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52965574-B738-43A7-8649-5B7180D6E778}"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<sst xmlns="http://schemas.openxmlformats.org/spreadsheetml/2006/main" count="24494" uniqueCount="2460">
  <si>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</si>
  <si>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</si>
  <si>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</si>
  <si>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</si>
  <si>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</si>
  <si>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</si>
  <si>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</si>
  <si>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</si>
  <si>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</si>
  <si>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</si>
  <si>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</si>
  <si>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</si>
  <si>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</si>
  <si>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</si>
  <si>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</si>
  <si>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</si>
  <si>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</si>
  <si>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</si>
  <si>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</si>
  <si>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</si>
  <si>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</si>
  <si>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</si>
  <si>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</si>
  <si>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</si>
  <si>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</si>
  <si>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</si>
  <si>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</si>
  <si>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</si>
  <si>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</si>
  <si>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</si>
  <si>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</si>
  <si>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</si>
  <si>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</si>
  <si>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</si>
  <si>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</si>
  <si>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</si>
  <si>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</si>
  <si>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</si>
  <si>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</si>
  <si>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</si>
  <si>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</si>
  <si>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</si>
  <si>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</si>
  <si>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</si>
  <si>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</si>
  <si>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</si>
  <si>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</si>
  <si>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</si>
  <si>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</si>
  <si>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</si>
  <si>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</si>
  <si>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</si>
  <si>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</si>
  <si>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</si>
  <si>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</si>
  <si>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</si>
  <si>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</si>
  <si>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</si>
  <si>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</si>
  <si>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</si>
  <si>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</si>
  <si>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</si>
  <si>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</si>
  <si>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</si>
  <si>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</si>
  <si>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</si>
  <si>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</si>
  <si>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</si>
  <si>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</si>
  <si>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</si>
  <si>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</si>
  <si>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</si>
  <si>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</si>
  <si>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</si>
  <si>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</si>
  <si>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</si>
  <si>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</si>
  <si>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</si>
  <si>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</si>
  <si>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</si>
  <si>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</si>
  <si>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</si>
  <si>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</si>
  <si>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</si>
  <si>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</si>
  <si>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</si>
  <si>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</si>
  <si>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</si>
  <si>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</si>
  <si>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</si>
  <si>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</si>
  <si>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</si>
  <si>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</si>
  <si>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</si>
  <si>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</si>
  <si>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</si>
  <si>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</si>
  <si>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</si>
  <si>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</si>
  <si>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</si>
  <si>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</si>
  <si>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</si>
  <si>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</si>
  <si>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</si>
  <si>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</si>
  <si>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</si>
  <si>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</si>
  <si>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</si>
  <si>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</si>
  <si>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</si>
  <si>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</si>
  <si>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</si>
  <si>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</si>
  <si>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</si>
  <si>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</si>
  <si>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</si>
  <si>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</si>
  <si>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</si>
  <si>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</si>
  <si>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</si>
  <si>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</si>
  <si>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</si>
  <si>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</si>
  <si>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</si>
  <si>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</si>
  <si>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</si>
  <si>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</si>
  <si>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</si>
  <si>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</si>
  <si>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</si>
  <si>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</si>
  <si>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</si>
  <si>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</si>
  <si>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</si>
  <si>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</si>
  <si>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</si>
  <si>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</si>
  <si>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</si>
  <si>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</si>
  <si>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</si>
  <si>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</si>
  <si>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</si>
  <si>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</si>
  <si>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</si>
  <si>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</si>
  <si>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</si>
  <si>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</si>
  <si>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</si>
  <si>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</si>
  <si>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</si>
  <si>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</si>
  <si>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</si>
  <si>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</si>
  <si>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</si>
  <si>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</si>
  <si>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</si>
  <si>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</si>
  <si>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</si>
  <si>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</si>
  <si>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</si>
  <si>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</si>
  <si>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</si>
  <si>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</si>
  <si>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</si>
  <si>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</si>
  <si>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</si>
  <si>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</si>
  <si>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</si>
  <si>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</si>
  <si>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</si>
  <si>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</si>
  <si>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</si>
  <si>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</si>
  <si>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</si>
  <si>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</si>
  <si>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</si>
  <si>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</si>
  <si>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</si>
  <si>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</si>
  <si>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</si>
  <si>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</si>
  <si>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</si>
  <si>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</si>
  <si>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</si>
  <si>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</si>
  <si>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</si>
  <si>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</si>
  <si>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</si>
  <si>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</si>
  <si>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</si>
  <si>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</si>
  <si>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</si>
  <si>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</si>
  <si>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</si>
  <si>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</si>
  <si>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</si>
  <si>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</si>
  <si>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</si>
  <si>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</si>
  <si>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</si>
  <si>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</si>
  <si>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</si>
  <si>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</si>
  <si>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</si>
  <si>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</si>
  <si>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</si>
  <si>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</si>
  <si>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</si>
  <si>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</si>
  <si>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</si>
  <si>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</si>
  <si>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</si>
  <si>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</si>
  <si>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</si>
  <si>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</si>
  <si>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</si>
  <si>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</si>
  <si>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</si>
  <si>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</si>
  <si>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</si>
  <si>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</si>
  <si>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</si>
  <si>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</si>
  <si>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</si>
  <si>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</si>
  <si>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</si>
  <si>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</si>
  <si>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</si>
  <si>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</si>
  <si>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</si>
  <si>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</si>
  <si>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</si>
  <si>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</si>
  <si>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</si>
  <si>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</si>
  <si>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</si>
  <si>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</si>
  <si>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</si>
  <si>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</si>
  <si>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</si>
  <si>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</si>
  <si>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</si>
  <si>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</si>
  <si>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</si>
  <si>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</si>
  <si>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</si>
  <si>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</si>
  <si>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</si>
  <si>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</si>
  <si>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</si>
  <si>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</si>
  <si>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</si>
  <si>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</si>
  <si>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</si>
  <si>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</si>
  <si>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</si>
  <si>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</si>
  <si>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</si>
  <si>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</si>
  <si>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</si>
  <si>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</si>
  <si>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</si>
  <si>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</si>
  <si>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</si>
  <si>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</si>
  <si>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</si>
  <si>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</si>
  <si>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</si>
  <si>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</si>
  <si>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</si>
  <si>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</si>
  <si>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</si>
  <si>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</si>
  <si>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</si>
  <si>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</si>
  <si>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</si>
  <si>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</si>
  <si>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</si>
  <si>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</si>
  <si>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</si>
  <si>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</si>
  <si>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</si>
  <si>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</si>
  <si>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</si>
  <si>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</si>
  <si>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</si>
  <si>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</si>
  <si>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</si>
  <si>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</si>
  <si>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</si>
  <si>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</si>
  <si>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</si>
  <si>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</si>
  <si>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</si>
  <si>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</si>
  <si>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</si>
  <si>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</si>
  <si>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</si>
  <si>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</si>
  <si>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</si>
  <si>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</si>
  <si>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</si>
  <si>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</si>
  <si>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</si>
  <si>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</si>
  <si>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</si>
  <si>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</si>
  <si>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</si>
  <si>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</si>
  <si>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</si>
  <si>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</si>
  <si>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</si>
  <si>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</si>
  <si>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</si>
  <si>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</si>
  <si>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</si>
  <si>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</si>
  <si>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</si>
  <si>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</si>
  <si>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</si>
  <si>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</si>
  <si>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</si>
  <si>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</si>
  <si>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</si>
  <si>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</si>
  <si>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</si>
  <si>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</si>
  <si>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</si>
  <si>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</si>
  <si>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</si>
  <si>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</si>
  <si>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</si>
  <si>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</si>
  <si>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</si>
  <si>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</si>
  <si>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</si>
  <si>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</si>
  <si>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</si>
  <si>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</si>
  <si>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</si>
  <si>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</si>
  <si>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</si>
  <si>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</si>
  <si>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</si>
  <si>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</si>
  <si>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</si>
  <si>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</si>
  <si>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</si>
  <si>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</si>
  <si>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</si>
  <si>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</si>
  <si>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</si>
  <si>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</si>
  <si>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</si>
  <si>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</si>
  <si>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</si>
  <si>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</si>
  <si>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</si>
  <si>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</si>
  <si>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</si>
  <si>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</si>
  <si>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</si>
  <si>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</si>
  <si>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</si>
  <si>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</si>
  <si>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</si>
  <si>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</si>
  <si>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</si>
  <si>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</si>
  <si>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</si>
  <si>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</si>
  <si>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</si>
  <si>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</si>
  <si>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</si>
  <si>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</si>
  <si>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</si>
  <si>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</si>
  <si>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</si>
  <si>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</si>
  <si>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</si>
  <si>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</si>
  <si>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</si>
  <si>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</si>
  <si>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</si>
  <si>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</si>
  <si>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</si>
  <si>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</si>
  <si>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</si>
  <si>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</si>
  <si>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</si>
  <si>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</si>
  <si>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</si>
  <si>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</si>
  <si>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</si>
  <si>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</si>
  <si>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</si>
  <si>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</si>
  <si>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</si>
  <si>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</si>
  <si>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</si>
  <si>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</si>
  <si>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</si>
  <si>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</si>
  <si>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</si>
  <si>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</si>
  <si>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</si>
  <si>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</si>
  <si>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</si>
  <si>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</si>
  <si>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</si>
  <si>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</si>
  <si>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</si>
  <si>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</si>
  <si>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</si>
  <si>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</si>
  <si>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</si>
  <si>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</si>
  <si>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</si>
  <si>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</si>
  <si>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</si>
  <si>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</si>
  <si>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</si>
  <si>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</si>
  <si>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</si>
  <si>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</si>
  <si>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</si>
  <si>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</si>
  <si>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</si>
  <si>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</si>
  <si>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</si>
  <si>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</si>
  <si>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</si>
  <si>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</si>
  <si>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</si>
  <si>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</si>
  <si>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</si>
  <si>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</si>
  <si>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</si>
  <si>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</si>
  <si>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</si>
  <si>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</si>
  <si>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</si>
  <si>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</si>
  <si>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</si>
  <si>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</si>
  <si>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</si>
  <si>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</si>
  <si>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</si>
  <si>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</si>
  <si>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</si>
  <si>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</si>
  <si>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</si>
  <si>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</si>
  <si>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</si>
  <si>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</si>
  <si>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</si>
  <si>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</si>
  <si>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</si>
  <si>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</si>
  <si>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</si>
  <si>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</si>
  <si>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</si>
  <si>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</si>
  <si>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</si>
  <si>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</si>
  <si>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</si>
  <si>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</si>
  <si>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</si>
  <si>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</si>
  <si>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</si>
  <si>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</si>
  <si>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</si>
  <si>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</si>
  <si>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</si>
  <si>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</si>
  <si>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</si>
  <si>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</si>
  <si>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</si>
  <si>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</si>
  <si>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</si>
  <si>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</si>
  <si>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</si>
  <si>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</si>
  <si>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</si>
  <si>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</si>
  <si>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</si>
  <si>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</si>
  <si>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</si>
  <si>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</si>
  <si>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</si>
  <si>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</si>
  <si>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</si>
  <si>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</si>
  <si>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</si>
  <si>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</si>
  <si>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</si>
  <si>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</si>
  <si>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</si>
  <si>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</si>
  <si>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</si>
  <si>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</si>
  <si>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</si>
  <si>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</si>
  <si>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</si>
  <si>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</si>
  <si>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</si>
  <si>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</si>
  <si>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</si>
  <si>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</si>
  <si>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</si>
  <si>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</si>
  <si>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</si>
  <si>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</si>
  <si>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</si>
  <si>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</si>
  <si>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</si>
  <si>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</si>
  <si>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</si>
  <si>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</si>
  <si>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</si>
  <si>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</si>
  <si>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</si>
  <si>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</si>
  <si>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</si>
  <si>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</si>
  <si>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</si>
  <si>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</si>
  <si>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</si>
  <si>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</si>
  <si>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</si>
  <si>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</si>
  <si>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</si>
  <si>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</si>
  <si>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</si>
  <si>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</si>
  <si>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</si>
  <si>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</si>
  <si>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</si>
  <si>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</si>
  <si>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</si>
  <si>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</si>
  <si>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</si>
  <si>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</si>
  <si>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</si>
  <si>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</si>
  <si>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</si>
  <si>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</si>
  <si>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</si>
  <si>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</si>
  <si>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</si>
  <si>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</si>
  <si>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</si>
  <si>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</si>
  <si>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</si>
  <si>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</si>
  <si>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</si>
  <si>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</si>
  <si>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</si>
  <si>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</si>
  <si>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</si>
  <si>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</si>
  <si>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</si>
  <si>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</si>
  <si>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</si>
  <si>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</si>
  <si>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</si>
  <si>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</si>
  <si>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</si>
  <si>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</si>
  <si>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</si>
  <si>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</si>
  <si>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</si>
  <si>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</si>
  <si>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</si>
  <si>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</si>
  <si>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</si>
  <si>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</si>
  <si>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</si>
  <si>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</si>
  <si>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</si>
  <si>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</si>
  <si>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</si>
  <si>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</si>
  <si>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</si>
  <si>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</si>
  <si>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</si>
  <si>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</si>
  <si>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</si>
  <si>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</si>
  <si>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</si>
  <si>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</si>
  <si>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</si>
  <si>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</si>
  <si>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</si>
  <si>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</si>
  <si>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</si>
  <si>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</si>
  <si>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</si>
  <si>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</si>
  <si>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</si>
  <si>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</si>
  <si>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</si>
  <si>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</si>
  <si>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</si>
  <si>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</si>
  <si>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</si>
  <si>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</si>
  <si>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</si>
  <si>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</si>
  <si>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</si>
  <si>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</si>
  <si>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</si>
  <si>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</si>
  <si>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</si>
  <si>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</si>
  <si>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</si>
  <si>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</si>
  <si>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</si>
  <si>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</si>
  <si>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</si>
  <si>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</si>
  <si>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</si>
  <si>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</si>
  <si>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</si>
  <si>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</si>
  <si>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</si>
  <si>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</si>
  <si>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</si>
  <si>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</si>
  <si>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</si>
  <si>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</si>
  <si>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</si>
  <si>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</si>
  <si>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</si>
  <si>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</si>
  <si>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</si>
  <si>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</si>
  <si>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</si>
  <si>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</si>
  <si>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</si>
  <si>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</si>
  <si>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</si>
  <si>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</si>
  <si>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</si>
  <si>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</si>
  <si>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</si>
  <si>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</si>
  <si>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</si>
  <si>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</si>
  <si>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</si>
  <si>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</si>
  <si>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</si>
  <si>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</si>
  <si>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</si>
  <si>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</si>
  <si>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</si>
  <si>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</si>
  <si>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</si>
  <si>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</si>
  <si>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</si>
  <si>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</si>
  <si>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</si>
  <si>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</si>
  <si>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</si>
  <si>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</si>
  <si>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</si>
  <si>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</si>
  <si>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</si>
  <si>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</si>
  <si>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</si>
  <si>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</si>
  <si>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</si>
  <si>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</si>
  <si>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</si>
  <si>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</si>
  <si>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</si>
  <si>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</si>
  <si>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</si>
  <si>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</si>
  <si>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</si>
  <si>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</si>
  <si>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</si>
  <si>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</si>
  <si>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</si>
  <si>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</si>
  <si>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</si>
  <si>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</si>
  <si>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</si>
  <si>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</si>
  <si>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</si>
  <si>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</si>
  <si>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</si>
  <si>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</si>
  <si>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</si>
  <si>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</si>
  <si>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</si>
  <si>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</si>
  <si>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</si>
  <si>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</si>
  <si>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</si>
  <si>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</si>
  <si>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</si>
  <si>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</si>
  <si>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</si>
  <si>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</si>
  <si>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</si>
  <si>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</si>
  <si>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</si>
  <si>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</si>
  <si>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</si>
  <si>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</si>
  <si>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</si>
  <si>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</si>
  <si>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</si>
  <si>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</si>
  <si>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</si>
  <si>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</si>
  <si>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</si>
  <si>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</si>
  <si>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</si>
  <si>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</si>
  <si>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</si>
  <si>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</si>
  <si>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</si>
  <si>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</si>
  <si>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</si>
  <si>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</si>
  <si>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</si>
  <si>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</si>
  <si>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</si>
  <si>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</si>
  <si>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</si>
  <si>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</si>
  <si>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</si>
  <si>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</si>
  <si>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</si>
  <si>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</si>
  <si>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</si>
  <si>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</si>
  <si>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</si>
  <si>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</si>
  <si>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</si>
  <si>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</si>
  <si>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</si>
  <si>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</si>
  <si>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</si>
  <si>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</si>
  <si>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</si>
  <si>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</si>
  <si>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</si>
  <si>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</si>
  <si>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</si>
  <si>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</si>
  <si>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</si>
  <si>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</si>
  <si>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</si>
  <si>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</si>
  <si>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</si>
  <si>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</si>
  <si>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</si>
  <si>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</si>
  <si>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</si>
  <si>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</si>
  <si>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</si>
  <si>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</si>
  <si>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</si>
  <si>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</si>
  <si>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</si>
  <si>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</si>
  <si>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</si>
  <si>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</si>
  <si>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</si>
  <si>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</si>
  <si>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</si>
  <si>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</si>
  <si>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</si>
  <si>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</si>
  <si>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</si>
  <si>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</si>
  <si>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</si>
  <si>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</si>
  <si>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</si>
  <si>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</si>
  <si>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</si>
  <si>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</si>
  <si>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</si>
  <si>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</si>
  <si>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</si>
  <si>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</si>
  <si>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</si>
  <si>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</si>
  <si>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</si>
  <si>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</si>
  <si>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</si>
  <si>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</si>
  <si>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</si>
  <si>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</si>
  <si>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</si>
  <si>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</si>
  <si>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</si>
  <si>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</si>
  <si>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</si>
  <si>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</si>
  <si>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</si>
  <si>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</si>
  <si>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</si>
  <si>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</si>
  <si>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</si>
  <si>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</si>
  <si>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</si>
  <si>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</si>
  <si>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</si>
  <si>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</si>
  <si>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</si>
  <si>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</si>
  <si>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</si>
  <si>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</si>
  <si>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</si>
  <si>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</si>
  <si>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</si>
  <si>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</si>
  <si>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</si>
  <si>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</si>
  <si>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</si>
  <si>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</si>
  <si>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</si>
  <si>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</si>
  <si>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</si>
  <si>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</si>
  <si>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</si>
  <si>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</si>
  <si>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</si>
  <si>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</si>
  <si>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</si>
  <si>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</si>
  <si>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</si>
  <si>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</si>
  <si>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</si>
  <si>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</si>
  <si>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</si>
  <si>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</si>
  <si>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</si>
  <si>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</si>
  <si>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</si>
  <si>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</si>
  <si>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</si>
  <si>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</si>
  <si>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</si>
  <si>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</si>
  <si>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</si>
  <si>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</si>
  <si>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</si>
  <si>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</si>
  <si>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</si>
  <si>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</si>
  <si>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</si>
  <si>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</si>
  <si>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</si>
  <si>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</si>
  <si>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</si>
  <si>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</si>
  <si>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</si>
  <si>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</si>
  <si>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</si>
  <si>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</si>
  <si>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</si>
  <si>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</si>
  <si>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</si>
  <si>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</si>
  <si>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</si>
  <si>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</si>
  <si>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</si>
  <si>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</si>
  <si>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</si>
  <si>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</si>
  <si>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</si>
  <si>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</si>
  <si>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</si>
  <si>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</si>
  <si>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</si>
  <si>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</si>
  <si>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</si>
  <si>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</si>
  <si>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</si>
  <si>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</si>
  <si>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</si>
  <si>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</si>
  <si>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</si>
  <si>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</si>
  <si>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</si>
  <si>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</si>
  <si>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</si>
  <si>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</si>
  <si>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</si>
  <si>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</si>
  <si>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</si>
  <si>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</si>
  <si>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</si>
  <si>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</si>
  <si>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</si>
  <si>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</si>
  <si>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</si>
  <si>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</si>
  <si>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</si>
  <si>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</si>
  <si>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</si>
  <si>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</si>
  <si>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</si>
  <si>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</si>
  <si>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</si>
  <si>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</si>
  <si>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</si>
  <si>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</si>
  <si>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</si>
  <si>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</si>
  <si>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</si>
  <si>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</si>
  <si>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</si>
  <si>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</si>
  <si>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</si>
  <si>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</si>
  <si>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</si>
  <si>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</si>
  <si>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</si>
  <si>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</si>
  <si>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</si>
  <si>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</si>
  <si>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</si>
  <si>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</si>
  <si>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</si>
  <si>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</si>
  <si>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</si>
  <si>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</si>
  <si>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</si>
  <si>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</si>
  <si>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</si>
  <si>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</si>
  <si>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</si>
  <si>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</si>
  <si>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</si>
  <si>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</si>
  <si>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</si>
  <si>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</si>
  <si>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</si>
  <si>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</si>
  <si>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</si>
  <si>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</si>
  <si>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</si>
  <si>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</si>
  <si>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</si>
  <si>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</si>
  <si>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</si>
  <si>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</si>
  <si>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</si>
  <si>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</si>
  <si>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</si>
  <si>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</si>
  <si>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</si>
  <si>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</si>
  <si>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</si>
  <si>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</si>
  <si>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</si>
  <si>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</si>
  <si>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</si>
  <si>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</si>
  <si>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</si>
  <si>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</si>
  <si>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</si>
  <si>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</si>
  <si>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</si>
  <si>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</si>
  <si>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</si>
  <si>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</si>
  <si>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</si>
  <si>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</si>
  <si>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</si>
  <si>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</si>
  <si>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</si>
  <si>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</si>
  <si>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</si>
  <si>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</si>
  <si>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</si>
  <si>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</si>
  <si>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</si>
  <si>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</si>
  <si>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</si>
  <si>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</si>
  <si>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</si>
  <si>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</si>
  <si>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</si>
  <si>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</si>
  <si>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</si>
  <si>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</si>
  <si>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</si>
  <si>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</si>
  <si>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</si>
  <si>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</si>
  <si>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</si>
  <si>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</si>
  <si>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</si>
  <si>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</si>
  <si>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</si>
  <si>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</si>
  <si>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</si>
  <si>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</si>
  <si>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</si>
  <si>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</si>
  <si>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</si>
  <si>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</si>
  <si>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</si>
  <si>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</si>
  <si>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</si>
  <si>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</si>
  <si>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</si>
  <si>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</si>
  <si>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</si>
  <si>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</si>
  <si>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</si>
  <si>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</si>
  <si>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</si>
  <si>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</si>
  <si>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</si>
  <si>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</si>
  <si>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</si>
  <si>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</si>
  <si>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</si>
  <si>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</si>
  <si>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</si>
  <si>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</si>
  <si>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</si>
  <si>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</si>
  <si>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</si>
  <si>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</si>
  <si>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</si>
  <si>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</si>
  <si>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</si>
  <si>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</si>
  <si>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</si>
  <si>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</si>
  <si>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</si>
  <si>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</si>
  <si>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</si>
  <si>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</si>
  <si>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</si>
  <si>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</si>
  <si>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</si>
  <si>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</si>
  <si>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</si>
  <si>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</si>
  <si>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</si>
  <si>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</si>
  <si>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</si>
  <si>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</si>
  <si>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</si>
  <si>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</si>
  <si>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</si>
  <si>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</si>
  <si>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</si>
  <si>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</si>
  <si>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</si>
  <si>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</si>
  <si>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</si>
  <si>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</si>
  <si>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</si>
  <si>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</si>
  <si>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</si>
  <si>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</si>
  <si>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</si>
  <si>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</si>
  <si>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</si>
  <si>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</si>
  <si>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</si>
  <si>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</si>
  <si>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</si>
  <si>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</si>
  <si>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</si>
  <si>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</si>
  <si>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</si>
  <si>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</si>
  <si>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</si>
  <si>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</si>
  <si>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</si>
  <si>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</si>
  <si>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</si>
  <si>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</si>
  <si>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</si>
  <si>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</si>
  <si>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</si>
  <si>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</si>
  <si>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</si>
  <si>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</si>
  <si>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</si>
  <si>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</si>
  <si>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</si>
  <si>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</si>
  <si>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</si>
  <si>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</si>
  <si>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</si>
  <si>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</si>
  <si>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</si>
  <si>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</si>
  <si>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</si>
  <si>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</si>
  <si>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</si>
  <si>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</si>
  <si>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</si>
  <si>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</si>
  <si>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</si>
  <si>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</si>
  <si>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</si>
  <si>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</si>
  <si>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</si>
  <si>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</si>
  <si>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</si>
  <si>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</si>
  <si>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</si>
  <si>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</si>
  <si>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</si>
  <si>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</si>
  <si>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</si>
  <si>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</si>
  <si>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</si>
  <si>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</si>
  <si>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</si>
  <si>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</si>
  <si>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</si>
  <si>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</si>
  <si>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</si>
  <si>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</si>
  <si>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</si>
  <si>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</si>
  <si>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</si>
  <si>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</si>
  <si>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</si>
  <si>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</si>
  <si>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</si>
  <si>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</si>
  <si>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</si>
  <si>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</si>
  <si>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</si>
  <si>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</si>
  <si>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</si>
  <si>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</si>
  <si>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</si>
  <si>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</si>
  <si>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</si>
  <si>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</si>
  <si>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</si>
  <si>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</si>
  <si>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</si>
  <si>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</si>
  <si>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</si>
  <si>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</si>
  <si>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</si>
  <si>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</si>
  <si>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</si>
  <si>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</si>
  <si>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</si>
  <si>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</si>
  <si>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</si>
  <si>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</si>
  <si>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</si>
  <si>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</si>
  <si>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</si>
  <si>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</si>
  <si>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</si>
  <si>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</si>
  <si>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</si>
  <si>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</si>
  <si>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</si>
  <si>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</si>
  <si>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</si>
  <si>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</si>
  <si>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</si>
  <si>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</si>
  <si>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</si>
  <si>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</si>
  <si>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</si>
  <si>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</si>
  <si>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</si>
  <si>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</si>
  <si>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</si>
  <si>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</si>
  <si>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</si>
  <si>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</si>
  <si>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</si>
  <si>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</si>
  <si>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</si>
  <si>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</si>
  <si>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</si>
  <si>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</si>
  <si>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</si>
  <si>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</si>
  <si>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</si>
  <si>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</si>
  <si>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</si>
  <si>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</si>
  <si>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</si>
  <si>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</si>
  <si>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</si>
  <si>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</si>
  <si>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</si>
  <si>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</si>
  <si>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</si>
  <si>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</si>
  <si>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</si>
  <si>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</si>
  <si>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</si>
  <si>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</si>
  <si>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</si>
  <si>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</si>
  <si>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</si>
  <si>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</si>
  <si>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</si>
  <si>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</si>
  <si>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</si>
  <si>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</si>
  <si>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</si>
  <si>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</si>
  <si>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</si>
  <si>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</si>
  <si>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</si>
  <si>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</si>
  <si>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</si>
  <si>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</si>
  <si>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</si>
  <si>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</si>
  <si>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</si>
  <si>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</si>
  <si>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</si>
  <si>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</si>
  <si>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</si>
  <si>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</si>
  <si>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</si>
  <si>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</si>
  <si>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</si>
  <si>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</si>
  <si>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</si>
  <si>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</si>
  <si>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</si>
  <si>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</si>
  <si>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</si>
  <si>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</si>
  <si>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</si>
  <si>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</si>
  <si>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</si>
  <si>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</si>
  <si>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</si>
  <si>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</si>
  <si>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</si>
  <si>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</si>
  <si>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</si>
  <si>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</si>
  <si>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</si>
  <si>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</si>
  <si>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</si>
  <si>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</si>
  <si>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</si>
  <si>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</si>
  <si>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</si>
  <si>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</si>
  <si>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</si>
  <si>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</si>
  <si>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</si>
  <si>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</si>
  <si>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</si>
  <si>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</si>
  <si>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</si>
  <si>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</si>
  <si>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</si>
  <si>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</si>
  <si>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</si>
  <si>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</si>
  <si>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</si>
  <si>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</si>
  <si>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</si>
  <si>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</si>
  <si>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</si>
  <si>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</si>
  <si>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</si>
  <si>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</si>
  <si>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</si>
  <si>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</si>
  <si>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</si>
  <si>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</si>
  <si>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</si>
  <si>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</si>
  <si>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</si>
  <si>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</si>
  <si>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</si>
  <si>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</si>
  <si>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</si>
  <si>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</si>
  <si>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</si>
  <si>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</si>
  <si>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</si>
  <si>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</si>
  <si>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</si>
  <si>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</si>
  <si>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</si>
  <si>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</si>
  <si>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</si>
  <si>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</si>
  <si>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</si>
  <si>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</si>
  <si>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</si>
  <si>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</si>
  <si>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</si>
  <si>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</si>
  <si>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</si>
  <si>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</si>
  <si>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</si>
  <si>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</si>
  <si>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</si>
  <si>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</si>
  <si>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</si>
  <si>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</si>
  <si>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</si>
  <si>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</si>
  <si>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</si>
  <si>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</si>
  <si>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</si>
  <si>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</si>
  <si>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</si>
  <si>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</si>
  <si>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</si>
  <si>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</si>
  <si>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</si>
  <si>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</si>
  <si>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</si>
  <si>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</si>
  <si>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</si>
  <si>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</si>
  <si>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</si>
  <si>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</si>
  <si>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</si>
  <si>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</si>
  <si>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</si>
  <si>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</si>
  <si>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</si>
  <si>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</si>
  <si>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</si>
  <si>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</si>
  <si>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</si>
  <si>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</si>
  <si>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</si>
  <si>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</si>
  <si>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</si>
  <si>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</si>
  <si>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</si>
  <si>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</si>
  <si>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</si>
  <si>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</si>
  <si>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</si>
  <si>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</si>
  <si>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</si>
  <si>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</si>
  <si>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</si>
  <si>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</si>
  <si>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</si>
  <si>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</si>
  <si>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</si>
  <si>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</si>
  <si>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</si>
  <si>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</si>
  <si>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</si>
  <si>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</si>
  <si>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</si>
  <si>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</si>
  <si>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</si>
  <si>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</si>
  <si>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</si>
  <si>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</si>
  <si>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</si>
  <si>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</si>
  <si>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</si>
  <si>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</si>
  <si>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</si>
  <si>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</si>
  <si>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</si>
  <si>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</si>
  <si>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</si>
  <si>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</si>
  <si>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</si>
  <si>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</si>
  <si>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</si>
  <si>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</si>
  <si>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</si>
  <si>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</si>
  <si>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</si>
  <si>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</si>
  <si>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</si>
  <si>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</si>
  <si>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</si>
  <si>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</si>
  <si>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</si>
  <si>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</si>
  <si>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</si>
  <si>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</si>
  <si>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</si>
  <si>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</si>
  <si>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</si>
  <si>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</si>
  <si>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</si>
  <si>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</si>
  <si>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</si>
  <si>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</si>
  <si>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</si>
  <si>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</si>
  <si>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</si>
  <si>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</si>
  <si>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</si>
  <si>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</si>
  <si>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</si>
  <si>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</si>
  <si>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</si>
  <si>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</si>
  <si>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</si>
  <si>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</si>
  <si>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</si>
  <si>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</si>
  <si>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</si>
  <si>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</si>
  <si>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</si>
  <si>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</si>
  <si>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</si>
  <si>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</si>
  <si>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</si>
  <si>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</si>
  <si>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</si>
  <si>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</si>
  <si>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</si>
  <si>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</si>
  <si>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</si>
  <si>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</si>
  <si>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</si>
  <si>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</si>
  <si>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</si>
  <si>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</si>
  <si>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</si>
  <si>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</si>
  <si>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</si>
  <si>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</si>
  <si>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</si>
  <si>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</si>
  <si>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</si>
  <si>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</si>
  <si>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</si>
  <si>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</si>
  <si>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</si>
  <si>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</si>
  <si>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</si>
  <si>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</si>
  <si>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</si>
  <si>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</si>
  <si>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</si>
  <si>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</si>
  <si>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</si>
  <si>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</si>
  <si>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</si>
  <si>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</si>
  <si>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</si>
  <si>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</si>
  <si>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</si>
  <si>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</si>
  <si>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</si>
  <si>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</si>
  <si>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</si>
  <si>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</si>
  <si>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</si>
  <si>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</si>
  <si>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</si>
  <si>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</si>
  <si>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</si>
  <si>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</si>
  <si>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</si>
  <si>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</si>
  <si>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</si>
  <si>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</si>
  <si>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</si>
  <si>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</si>
  <si>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</si>
  <si>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</si>
  <si>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</si>
  <si>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</si>
  <si>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</si>
  <si>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</si>
  <si>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</si>
  <si>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</si>
  <si>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</si>
  <si>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</si>
  <si>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</si>
  <si>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</si>
  <si>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</si>
  <si>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</si>
  <si>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</si>
  <si>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</si>
  <si>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</si>
  <si>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</si>
  <si>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</si>
  <si>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</si>
  <si>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</si>
  <si>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</si>
  <si>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</si>
  <si>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</si>
  <si>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</si>
  <si>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</si>
  <si>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</si>
  <si>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</si>
  <si>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</si>
  <si>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</si>
  <si>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</si>
  <si>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</si>
  <si>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</si>
  <si>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</si>
  <si>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</si>
  <si>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</si>
  <si>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</si>
  <si>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</si>
  <si>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</si>
  <si>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</si>
  <si>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</si>
  <si>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</si>
  <si>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</si>
  <si>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</si>
  <si>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</si>
  <si>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</si>
  <si>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</si>
  <si>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</si>
  <si>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</si>
  <si>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</si>
  <si>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</si>
  <si>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</si>
  <si>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</si>
  <si>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</si>
  <si>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</si>
  <si>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</si>
  <si>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</si>
  <si>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</si>
  <si>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</si>
  <si>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</si>
  <si>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</si>
  <si>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</si>
  <si>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</si>
  <si>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</si>
  <si>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</si>
  <si>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</si>
  <si>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</si>
  <si>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</si>
  <si>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</si>
  <si>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</si>
  <si>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</si>
  <si>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</si>
  <si>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</si>
  <si>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</si>
  <si>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</si>
  <si>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</si>
  <si>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</si>
  <si>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</si>
  <si>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</si>
  <si>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</si>
  <si>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</si>
  <si>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</si>
  <si>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</si>
  <si>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</si>
  <si>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</si>
  <si>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</si>
  <si>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</si>
  <si>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</si>
  <si>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</si>
  <si>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</si>
  <si>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</si>
  <si>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</si>
  <si>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</si>
  <si>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</si>
  <si>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</si>
  <si>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</si>
  <si>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</si>
  <si>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</si>
  <si>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</si>
  <si>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</si>
  <si>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</si>
  <si>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</si>
  <si>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</si>
  <si>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</si>
  <si>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</si>
  <si>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</si>
  <si>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</si>
  <si>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</si>
  <si>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</si>
  <si>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</si>
  <si>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</si>
  <si>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</si>
  <si>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</si>
  <si>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</si>
  <si>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</si>
  <si>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</si>
  <si>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</si>
  <si>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</si>
  <si>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</si>
  <si>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</si>
  <si>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</si>
  <si>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</si>
  <si>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</si>
  <si>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</si>
  <si>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</si>
  <si>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</si>
  <si>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</si>
  <si>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</si>
  <si>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</si>
  <si>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</si>
  <si>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</si>
  <si>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</si>
  <si>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</si>
  <si>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</si>
  <si>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</si>
  <si>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</si>
  <si>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</si>
  <si>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</si>
  <si>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</si>
  <si>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</si>
  <si>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</si>
  <si>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</si>
  <si>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</si>
  <si>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</si>
  <si>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</si>
  <si>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</si>
  <si>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</si>
  <si>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</si>
  <si>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</si>
  <si>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</si>
  <si>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</si>
  <si>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</si>
  <si>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</si>
  <si>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</si>
  <si>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</si>
  <si>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</si>
  <si>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02424</t>
  </si>
  <si>
    <t>東通村</t>
  </si>
  <si>
    <t>02424_令和3年度</t>
  </si>
  <si>
    <t>02424_令和4年度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</si>
  <si>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</si>
  <si>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</si>
  <si>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</si>
  <si>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</si>
  <si>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</si>
  <si>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</si>
  <si>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</si>
  <si>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</si>
  <si>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</si>
  <si>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</si>
  <si>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</si>
  <si>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</si>
  <si>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</si>
  <si>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</si>
  <si>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</si>
  <si>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</si>
  <si>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</si>
  <si>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43100</t>
  </si>
  <si>
    <t>熊本市</t>
  </si>
  <si>
    <t>43100_令和3年度</t>
  </si>
  <si>
    <t>43100_令和4年度</t>
  </si>
  <si>
    <t>43215</t>
  </si>
  <si>
    <t>天草市</t>
  </si>
  <si>
    <t>43215_令和3年度</t>
  </si>
  <si>
    <t>43215_令和4年度</t>
  </si>
  <si>
    <t>01632_令和4年度</t>
  </si>
  <si>
    <t>01632</t>
  </si>
  <si>
    <t>士幌町</t>
  </si>
  <si>
    <t>01635_令和4年度</t>
  </si>
  <si>
    <t>01635</t>
  </si>
  <si>
    <t>新得町</t>
  </si>
  <si>
    <t>01632_令和3年度</t>
  </si>
  <si>
    <t>01635_令和3年度</t>
  </si>
  <si>
    <t>小国町</t>
  </si>
  <si>
    <t>43432</t>
  </si>
  <si>
    <t>西原村</t>
  </si>
  <si>
    <t>43432_令和3年度</t>
  </si>
  <si>
    <t>43432_令和4年度</t>
  </si>
  <si>
    <t>43424</t>
  </si>
  <si>
    <t>43424_令和3年度</t>
  </si>
  <si>
    <t>43424_令和4年度</t>
  </si>
  <si>
    <t>43531</t>
  </si>
  <si>
    <t>苓北町</t>
  </si>
  <si>
    <t>43531_令和3年度</t>
  </si>
  <si>
    <t>43531_令和4年度</t>
  </si>
  <si>
    <t>43203</t>
  </si>
  <si>
    <t>人吉市</t>
  </si>
  <si>
    <t>43203_令和3年度</t>
  </si>
  <si>
    <t>43203_令和4年度</t>
  </si>
  <si>
    <t>43202</t>
  </si>
  <si>
    <t>八代市</t>
  </si>
  <si>
    <t>43202_令和3年度</t>
  </si>
  <si>
    <t>43202_令和4年度</t>
  </si>
  <si>
    <t>43369</t>
  </si>
  <si>
    <t>和水町</t>
  </si>
  <si>
    <t>43369_令和3年度</t>
  </si>
  <si>
    <t>43369_令和4年度</t>
  </si>
  <si>
    <t>43348</t>
  </si>
  <si>
    <t>美里町</t>
  </si>
  <si>
    <t>43348_令和3年度</t>
  </si>
  <si>
    <t>43348_令和4年度</t>
  </si>
  <si>
    <t>43367</t>
  </si>
  <si>
    <t>南関町</t>
  </si>
  <si>
    <t>43367_令和3年度</t>
  </si>
  <si>
    <t>43367_令和4年度</t>
  </si>
  <si>
    <t>43212</t>
  </si>
  <si>
    <t>上天草市</t>
  </si>
  <si>
    <t>43212_令和3年度</t>
  </si>
  <si>
    <t>43212_令和4年度</t>
  </si>
  <si>
    <t>43214</t>
  </si>
  <si>
    <t>阿蘇市</t>
  </si>
  <si>
    <t>43214_令和3年度</t>
  </si>
  <si>
    <t>43214_令和4年度</t>
  </si>
  <si>
    <t>43211</t>
  </si>
  <si>
    <t>宇土市</t>
  </si>
  <si>
    <t>43211_令和3年度</t>
  </si>
  <si>
    <t>43211_令和4年度</t>
  </si>
  <si>
    <t>43403</t>
  </si>
  <si>
    <t>大津町</t>
  </si>
  <si>
    <t>43403_令和3年度</t>
  </si>
  <si>
    <t>43403_令和4年度</t>
  </si>
  <si>
    <t>43482</t>
  </si>
  <si>
    <t>芦北町</t>
  </si>
  <si>
    <t>43482_令和3年度</t>
  </si>
  <si>
    <t>43482_令和4年度</t>
  </si>
  <si>
    <t>43368</t>
  </si>
  <si>
    <t>長洲町</t>
  </si>
  <si>
    <t>43368_令和3年度</t>
  </si>
  <si>
    <t>43368_令和4年度</t>
  </si>
  <si>
    <t>43513</t>
  </si>
  <si>
    <t>球磨村</t>
  </si>
  <si>
    <t>43513_令和3年度</t>
  </si>
  <si>
    <t>43513_令和4年度</t>
  </si>
  <si>
    <t>43210</t>
  </si>
  <si>
    <t>菊池市</t>
  </si>
  <si>
    <t>43210_令和3年度</t>
  </si>
  <si>
    <t>43210_令和4年度</t>
  </si>
  <si>
    <t>43213</t>
  </si>
  <si>
    <t>宇城市</t>
  </si>
  <si>
    <t>43213_令和3年度</t>
  </si>
  <si>
    <t>43213_令和4年度</t>
  </si>
  <si>
    <t>43404</t>
  </si>
  <si>
    <t>菊陽町</t>
  </si>
  <si>
    <t>43404_令和3年度</t>
  </si>
  <si>
    <t>43404_令和4年度</t>
  </si>
  <si>
    <t>43512</t>
  </si>
  <si>
    <t>山江村</t>
  </si>
  <si>
    <t>43512_令和3年度</t>
  </si>
  <si>
    <t>43512_令和4年度</t>
  </si>
  <si>
    <t>43423</t>
  </si>
  <si>
    <t>南小国町</t>
  </si>
  <si>
    <t>43423_令和3年度</t>
  </si>
  <si>
    <t>43423_令和4年度</t>
  </si>
  <si>
    <t>43506</t>
  </si>
  <si>
    <t>湯前町</t>
  </si>
  <si>
    <t>43506_令和3年度</t>
  </si>
  <si>
    <t>43506_令和4年度</t>
  </si>
  <si>
    <t>43447</t>
  </si>
  <si>
    <t>山都町</t>
  </si>
  <si>
    <t>43447_令和3年度</t>
  </si>
  <si>
    <t>43447_令和4年度</t>
  </si>
  <si>
    <t>43484</t>
  </si>
  <si>
    <t>津奈木町</t>
  </si>
  <si>
    <t>43484_令和3年度</t>
  </si>
  <si>
    <t>43484_令和4年度</t>
  </si>
  <si>
    <t>43510</t>
  </si>
  <si>
    <t>相良村</t>
  </si>
  <si>
    <t>43510_令和3年度</t>
  </si>
  <si>
    <t>43510_令和4年度</t>
  </si>
  <si>
    <t>43507</t>
  </si>
  <si>
    <t>水上村</t>
  </si>
  <si>
    <t>43507_令和3年度</t>
  </si>
  <si>
    <t>43507_令和4年度</t>
  </si>
  <si>
    <t>43511</t>
  </si>
  <si>
    <t>五木村</t>
  </si>
  <si>
    <t>43511_令和3年度</t>
  </si>
  <si>
    <t>43511_令和4年度</t>
  </si>
  <si>
    <t>43364</t>
  </si>
  <si>
    <t>玉東町</t>
  </si>
  <si>
    <t>43364_令和3年度</t>
  </si>
  <si>
    <t>43364_令和4年度</t>
  </si>
  <si>
    <t>43425</t>
  </si>
  <si>
    <t>産山村</t>
  </si>
  <si>
    <t>43425_令和3年度</t>
  </si>
  <si>
    <t>43425_令和4年度</t>
  </si>
  <si>
    <t>43501</t>
  </si>
  <si>
    <t>錦町</t>
  </si>
  <si>
    <t>43501_令和3年度</t>
  </si>
  <si>
    <t>43501_令和4年度</t>
  </si>
  <si>
    <t>43444</t>
  </si>
  <si>
    <t>甲佐町</t>
  </si>
  <si>
    <t>43444_令和3年度</t>
  </si>
  <si>
    <t>43444_令和4年度</t>
  </si>
  <si>
    <t>43433</t>
  </si>
  <si>
    <t>南阿蘇村</t>
  </si>
  <si>
    <t>43433_令和3年度</t>
  </si>
  <si>
    <t>43433_令和4年度</t>
  </si>
  <si>
    <t>43442</t>
  </si>
  <si>
    <t>嘉島町</t>
  </si>
  <si>
    <t>43442_令和3年度</t>
  </si>
  <si>
    <t>43442_令和4年度</t>
  </si>
  <si>
    <t>43468</t>
  </si>
  <si>
    <t>氷川町</t>
  </si>
  <si>
    <t>43468_令和3年度</t>
  </si>
  <si>
    <t>43468_令和4年度</t>
  </si>
  <si>
    <t>43505</t>
  </si>
  <si>
    <t>多良木町</t>
  </si>
  <si>
    <t>43505_令和3年度</t>
  </si>
  <si>
    <t>43505_令和4年度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</si>
  <si>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</si>
  <si>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</si>
  <si>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</si>
  <si>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</si>
  <si>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</si>
  <si>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</si>
  <si>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</si>
  <si>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</si>
  <si>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</si>
  <si>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</si>
  <si>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</si>
  <si>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</si>
  <si>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</si>
  <si>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</si>
  <si>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</si>
  <si>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</si>
  <si>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</si>
  <si>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</si>
  <si>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</si>
  <si>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</si>
  <si>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</si>
  <si>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</si>
  <si>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</si>
  <si>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</si>
  <si>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</si>
  <si>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</si>
  <si>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</si>
  <si>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</si>
  <si>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</si>
  <si>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</si>
  <si>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</si>
  <si>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</si>
  <si>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</si>
  <si>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</si>
  <si>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</si>
  <si>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</si>
  <si>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</si>
  <si>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</si>
  <si>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</si>
  <si>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</si>
  <si>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</si>
  <si>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</si>
  <si>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</si>
  <si>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</si>
  <si>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</si>
  <si>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</si>
  <si>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</si>
  <si>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</si>
  <si>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</si>
  <si>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</si>
  <si>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</si>
  <si>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</si>
  <si>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</si>
  <si>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</si>
  <si>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</si>
  <si>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</si>
  <si>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</si>
  <si>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</si>
  <si>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</si>
  <si>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</si>
  <si>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</si>
  <si>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</si>
  <si>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</si>
  <si>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</si>
  <si>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</si>
  <si>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</si>
  <si>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</si>
  <si>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</si>
  <si>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</si>
  <si>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</si>
  <si>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</si>
  <si>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</si>
  <si>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</si>
  <si>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</si>
  <si>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</si>
  <si>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</si>
  <si>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</si>
  <si>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</si>
  <si>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</si>
  <si>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</si>
  <si>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</si>
  <si>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</si>
  <si>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</si>
  <si>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</si>
  <si>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</si>
  <si>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</si>
  <si>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</si>
  <si>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</si>
  <si>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</si>
  <si>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</si>
  <si>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</si>
  <si>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</si>
  <si>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</si>
  <si>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</si>
  <si>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</si>
  <si>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</si>
  <si>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</si>
  <si>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</si>
  <si>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</si>
  <si>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</si>
  <si>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</si>
  <si>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</si>
  <si>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</si>
  <si>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</si>
  <si>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</si>
  <si>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</si>
  <si>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</si>
  <si>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</si>
  <si>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</si>
  <si>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</si>
  <si>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</si>
  <si>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</si>
  <si>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</si>
  <si>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</si>
  <si>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</si>
  <si>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</si>
  <si>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</si>
  <si>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</si>
  <si>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</si>
  <si>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</si>
  <si>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</si>
  <si>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</si>
  <si>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</si>
  <si>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</si>
  <si>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</si>
  <si>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</si>
  <si>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</si>
  <si>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</si>
  <si>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</si>
  <si>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</si>
  <si>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</si>
  <si>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</si>
  <si>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</si>
  <si>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</si>
  <si>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</si>
  <si>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</si>
  <si>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</si>
  <si>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</si>
  <si>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</si>
  <si>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</si>
  <si>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</si>
  <si>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</si>
  <si>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</si>
  <si>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</si>
  <si>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</si>
  <si>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</si>
  <si>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</si>
  <si>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</si>
  <si>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</si>
  <si>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</si>
  <si>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</si>
  <si>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</si>
  <si>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</si>
  <si>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</si>
  <si>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</si>
  <si>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</si>
  <si>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</si>
  <si>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</si>
  <si>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</si>
  <si>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</si>
  <si>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</si>
  <si>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</si>
  <si>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</si>
  <si>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</si>
  <si>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</si>
  <si>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</si>
  <si>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</si>
  <si>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</si>
  <si>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</si>
  <si>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</si>
  <si>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</si>
  <si>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</si>
  <si>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</si>
  <si>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</si>
  <si>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</si>
  <si>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</si>
  <si>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</si>
  <si>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</si>
  <si>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</si>
  <si>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</si>
  <si>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</si>
  <si>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</si>
  <si>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</si>
  <si>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</si>
  <si>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</si>
  <si>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</si>
  <si>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</si>
  <si>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</si>
  <si>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</si>
  <si>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</si>
  <si>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</si>
  <si>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</si>
  <si>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</si>
  <si>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</si>
  <si>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</si>
  <si>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</si>
  <si>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</si>
  <si>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</si>
  <si>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</si>
  <si>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</si>
  <si>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</si>
  <si>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</si>
  <si>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</si>
  <si>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</si>
  <si>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</si>
  <si>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</si>
  <si>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</si>
  <si>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</si>
  <si>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</si>
  <si>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</si>
  <si>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</si>
  <si>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</si>
  <si>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</si>
  <si>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</si>
  <si>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</si>
  <si>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</si>
  <si>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</si>
  <si>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</si>
  <si>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</si>
  <si>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</si>
  <si>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</si>
  <si>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</si>
  <si>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</si>
  <si>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</si>
  <si>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</si>
  <si>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</si>
  <si>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</si>
  <si>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</si>
  <si>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</si>
  <si>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</si>
  <si>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</si>
  <si>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</si>
  <si>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</si>
  <si>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</si>
  <si>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</si>
  <si>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</si>
  <si>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</si>
  <si>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</si>
  <si>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</si>
  <si>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</si>
  <si>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</si>
  <si>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</si>
  <si>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</si>
  <si>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</si>
  <si>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</si>
  <si>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</si>
  <si>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</si>
  <si>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</si>
  <si>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</si>
  <si>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</si>
  <si>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</si>
  <si>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</si>
  <si>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</si>
  <si>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</si>
  <si>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</si>
  <si>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</si>
  <si>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</si>
  <si>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</si>
  <si>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</si>
  <si>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</si>
  <si>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</si>
  <si>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</si>
  <si>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</si>
  <si>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</si>
  <si>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</si>
  <si>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</si>
  <si>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</si>
  <si>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</si>
  <si>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</si>
  <si>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</si>
  <si>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</si>
  <si>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</si>
  <si>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</si>
  <si>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02424_平成2年度</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</si>
  <si>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</si>
  <si>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</si>
  <si>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</si>
  <si>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</si>
  <si>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</si>
  <si>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</si>
  <si>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</si>
  <si>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</si>
  <si>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</si>
  <si>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</si>
  <si>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</si>
  <si>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</si>
  <si>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</si>
  <si>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</si>
  <si>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</si>
  <si>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</si>
  <si>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</si>
  <si>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</si>
  <si>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</si>
  <si>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</si>
  <si>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</si>
  <si>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</si>
  <si>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</si>
  <si>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</si>
  <si>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</si>
  <si>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</si>
  <si>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</si>
  <si>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</si>
  <si>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</si>
  <si>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</si>
  <si>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</si>
  <si>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</si>
  <si>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</si>
  <si>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</si>
  <si>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</si>
  <si>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</si>
  <si>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</si>
  <si>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</si>
  <si>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</si>
  <si>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</si>
  <si>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</si>
  <si>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</si>
  <si>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</si>
  <si>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</si>
  <si>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</si>
  <si>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</si>
  <si>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</si>
  <si>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</si>
  <si>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</si>
  <si>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</si>
  <si>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</si>
  <si>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</si>
  <si>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</si>
  <si>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</si>
  <si>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</si>
  <si>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</si>
  <si>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</si>
  <si>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</si>
  <si>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</si>
  <si>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</si>
  <si>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</si>
  <si>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</si>
  <si>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</si>
  <si>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</si>
  <si>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</si>
  <si>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</si>
  <si>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</si>
  <si>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</si>
  <si>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</si>
  <si>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</si>
  <si>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</si>
  <si>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</si>
  <si>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</si>
  <si>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</si>
  <si>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</si>
  <si>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</si>
  <si>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</si>
  <si>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</si>
  <si>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</si>
  <si>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</si>
  <si>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</si>
  <si>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</si>
  <si>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</si>
  <si>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</si>
  <si>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</si>
  <si>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</si>
  <si>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</si>
  <si>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</si>
  <si>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</si>
  <si>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</si>
  <si>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</si>
  <si>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</si>
  <si>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</si>
  <si>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</si>
  <si>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</si>
  <si>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</si>
  <si>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</si>
  <si>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</si>
  <si>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</si>
  <si>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</si>
  <si>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</si>
  <si>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</si>
  <si>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</si>
  <si>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</si>
  <si>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</si>
  <si>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</si>
  <si>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</si>
  <si>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</si>
  <si>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</si>
  <si>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</si>
  <si>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</si>
  <si>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</si>
  <si>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</si>
  <si>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</si>
  <si>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</si>
  <si>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</si>
  <si>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</si>
  <si>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</si>
  <si>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</si>
  <si>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</si>
  <si>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</si>
  <si>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</si>
  <si>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</si>
  <si>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</si>
  <si>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</si>
  <si>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</si>
  <si>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</si>
  <si>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</si>
  <si>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</si>
  <si>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</si>
  <si>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</si>
  <si>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</si>
  <si>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</si>
  <si>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</si>
  <si>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</si>
  <si>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</si>
  <si>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</si>
  <si>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</si>
  <si>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</si>
  <si>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</si>
  <si>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</si>
  <si>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</si>
  <si>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</si>
  <si>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</si>
  <si>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</si>
  <si>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</si>
  <si>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</si>
  <si>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</si>
  <si>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</si>
  <si>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</si>
  <si>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</si>
  <si>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</si>
  <si>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</si>
  <si>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</si>
  <si>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</si>
  <si>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</si>
  <si>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</si>
  <si>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</si>
  <si>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</si>
  <si>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</si>
  <si>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</si>
  <si>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</si>
  <si>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</si>
  <si>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</si>
  <si>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</si>
  <si>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</si>
  <si>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</si>
  <si>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</si>
  <si>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</si>
  <si>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</si>
  <si>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</si>
  <si>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</si>
  <si>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</si>
  <si>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</si>
  <si>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</si>
  <si>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</si>
  <si>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</si>
  <si>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</si>
  <si>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</si>
  <si>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</si>
  <si>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</si>
  <si>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</si>
  <si>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</si>
  <si>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</si>
  <si>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</si>
  <si>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</si>
  <si>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</si>
  <si>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</si>
  <si>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</si>
  <si>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</si>
  <si>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</si>
  <si>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</si>
  <si>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</si>
  <si>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</si>
  <si>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</si>
  <si>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</si>
  <si>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</si>
  <si>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</si>
  <si>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</si>
  <si>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</si>
  <si>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</si>
  <si>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</si>
  <si>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</si>
  <si>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</si>
  <si>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</si>
  <si>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</si>
  <si>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</si>
  <si>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</si>
  <si>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</si>
  <si>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</si>
  <si>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</si>
  <si>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</si>
  <si>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</si>
  <si>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</si>
  <si>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</si>
  <si>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</si>
  <si>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</si>
  <si>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</si>
  <si>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</si>
  <si>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</si>
  <si>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</si>
  <si>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</si>
  <si>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</si>
  <si>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</si>
  <si>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</si>
  <si>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</si>
  <si>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</si>
  <si>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</si>
  <si>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</si>
  <si>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</si>
  <si>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</si>
  <si>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</si>
  <si>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</si>
  <si>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</si>
  <si>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</si>
  <si>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</si>
  <si>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</si>
  <si>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</si>
  <si>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</si>
  <si>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</si>
  <si>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</si>
  <si>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</si>
  <si>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</si>
  <si>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</si>
  <si>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</si>
  <si>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</si>
  <si>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</si>
  <si>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</si>
  <si>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</si>
  <si>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</si>
  <si>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</si>
  <si>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</si>
  <si>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</si>
  <si>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</si>
  <si>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</si>
  <si>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</si>
  <si>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</si>
  <si>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</si>
  <si>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</si>
  <si>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</si>
  <si>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</si>
  <si>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</si>
  <si>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</si>
  <si>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</si>
  <si>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</si>
  <si>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</si>
  <si>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</si>
  <si>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</si>
  <si>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</si>
  <si>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</si>
  <si>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</si>
  <si>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</si>
  <si>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</si>
  <si>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</si>
  <si>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</si>
  <si>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</si>
  <si>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</si>
  <si>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</si>
  <si>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</si>
  <si>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</si>
  <si>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</si>
  <si>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</si>
  <si>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</si>
  <si>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</si>
  <si>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</si>
  <si>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</si>
  <si>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</si>
  <si>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</si>
  <si>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</si>
  <si>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</si>
  <si>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</si>
  <si>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</si>
  <si>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</si>
  <si>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</si>
  <si>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</si>
  <si>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</si>
  <si>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</si>
  <si>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</si>
  <si>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</si>
  <si>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</si>
  <si>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</si>
  <si>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</si>
  <si>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</si>
  <si>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</si>
  <si>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</si>
  <si>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</si>
  <si>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</si>
  <si>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</si>
  <si>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</si>
  <si>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</si>
  <si>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</si>
  <si>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</si>
  <si>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</si>
  <si>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</si>
  <si>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</si>
  <si>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</si>
  <si>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</si>
  <si>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</si>
  <si>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</si>
  <si>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</si>
  <si>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</si>
  <si>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</si>
  <si>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</si>
  <si>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43514</t>
  </si>
  <si>
    <t>あさぎり町</t>
  </si>
  <si>
    <t>43514_令和3年度</t>
  </si>
  <si>
    <t>43514_令和4年度</t>
  </si>
  <si>
    <t>43205</t>
  </si>
  <si>
    <t>水俣市</t>
  </si>
  <si>
    <t>43205_令和3年度</t>
  </si>
  <si>
    <t>43205_令和4年度</t>
  </si>
  <si>
    <t>43204</t>
  </si>
  <si>
    <t>荒尾市</t>
  </si>
  <si>
    <t>43204_令和3年度</t>
  </si>
  <si>
    <t>43204_令和4年度</t>
  </si>
  <si>
    <t>43441</t>
  </si>
  <si>
    <t>御船町</t>
  </si>
  <si>
    <t>43441_令和3年度</t>
  </si>
  <si>
    <t>43441_令和4年度</t>
  </si>
  <si>
    <t>43208</t>
  </si>
  <si>
    <t>山鹿市</t>
  </si>
  <si>
    <t>43208_令和3年度</t>
  </si>
  <si>
    <t>43208_令和4年度</t>
  </si>
  <si>
    <t>43443</t>
  </si>
  <si>
    <t>益城町</t>
  </si>
  <si>
    <t>43443_令和3年度</t>
  </si>
  <si>
    <t>43443_令和4年度</t>
  </si>
  <si>
    <t>43216</t>
  </si>
  <si>
    <t>合志市</t>
  </si>
  <si>
    <t>43216_令和3年度</t>
  </si>
  <si>
    <t>43216_令和4年度</t>
  </si>
  <si>
    <t>43206</t>
  </si>
  <si>
    <t>玉名市</t>
  </si>
  <si>
    <t>43206_令和3年度</t>
  </si>
  <si>
    <t>43206_令和4年度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</si>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</sst>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0.12192253736243114</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18.387130913490509</c:v>
                </c:pt>
                <c:pt idx="1">
                  <c:v>17.970998439029803</c:v>
                </c:pt>
                <c:pt idx="2">
                  <c:v>18.11969651156917</c:v>
                </c:pt>
                <c:pt idx="3">
                  <c:v>17.736092021453032</c:v>
                </c:pt>
                <c:pt idx="4">
                  <c:v>17.835413374849288</c:v>
                </c:pt>
                <c:pt idx="5">
                  <c:v>17.668571337688562</c:v>
                </c:pt>
                <c:pt idx="6">
                  <c:v>17.352710859983272</c:v>
                </c:pt>
                <c:pt idx="7">
                  <c:v>17.281155461942177</c:v>
                </c:pt>
                <c:pt idx="8">
                  <c:v>17.027062404934497</c:v>
                </c:pt>
                <c:pt idx="9">
                  <c:v>16.944388815759563</c:v>
                </c:pt>
                <c:pt idx="10">
                  <c:v>16.661765489373291</c:v>
                </c:pt>
                <c:pt idx="11">
                  <c:v>16.387018261071411</c:v>
                </c:pt>
                <c:pt idx="12">
                  <c:v>14.752779964330914</c:v>
                </c:pt>
                <c:pt idx="13">
                  <c:v>14.814428190557969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7.398616329286992</c:v>
                </c:pt>
                <c:pt idx="1">
                  <c:v>7.1882547936768368</c:v>
                </c:pt>
                <c:pt idx="2">
                  <c:v>8.7408174665299008</c:v>
                </c:pt>
                <c:pt idx="3">
                  <c:v>10.844112525599376</c:v>
                </c:pt>
                <c:pt idx="4">
                  <c:v>11.819912648284435</c:v>
                </c:pt>
                <c:pt idx="5">
                  <c:v>12.93575843628409</c:v>
                </c:pt>
                <c:pt idx="6">
                  <c:v>10.317849435401516</c:v>
                </c:pt>
                <c:pt idx="7">
                  <c:v>9.2819259457894141</c:v>
                </c:pt>
                <c:pt idx="8">
                  <c:v>9.1483193611105342</c:v>
                </c:pt>
                <c:pt idx="9">
                  <c:v>8.6709601146571931</c:v>
                </c:pt>
                <c:pt idx="10">
                  <c:v>6.5154950400817091</c:v>
                </c:pt>
                <c:pt idx="11">
                  <c:v>6.2203220689815257</c:v>
                </c:pt>
                <c:pt idx="12">
                  <c:v>6.527880221708422</c:v>
                </c:pt>
                <c:pt idx="13">
                  <c:v>4.9095902783400085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8.9520830263113638</c:v>
                </c:pt>
                <c:pt idx="1">
                  <c:v>7.4919886144891112</c:v>
                </c:pt>
                <c:pt idx="2">
                  <c:v>7.9140294090577381</c:v>
                </c:pt>
                <c:pt idx="3">
                  <c:v>9.0884517899762844</c:v>
                </c:pt>
                <c:pt idx="4">
                  <c:v>10.24606651482336</c:v>
                </c:pt>
                <c:pt idx="5">
                  <c:v>10.050197407988811</c:v>
                </c:pt>
                <c:pt idx="6">
                  <c:v>9.6185229833063275</c:v>
                </c:pt>
                <c:pt idx="7">
                  <c:v>8.5963734542326495</c:v>
                </c:pt>
                <c:pt idx="8">
                  <c:v>6.8934810387075869</c:v>
                </c:pt>
                <c:pt idx="9">
                  <c:v>6.2736070370927974</c:v>
                </c:pt>
                <c:pt idx="10">
                  <c:v>5.6876574440146115</c:v>
                </c:pt>
                <c:pt idx="11">
                  <c:v>6.3553924104381503</c:v>
                </c:pt>
                <c:pt idx="12">
                  <c:v>5.916284800076407</c:v>
                </c:pt>
                <c:pt idx="13">
                  <c:v>5.429132589853543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9.1152468636874193</c:v>
                </c:pt>
                <c:pt idx="1">
                  <c:v>9.1174839420402556</c:v>
                </c:pt>
                <c:pt idx="2">
                  <c:v>10.089129768627817</c:v>
                </c:pt>
                <c:pt idx="3">
                  <c:v>10.822806168400348</c:v>
                </c:pt>
                <c:pt idx="4">
                  <c:v>12.363918418097773</c:v>
                </c:pt>
                <c:pt idx="5">
                  <c:v>13.007988407841857</c:v>
                </c:pt>
                <c:pt idx="6">
                  <c:v>13.503989224038822</c:v>
                </c:pt>
                <c:pt idx="7">
                  <c:v>10.858056450566064</c:v>
                </c:pt>
                <c:pt idx="8">
                  <c:v>10.39290979078052</c:v>
                </c:pt>
                <c:pt idx="9">
                  <c:v>10.024474554022852</c:v>
                </c:pt>
                <c:pt idx="10">
                  <c:v>9.9220454612168183</c:v>
                </c:pt>
                <c:pt idx="11">
                  <c:v>8.610375400256487</c:v>
                </c:pt>
                <c:pt idx="12">
                  <c:v>10.508388858369699</c:v>
                </c:pt>
                <c:pt idx="13">
                  <c:v>9.109745401483794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6.5038438585541609</c:v>
                </c:pt>
                <c:pt idx="2">
                  <c:v>0.7207942070679213</c:v>
                </c:pt>
                <c:pt idx="3">
                  <c:v>2.9573971185767411</c:v>
                </c:pt>
                <c:pt idx="4">
                  <c:v>9.0084933570578301</c:v>
                </c:pt>
                <c:pt idx="5">
                  <c:v>8.1673550755142692</c:v>
                </c:pt>
                <c:pt idx="7">
                  <c:v>18.580676789847416</c:v>
                </c:pt>
                <c:pt idx="8">
                  <c:v>0.44162536249016682</c:v>
                </c:pt>
                <c:pt idx="9">
                  <c:v>0</c:v>
                </c:pt>
                <c:pt idx="10">
                  <c:v>0.15351713868053751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10.182035184198824</c:v>
                </c:pt>
                <c:pt idx="4" formatCode="#,##0">
                  <c:v>9.0084933570578301</c:v>
                </c:pt>
                <c:pt idx="5" formatCode="#,##0">
                  <c:v>8.1673550755142692</c:v>
                </c:pt>
                <c:pt idx="6" formatCode="#,##0">
                  <c:v>19.022302152337584</c:v>
                </c:pt>
                <c:pt idx="10" formatCode="#,##0">
                  <c:v>0.15351713868053751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10.045754986361789</c:v>
                </c:pt>
                <c:pt idx="2">
                  <c:v>0.61604849367591574</c:v>
                </c:pt>
                <c:pt idx="3">
                  <c:v>2.3461849278041522</c:v>
                </c:pt>
                <c:pt idx="4">
                  <c:v>10.050197407988811</c:v>
                </c:pt>
                <c:pt idx="5">
                  <c:v>12.93575843628409</c:v>
                </c:pt>
                <c:pt idx="7">
                  <c:v>17.124679785588182</c:v>
                </c:pt>
                <c:pt idx="8">
                  <c:v>0.54389155210038076</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13.007988407841857</c:v>
                </c:pt>
                <c:pt idx="4" formatCode="#,##0">
                  <c:v>10.050197407988811</c:v>
                </c:pt>
                <c:pt idx="5" formatCode="#,##0">
                  <c:v>12.93575843628409</c:v>
                </c:pt>
                <c:pt idx="6" formatCode="#,##0">
                  <c:v>17.668571337688562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5.3511940288392328</c:v>
                </c:pt>
                <c:pt idx="2">
                  <c:v>0.43118914893414845</c:v>
                </c:pt>
                <c:pt idx="3">
                  <c:v>3.3273622237104128</c:v>
                </c:pt>
                <c:pt idx="4">
                  <c:v>5.429132589853543</c:v>
                </c:pt>
                <c:pt idx="5">
                  <c:v>4.9095902783400085</c:v>
                </c:pt>
                <c:pt idx="7">
                  <c:v>14.449183365043348</c:v>
                </c:pt>
                <c:pt idx="8">
                  <c:v>0.36524482551462117</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9.109745401483794</c:v>
                </c:pt>
                <c:pt idx="4">
                  <c:v>5.429132589853543</c:v>
                </c:pt>
                <c:pt idx="5">
                  <c:v>4.9095902783400085</c:v>
                </c:pt>
                <c:pt idx="6">
                  <c:v>14.814428190557969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①CO2排出量の現状把握!$AX$43:$AX$45</c:f>
              <c:numCache>
                <c:formatCode>0%</c:formatCode>
                <c:ptCount val="3"/>
                <c:pt idx="0">
                  <c:v>0.44203583680298503</c:v>
                </c:pt>
                <c:pt idx="1">
                  <c:v>0.28072900329136874</c:v>
                </c:pt>
                <c:pt idx="2">
                  <c:v>0.26587785454905555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①CO2排出量の現状把握!$AY$43:$AY$45</c:f>
              <c:numCache>
                <c:formatCode>0%</c:formatCode>
                <c:ptCount val="3"/>
                <c:pt idx="0">
                  <c:v>0.19220740382343474</c:v>
                </c:pt>
                <c:pt idx="1">
                  <c:v>0.2052928074938824</c:v>
                </c:pt>
                <c:pt idx="2">
                  <c:v>0.15845515559825665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①CO2排出量の現状把握!$AZ$43:$AZ$45</c:f>
              <c:numCache>
                <c:formatCode>0%</c:formatCode>
                <c:ptCount val="3"/>
                <c:pt idx="0">
                  <c:v>0.1618007278049024</c:v>
                </c:pt>
                <c:pt idx="1">
                  <c:v>0.14959245318247669</c:v>
                </c:pt>
                <c:pt idx="2">
                  <c:v>0.14329174662854205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①CO2排出量の現状把握!$BA$43:$BA$45</c:f>
              <c:numCache>
                <c:formatCode>0%</c:formatCode>
                <c:ptCount val="3"/>
                <c:pt idx="0">
                  <c:v>0.18830241870300451</c:v>
                </c:pt>
                <c:pt idx="1">
                  <c:v>0.34368575999288836</c:v>
                </c:pt>
                <c:pt idx="2">
                  <c:v>0.43237524322414589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①CO2排出量の現状把握!$BB$43:$BB$45</c:f>
              <c:numCache>
                <c:formatCode>0%</c:formatCode>
                <c:ptCount val="3"/>
                <c:pt idx="0">
                  <c:v>1.5653612865673284E-2</c:v>
                </c:pt>
                <c:pt idx="1">
                  <c:v>2.069997603938387E-2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2194</c:v>
                </c:pt>
                <c:pt idx="1">
                  <c:v>1959</c:v>
                </c:pt>
                <c:pt idx="2">
                  <c:v>1959</c:v>
                </c:pt>
                <c:pt idx="3">
                  <c:v>1959</c:v>
                </c:pt>
                <c:pt idx="4">
                  <c:v>1959</c:v>
                </c:pt>
                <c:pt idx="5">
                  <c:v>1959</c:v>
                </c:pt>
                <c:pt idx="6">
                  <c:v>1863</c:v>
                </c:pt>
                <c:pt idx="7">
                  <c:v>1863</c:v>
                </c:pt>
                <c:pt idx="8">
                  <c:v>1863</c:v>
                </c:pt>
                <c:pt idx="9">
                  <c:v>1863</c:v>
                </c:pt>
                <c:pt idx="10">
                  <c:v>1863</c:v>
                </c:pt>
                <c:pt idx="11">
                  <c:v>1863</c:v>
                </c:pt>
                <c:pt idx="12">
                  <c:v>1833</c:v>
                </c:pt>
                <c:pt idx="13">
                  <c:v>1833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0.12192253736243114</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7245</c:v>
                </c:pt>
                <c:pt idx="1">
                  <c:v>7166</c:v>
                </c:pt>
                <c:pt idx="2">
                  <c:v>7121</c:v>
                </c:pt>
                <c:pt idx="3">
                  <c:v>7112</c:v>
                </c:pt>
                <c:pt idx="4">
                  <c:v>7066</c:v>
                </c:pt>
                <c:pt idx="5">
                  <c:v>7031</c:v>
                </c:pt>
                <c:pt idx="6">
                  <c:v>6951</c:v>
                </c:pt>
                <c:pt idx="7">
                  <c:v>6784</c:v>
                </c:pt>
                <c:pt idx="8">
                  <c:v>6662</c:v>
                </c:pt>
                <c:pt idx="9">
                  <c:v>6547</c:v>
                </c:pt>
                <c:pt idx="10">
                  <c:v>6458</c:v>
                </c:pt>
                <c:pt idx="11">
                  <c:v>6374</c:v>
                </c:pt>
                <c:pt idx="12">
                  <c:v>6253</c:v>
                </c:pt>
                <c:pt idx="13">
                  <c:v>6121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3644</c:v>
                </c:pt>
                <c:pt idx="1">
                  <c:v>3692</c:v>
                </c:pt>
                <c:pt idx="2">
                  <c:v>3703</c:v>
                </c:pt>
                <c:pt idx="3">
                  <c:v>3778</c:v>
                </c:pt>
                <c:pt idx="4">
                  <c:v>3859</c:v>
                </c:pt>
                <c:pt idx="5">
                  <c:v>3906</c:v>
                </c:pt>
                <c:pt idx="6">
                  <c:v>3927</c:v>
                </c:pt>
                <c:pt idx="7">
                  <c:v>3970</c:v>
                </c:pt>
                <c:pt idx="8">
                  <c:v>3988</c:v>
                </c:pt>
                <c:pt idx="9">
                  <c:v>3998</c:v>
                </c:pt>
                <c:pt idx="10">
                  <c:v>3982</c:v>
                </c:pt>
                <c:pt idx="11">
                  <c:v>3995</c:v>
                </c:pt>
                <c:pt idx="12">
                  <c:v>3912</c:v>
                </c:pt>
                <c:pt idx="13">
                  <c:v>3906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2123</c:v>
                </c:pt>
                <c:pt idx="1">
                  <c:v>2063</c:v>
                </c:pt>
                <c:pt idx="2">
                  <c:v>2040</c:v>
                </c:pt>
                <c:pt idx="3">
                  <c:v>2012</c:v>
                </c:pt>
                <c:pt idx="4">
                  <c:v>1993</c:v>
                </c:pt>
                <c:pt idx="5">
                  <c:v>1997</c:v>
                </c:pt>
                <c:pt idx="6">
                  <c:v>1994</c:v>
                </c:pt>
                <c:pt idx="7">
                  <c:v>1981</c:v>
                </c:pt>
                <c:pt idx="8">
                  <c:v>2012</c:v>
                </c:pt>
                <c:pt idx="9">
                  <c:v>2032</c:v>
                </c:pt>
                <c:pt idx="10">
                  <c:v>2033</c:v>
                </c:pt>
                <c:pt idx="11">
                  <c:v>1996</c:v>
                </c:pt>
                <c:pt idx="12">
                  <c:v>2010</c:v>
                </c:pt>
                <c:pt idx="13">
                  <c:v>2011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2725</c:v>
                </c:pt>
                <c:pt idx="1">
                  <c:v>2750</c:v>
                </c:pt>
                <c:pt idx="2">
                  <c:v>2762</c:v>
                </c:pt>
                <c:pt idx="3">
                  <c:v>2788</c:v>
                </c:pt>
                <c:pt idx="4">
                  <c:v>2839</c:v>
                </c:pt>
                <c:pt idx="5">
                  <c:v>2836</c:v>
                </c:pt>
                <c:pt idx="6">
                  <c:v>2874</c:v>
                </c:pt>
                <c:pt idx="7">
                  <c:v>2872</c:v>
                </c:pt>
                <c:pt idx="8">
                  <c:v>2869</c:v>
                </c:pt>
                <c:pt idx="9">
                  <c:v>2887</c:v>
                </c:pt>
                <c:pt idx="10">
                  <c:v>2891</c:v>
                </c:pt>
                <c:pt idx="11">
                  <c:v>2909</c:v>
                </c:pt>
                <c:pt idx="12">
                  <c:v>2907</c:v>
                </c:pt>
                <c:pt idx="13">
                  <c:v>2897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43</c:v>
                </c:pt>
                <c:pt idx="1">
                  <c:v>61</c:v>
                </c:pt>
                <c:pt idx="2">
                  <c:v>61</c:v>
                </c:pt>
                <c:pt idx="3">
                  <c:v>61</c:v>
                </c:pt>
                <c:pt idx="4">
                  <c:v>61</c:v>
                </c:pt>
                <c:pt idx="5">
                  <c:v>61</c:v>
                </c:pt>
                <c:pt idx="6">
                  <c:v>85</c:v>
                </c:pt>
                <c:pt idx="7">
                  <c:v>85</c:v>
                </c:pt>
                <c:pt idx="8">
                  <c:v>85</c:v>
                </c:pt>
                <c:pt idx="9">
                  <c:v>85</c:v>
                </c:pt>
                <c:pt idx="10">
                  <c:v>85</c:v>
                </c:pt>
                <c:pt idx="11">
                  <c:v>85</c:v>
                </c:pt>
                <c:pt idx="12">
                  <c:v>120</c:v>
                </c:pt>
                <c:pt idx="13">
                  <c:v>120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274</c:v>
                </c:pt>
                <c:pt idx="1">
                  <c:v>274</c:v>
                </c:pt>
                <c:pt idx="2">
                  <c:v>274</c:v>
                </c:pt>
                <c:pt idx="3">
                  <c:v>274</c:v>
                </c:pt>
                <c:pt idx="4">
                  <c:v>274</c:v>
                </c:pt>
                <c:pt idx="5">
                  <c:v>274</c:v>
                </c:pt>
                <c:pt idx="6">
                  <c:v>256</c:v>
                </c:pt>
                <c:pt idx="7">
                  <c:v>256</c:v>
                </c:pt>
                <c:pt idx="8">
                  <c:v>256</c:v>
                </c:pt>
                <c:pt idx="9">
                  <c:v>256</c:v>
                </c:pt>
                <c:pt idx="10">
                  <c:v>256</c:v>
                </c:pt>
                <c:pt idx="11">
                  <c:v>256</c:v>
                </c:pt>
                <c:pt idx="12">
                  <c:v>216</c:v>
                </c:pt>
                <c:pt idx="13">
                  <c:v>216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60.872599999999998</c:v>
                </c:pt>
                <c:pt idx="1">
                  <c:v>55.189799999999998</c:v>
                </c:pt>
                <c:pt idx="2">
                  <c:v>64.928299999999993</c:v>
                </c:pt>
                <c:pt idx="3">
                  <c:v>63.367800000000003</c:v>
                </c:pt>
                <c:pt idx="4">
                  <c:v>68.657499999999999</c:v>
                </c:pt>
                <c:pt idx="5">
                  <c:v>70.848699999999994</c:v>
                </c:pt>
                <c:pt idx="6">
                  <c:v>70.403099999999995</c:v>
                </c:pt>
                <c:pt idx="7">
                  <c:v>63.381599999999999</c:v>
                </c:pt>
                <c:pt idx="8">
                  <c:v>63.736199999999997</c:v>
                </c:pt>
                <c:pt idx="9">
                  <c:v>68.288899999999998</c:v>
                </c:pt>
                <c:pt idx="10">
                  <c:v>80.054599999999994</c:v>
                </c:pt>
                <c:pt idx="11">
                  <c:v>62.460299999999997</c:v>
                </c:pt>
                <c:pt idx="12">
                  <c:v>76.645600000000002</c:v>
                </c:pt>
                <c:pt idx="13">
                  <c:v>82.369399999999999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7.4029999999999996</c:v>
                </c:pt>
                <c:pt idx="4">
                  <c:v>6.6909999999999998</c:v>
                </c:pt>
                <c:pt idx="5">
                  <c:v>5.9160000000000004</c:v>
                </c:pt>
                <c:pt idx="6">
                  <c:v>6.2229999999999999</c:v>
                </c:pt>
                <c:pt idx="7">
                  <c:v>6.2279999999999998</c:v>
                </c:pt>
                <c:pt idx="8">
                  <c:v>6.28</c:v>
                </c:pt>
                <c:pt idx="9">
                  <c:v>5.2919999999999998</c:v>
                </c:pt>
                <c:pt idx="10">
                  <c:v>5.5609999999999999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7.4029999999999996</c:v>
                </c:pt>
                <c:pt idx="4">
                  <c:v>6.6909999999999998</c:v>
                </c:pt>
                <c:pt idx="5">
                  <c:v>5.9160000000000004</c:v>
                </c:pt>
                <c:pt idx="6">
                  <c:v>6.2229999999999999</c:v>
                </c:pt>
                <c:pt idx="7">
                  <c:v>6.2279999999999998</c:v>
                </c:pt>
                <c:pt idx="8">
                  <c:v>6.28</c:v>
                </c:pt>
                <c:pt idx="9">
                  <c:v>5.2919999999999998</c:v>
                </c:pt>
                <c:pt idx="10">
                  <c:v>5.5609999999999999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7.9140294090577381</c:v>
                </c:pt>
                <c:pt idx="1">
                  <c:v>9.0884517899762844</c:v>
                </c:pt>
                <c:pt idx="2">
                  <c:v>10.24606651482336</c:v>
                </c:pt>
                <c:pt idx="3">
                  <c:v>10.050197407988811</c:v>
                </c:pt>
                <c:pt idx="4">
                  <c:v>9.6185229833063275</c:v>
                </c:pt>
                <c:pt idx="5">
                  <c:v>8.5963734542326495</c:v>
                </c:pt>
                <c:pt idx="6">
                  <c:v>6.8934810387075869</c:v>
                </c:pt>
                <c:pt idx="7">
                  <c:v>6.2736070370927974</c:v>
                </c:pt>
                <c:pt idx="8">
                  <c:v>5.6876574440146115</c:v>
                </c:pt>
                <c:pt idx="9">
                  <c:v>6.3553924104381503</c:v>
                </c:pt>
                <c:pt idx="10">
                  <c:v>5.916284800076407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10.089129768627817</c:v>
                </c:pt>
                <c:pt idx="1">
                  <c:v>10.822806168400348</c:v>
                </c:pt>
                <c:pt idx="2">
                  <c:v>12.363918418097773</c:v>
                </c:pt>
                <c:pt idx="3">
                  <c:v>13.007988407841857</c:v>
                </c:pt>
                <c:pt idx="4">
                  <c:v>13.503989224038822</c:v>
                </c:pt>
                <c:pt idx="5">
                  <c:v>10.858056450566064</c:v>
                </c:pt>
                <c:pt idx="6">
                  <c:v>10.39290979078052</c:v>
                </c:pt>
                <c:pt idx="7">
                  <c:v>10.024474554022852</c:v>
                </c:pt>
                <c:pt idx="8">
                  <c:v>9.9220454612168183</c:v>
                </c:pt>
                <c:pt idx="9">
                  <c:v>8.610375400256487</c:v>
                </c:pt>
                <c:pt idx="10">
                  <c:v>10.508388858369699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0.56911182328061627</c:v>
                </c:pt>
                <c:pt idx="4">
                  <c:v>0.49548321529234984</c:v>
                </c:pt>
                <c:pt idx="5">
                  <c:v>0.54484888957190691</c:v>
                </c:pt>
                <c:pt idx="6">
                  <c:v>0.59877359904734107</c:v>
                </c:pt>
                <c:pt idx="7">
                  <c:v>0.62127944626291509</c:v>
                </c:pt>
                <c:pt idx="8">
                  <c:v>0.63293400786634113</c:v>
                </c:pt>
                <c:pt idx="9">
                  <c:v>0.6146073491571995</c:v>
                </c:pt>
                <c:pt idx="10">
                  <c:v>0.52919625215151667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5.5609999999999999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5.5609999999999999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24：金属製品製造業(N=1)</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5.5609999999999999</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5.5609999999999999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5.5609999999999999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24：金属製品製造業(N=1)</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5.5609999999999999</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24：金属製品製造業(N=1)</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51,600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997.08000000000015</c:v>
                </c:pt>
                <c:pt idx="1">
                  <c:v>49593.460000000014</c:v>
                </c:pt>
                <c:pt idx="2">
                  <c:v>19.8</c:v>
                </c:pt>
                <c:pt idx="3">
                  <c:v>990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72,043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1196.6156496000001</c:v>
                </c:pt>
                <c:pt idx="1">
                  <c:v>65600.245149600014</c:v>
                </c:pt>
                <c:pt idx="2">
                  <c:v>43.015104000000001</c:v>
                </c:pt>
                <c:pt idx="3">
                  <c:v>5203.4399999999996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32.446919052000005</c:v>
                </c:pt>
                <c:pt idx="1">
                  <c:v>22.709653199999995</c:v>
                </c:pt>
                <c:pt idx="2">
                  <c:v>0.78198741973151997</c:v>
                </c:pt>
                <c:pt idx="3">
                  <c:v>0.57454682400000001</c:v>
                </c:pt>
                <c:pt idx="4">
                  <c:v>0.57136841999999999</c:v>
                </c:pt>
                <c:pt idx="5">
                  <c:v>4.0749894299999996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930,981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618673</c:v>
                </c:pt>
                <c:pt idx="1">
                  <c:v>305200</c:v>
                </c:pt>
                <c:pt idx="2">
                  <c:v>4505.5403699999997</c:v>
                </c:pt>
                <c:pt idx="3">
                  <c:v>2602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990</c:v>
                </c:pt>
                <c:pt idx="5">
                  <c:v>955</c:v>
                </c:pt>
                <c:pt idx="6">
                  <c:v>955</c:v>
                </c:pt>
                <c:pt idx="7">
                  <c:v>955</c:v>
                </c:pt>
                <c:pt idx="8">
                  <c:v>990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19.8</c:v>
                </c:pt>
                <c:pt idx="6">
                  <c:v>19.8</c:v>
                </c:pt>
                <c:pt idx="7">
                  <c:v>19.8</c:v>
                </c:pt>
                <c:pt idx="8">
                  <c:v>19.8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1679.06</c:v>
                </c:pt>
                <c:pt idx="1">
                  <c:v>1916.1599999999999</c:v>
                </c:pt>
                <c:pt idx="2">
                  <c:v>2047.96</c:v>
                </c:pt>
                <c:pt idx="3">
                  <c:v>2479.46</c:v>
                </c:pt>
                <c:pt idx="4">
                  <c:v>2607.56</c:v>
                </c:pt>
                <c:pt idx="5">
                  <c:v>2904.46</c:v>
                </c:pt>
                <c:pt idx="6">
                  <c:v>6203.9600000000019</c:v>
                </c:pt>
                <c:pt idx="7">
                  <c:v>6253.4600000000019</c:v>
                </c:pt>
                <c:pt idx="8">
                  <c:v>49593.460000000014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647.81999999999994</c:v>
                </c:pt>
                <c:pt idx="1">
                  <c:v>660.52</c:v>
                </c:pt>
                <c:pt idx="2">
                  <c:v>695.72</c:v>
                </c:pt>
                <c:pt idx="3">
                  <c:v>752.91000000000008</c:v>
                </c:pt>
                <c:pt idx="4">
                  <c:v>841.78</c:v>
                </c:pt>
                <c:pt idx="5">
                  <c:v>875.88</c:v>
                </c:pt>
                <c:pt idx="6">
                  <c:v>897.68000000000006</c:v>
                </c:pt>
                <c:pt idx="7">
                  <c:v>933.08000000000015</c:v>
                </c:pt>
                <c:pt idx="8">
                  <c:v>997.08000000000015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8.0094566845004822E-2</c:v>
                </c:pt>
                <c:pt idx="1">
                  <c:v>9.68235440722027E-2</c:v>
                </c:pt>
                <c:pt idx="2">
                  <c:v>0.10126095784599695</c:v>
                </c:pt>
                <c:pt idx="3">
                  <c:v>0.11720594323453633</c:v>
                </c:pt>
                <c:pt idx="4">
                  <c:v>0.27090933149884422</c:v>
                </c:pt>
                <c:pt idx="5">
                  <c:v>0.30702774956486373</c:v>
                </c:pt>
                <c:pt idx="6">
                  <c:v>0.42163813137284006</c:v>
                </c:pt>
                <c:pt idx="7">
                  <c:v>0.43914801715382096</c:v>
                </c:pt>
                <c:pt idx="8">
                  <c:v>2.1888332064996185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135</c:v>
                </c:pt>
                <c:pt idx="1">
                  <c:v>138</c:v>
                </c:pt>
                <c:pt idx="2">
                  <c:v>143</c:v>
                </c:pt>
                <c:pt idx="3">
                  <c:v>150</c:v>
                </c:pt>
                <c:pt idx="4">
                  <c:v>165</c:v>
                </c:pt>
                <c:pt idx="5">
                  <c:v>171</c:v>
                </c:pt>
                <c:pt idx="6">
                  <c:v>175</c:v>
                </c:pt>
                <c:pt idx="7">
                  <c:v>181</c:v>
                </c:pt>
                <c:pt idx="8">
                  <c:v>192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32914.027295122993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72043.315903200026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1569808.5137703198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901303.30700000003</c:v>
                </c:pt>
                <c:pt idx="1">
                  <c:v>630823.69999999984</c:v>
                </c:pt>
                <c:pt idx="2">
                  <c:v>21721.872770319998</c:v>
                </c:pt>
                <c:pt idx="3">
                  <c:v>15959.634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66796.860799200018</c:v>
                </c:pt>
                <c:pt idx="1">
                  <c:v>43.015104000000001</c:v>
                </c:pt>
                <c:pt idx="2">
                  <c:v>5203.4399999999996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排出量比較シート!$DN$21:$DN$50</c:f>
              <c:numCache>
                <c:formatCode>0.0%;;</c:formatCode>
                <c:ptCount val="30"/>
                <c:pt idx="0">
                  <c:v>0</c:v>
                </c:pt>
                <c:pt idx="1">
                  <c:v>0</c:v>
                </c:pt>
                <c:pt idx="2">
                  <c:v>0</c:v>
                </c:pt>
                <c:pt idx="3">
                  <c:v>0</c:v>
                </c:pt>
                <c:pt idx="4">
                  <c:v>1</c:v>
                </c:pt>
                <c:pt idx="5">
                  <c:v>1</c:v>
                </c:pt>
                <c:pt idx="6">
                  <c:v>0</c:v>
                </c:pt>
                <c:pt idx="7">
                  <c:v>0</c:v>
                </c:pt>
                <c:pt idx="8">
                  <c:v>1</c:v>
                </c:pt>
                <c:pt idx="9">
                  <c:v>0</c:v>
                </c:pt>
                <c:pt idx="10">
                  <c:v>0</c:v>
                </c:pt>
                <c:pt idx="11">
                  <c:v>0.32</c:v>
                </c:pt>
                <c:pt idx="12">
                  <c:v>0</c:v>
                </c:pt>
                <c:pt idx="13">
                  <c:v>0.83</c:v>
                </c:pt>
                <c:pt idx="14">
                  <c:v>1</c:v>
                </c:pt>
                <c:pt idx="15">
                  <c:v>1</c:v>
                </c:pt>
                <c:pt idx="16">
                  <c:v>1</c:v>
                </c:pt>
                <c:pt idx="17">
                  <c:v>1</c:v>
                </c:pt>
                <c:pt idx="18">
                  <c:v>1</c:v>
                </c:pt>
                <c:pt idx="19">
                  <c:v>0.3</c:v>
                </c:pt>
                <c:pt idx="20">
                  <c:v>0</c:v>
                </c:pt>
                <c:pt idx="21">
                  <c:v>0</c:v>
                </c:pt>
                <c:pt idx="22">
                  <c:v>0</c:v>
                </c:pt>
                <c:pt idx="23">
                  <c:v>1</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1</c:v>
                </c:pt>
                <c:pt idx="11">
                  <c:v>0.68</c:v>
                </c:pt>
                <c:pt idx="12">
                  <c:v>0</c:v>
                </c:pt>
                <c:pt idx="13">
                  <c:v>0.14000000000000001</c:v>
                </c:pt>
                <c:pt idx="14">
                  <c:v>0</c:v>
                </c:pt>
                <c:pt idx="15">
                  <c:v>0</c:v>
                </c:pt>
                <c:pt idx="16">
                  <c:v>0</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排出量比較シート!$DF$21:$DF$50</c:f>
              <c:numCache>
                <c:formatCode>#,##0;;</c:formatCode>
                <c:ptCount val="30"/>
                <c:pt idx="0">
                  <c:v>0</c:v>
                </c:pt>
                <c:pt idx="1">
                  <c:v>0</c:v>
                </c:pt>
                <c:pt idx="2">
                  <c:v>0</c:v>
                </c:pt>
                <c:pt idx="3">
                  <c:v>0</c:v>
                </c:pt>
                <c:pt idx="4">
                  <c:v>1</c:v>
                </c:pt>
                <c:pt idx="5">
                  <c:v>2</c:v>
                </c:pt>
                <c:pt idx="6">
                  <c:v>0</c:v>
                </c:pt>
                <c:pt idx="7">
                  <c:v>0</c:v>
                </c:pt>
                <c:pt idx="8">
                  <c:v>1</c:v>
                </c:pt>
                <c:pt idx="9">
                  <c:v>0</c:v>
                </c:pt>
                <c:pt idx="10">
                  <c:v>0</c:v>
                </c:pt>
                <c:pt idx="11">
                  <c:v>1</c:v>
                </c:pt>
                <c:pt idx="12">
                  <c:v>0</c:v>
                </c:pt>
                <c:pt idx="13">
                  <c:v>1</c:v>
                </c:pt>
                <c:pt idx="14">
                  <c:v>2</c:v>
                </c:pt>
                <c:pt idx="15">
                  <c:v>2</c:v>
                </c:pt>
                <c:pt idx="16">
                  <c:v>1</c:v>
                </c:pt>
                <c:pt idx="17">
                  <c:v>3</c:v>
                </c:pt>
                <c:pt idx="18">
                  <c:v>2</c:v>
                </c:pt>
                <c:pt idx="19">
                  <c:v>1</c:v>
                </c:pt>
                <c:pt idx="20">
                  <c:v>0</c:v>
                </c:pt>
                <c:pt idx="21">
                  <c:v>0</c:v>
                </c:pt>
                <c:pt idx="22">
                  <c:v>0</c:v>
                </c:pt>
                <c:pt idx="23">
                  <c:v>8</c:v>
                </c:pt>
                <c:pt idx="24">
                  <c:v>0</c:v>
                </c:pt>
                <c:pt idx="25">
                  <c:v>2</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1</c:v>
                </c:pt>
                <c:pt idx="12">
                  <c:v>0</c:v>
                </c:pt>
                <c:pt idx="13">
                  <c:v>1</c:v>
                </c:pt>
                <c:pt idx="14">
                  <c:v>0</c:v>
                </c:pt>
                <c:pt idx="15">
                  <c:v>0</c:v>
                </c:pt>
                <c:pt idx="16">
                  <c:v>0</c:v>
                </c:pt>
                <c:pt idx="17">
                  <c:v>0</c:v>
                </c:pt>
                <c:pt idx="18">
                  <c:v>0</c:v>
                </c:pt>
                <c:pt idx="19">
                  <c:v>0</c:v>
                </c:pt>
                <c:pt idx="20">
                  <c:v>0</c:v>
                </c:pt>
                <c:pt idx="21">
                  <c:v>0</c:v>
                </c:pt>
                <c:pt idx="22">
                  <c:v>0</c:v>
                </c:pt>
                <c:pt idx="23">
                  <c:v>1</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排出量比較シート!$DL$21:$DL$50</c:f>
              <c:numCache>
                <c:formatCode>#,##0;;</c:formatCode>
                <c:ptCount val="30"/>
                <c:pt idx="0">
                  <c:v>1</c:v>
                </c:pt>
                <c:pt idx="1">
                  <c:v>0</c:v>
                </c:pt>
                <c:pt idx="2">
                  <c:v>0</c:v>
                </c:pt>
                <c:pt idx="3">
                  <c:v>0</c:v>
                </c:pt>
                <c:pt idx="4">
                  <c:v>1</c:v>
                </c:pt>
                <c:pt idx="5">
                  <c:v>2</c:v>
                </c:pt>
                <c:pt idx="6">
                  <c:v>0</c:v>
                </c:pt>
                <c:pt idx="7">
                  <c:v>1</c:v>
                </c:pt>
                <c:pt idx="8">
                  <c:v>1</c:v>
                </c:pt>
                <c:pt idx="9">
                  <c:v>0</c:v>
                </c:pt>
                <c:pt idx="10">
                  <c:v>1</c:v>
                </c:pt>
                <c:pt idx="11">
                  <c:v>2</c:v>
                </c:pt>
                <c:pt idx="12">
                  <c:v>0</c:v>
                </c:pt>
                <c:pt idx="13">
                  <c:v>3</c:v>
                </c:pt>
                <c:pt idx="14">
                  <c:v>2</c:v>
                </c:pt>
                <c:pt idx="15">
                  <c:v>2</c:v>
                </c:pt>
                <c:pt idx="16">
                  <c:v>1</c:v>
                </c:pt>
                <c:pt idx="17">
                  <c:v>3</c:v>
                </c:pt>
                <c:pt idx="18">
                  <c:v>2</c:v>
                </c:pt>
                <c:pt idx="19">
                  <c:v>3</c:v>
                </c:pt>
                <c:pt idx="20">
                  <c:v>0</c:v>
                </c:pt>
                <c:pt idx="21">
                  <c:v>0</c:v>
                </c:pt>
                <c:pt idx="22">
                  <c:v>0</c:v>
                </c:pt>
                <c:pt idx="23">
                  <c:v>9</c:v>
                </c:pt>
                <c:pt idx="24">
                  <c:v>1</c:v>
                </c:pt>
                <c:pt idx="25">
                  <c:v>2</c:v>
                </c:pt>
                <c:pt idx="26">
                  <c:v>1</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排出量比較シート!$CX$21:$CX$50</c:f>
              <c:numCache>
                <c:formatCode>[=0]#;[&lt;1]0.00;#,##0</c:formatCode>
                <c:ptCount val="30"/>
                <c:pt idx="0">
                  <c:v>0</c:v>
                </c:pt>
                <c:pt idx="1">
                  <c:v>0</c:v>
                </c:pt>
                <c:pt idx="2">
                  <c:v>0</c:v>
                </c:pt>
                <c:pt idx="3">
                  <c:v>0</c:v>
                </c:pt>
                <c:pt idx="4">
                  <c:v>5.5609999999999999</c:v>
                </c:pt>
                <c:pt idx="5">
                  <c:v>10.512</c:v>
                </c:pt>
                <c:pt idx="6">
                  <c:v>0</c:v>
                </c:pt>
                <c:pt idx="7">
                  <c:v>0</c:v>
                </c:pt>
                <c:pt idx="8">
                  <c:v>14.516</c:v>
                </c:pt>
                <c:pt idx="9">
                  <c:v>0</c:v>
                </c:pt>
                <c:pt idx="10">
                  <c:v>0</c:v>
                </c:pt>
                <c:pt idx="11">
                  <c:v>399.08800000000002</c:v>
                </c:pt>
                <c:pt idx="12">
                  <c:v>0</c:v>
                </c:pt>
                <c:pt idx="13">
                  <c:v>254.22499999999999</c:v>
                </c:pt>
                <c:pt idx="14">
                  <c:v>45.012</c:v>
                </c:pt>
                <c:pt idx="15">
                  <c:v>62.488</c:v>
                </c:pt>
                <c:pt idx="16">
                  <c:v>6.585</c:v>
                </c:pt>
                <c:pt idx="17">
                  <c:v>22.164999999999999</c:v>
                </c:pt>
                <c:pt idx="18">
                  <c:v>12.641999999999999</c:v>
                </c:pt>
                <c:pt idx="19">
                  <c:v>3.7509999999999999</c:v>
                </c:pt>
                <c:pt idx="20">
                  <c:v>0</c:v>
                </c:pt>
                <c:pt idx="21">
                  <c:v>0</c:v>
                </c:pt>
                <c:pt idx="22">
                  <c:v>0</c:v>
                </c:pt>
                <c:pt idx="23">
                  <c:v>188.09</c:v>
                </c:pt>
                <c:pt idx="24">
                  <c:v>0</c:v>
                </c:pt>
                <c:pt idx="25">
                  <c:v>2.444</c:v>
                </c:pt>
                <c:pt idx="26">
                  <c:v>3.085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8.6010000000000009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排出量比較シート!$DA$21:$DA$50</c:f>
              <c:numCache>
                <c:formatCode>[=0]#;[&lt;1]0.00;#,##0</c:formatCode>
                <c:ptCount val="30"/>
                <c:pt idx="0">
                  <c:v>4.0519999999999996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8.94</c:v>
                </c:pt>
                <c:pt idx="20">
                  <c:v>0</c:v>
                </c:pt>
                <c:pt idx="21">
                  <c:v>0</c:v>
                </c:pt>
                <c:pt idx="22">
                  <c:v>0</c:v>
                </c:pt>
                <c:pt idx="23">
                  <c:v>0</c:v>
                </c:pt>
                <c:pt idx="24">
                  <c:v>0</c:v>
                </c:pt>
                <c:pt idx="25">
                  <c:v>0</c:v>
                </c:pt>
                <c:pt idx="26">
                  <c:v>0</c:v>
                </c:pt>
                <c:pt idx="27">
                  <c:v>0</c:v>
                </c:pt>
                <c:pt idx="28">
                  <c:v>3.141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6.4210000000000003</c:v>
                </c:pt>
                <c:pt idx="8">
                  <c:v>0</c:v>
                </c:pt>
                <c:pt idx="9">
                  <c:v>0</c:v>
                </c:pt>
                <c:pt idx="10">
                  <c:v>84.867999999999995</c:v>
                </c:pt>
                <c:pt idx="11">
                  <c:v>840.40700000000004</c:v>
                </c:pt>
                <c:pt idx="12">
                  <c:v>0</c:v>
                </c:pt>
                <c:pt idx="13">
                  <c:v>41.808999999999997</c:v>
                </c:pt>
                <c:pt idx="14">
                  <c:v>0</c:v>
                </c:pt>
                <c:pt idx="15">
                  <c:v>0</c:v>
                </c:pt>
                <c:pt idx="16">
                  <c:v>0</c:v>
                </c:pt>
                <c:pt idx="17">
                  <c:v>0</c:v>
                </c:pt>
                <c:pt idx="18">
                  <c:v>0</c:v>
                </c:pt>
                <c:pt idx="19">
                  <c:v>0</c:v>
                </c:pt>
                <c:pt idx="20">
                  <c:v>0</c:v>
                </c:pt>
                <c:pt idx="21">
                  <c:v>0</c:v>
                </c:pt>
                <c:pt idx="22">
                  <c:v>0</c:v>
                </c:pt>
                <c:pt idx="23">
                  <c:v>0.433</c:v>
                </c:pt>
                <c:pt idx="24">
                  <c:v>2.5630000000000002</c:v>
                </c:pt>
                <c:pt idx="25">
                  <c:v>0</c:v>
                </c:pt>
                <c:pt idx="26">
                  <c:v>0</c:v>
                </c:pt>
                <c:pt idx="27">
                  <c:v>2.8239999999999998</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排出量比較シート!$DD$21:$DD$50</c:f>
              <c:numCache>
                <c:formatCode>[=0]#;[&lt;1]0.00;#,##0</c:formatCode>
                <c:ptCount val="30"/>
                <c:pt idx="0">
                  <c:v>4.0519999999999996</c:v>
                </c:pt>
                <c:pt idx="1">
                  <c:v>0</c:v>
                </c:pt>
                <c:pt idx="2">
                  <c:v>0</c:v>
                </c:pt>
                <c:pt idx="3">
                  <c:v>0</c:v>
                </c:pt>
                <c:pt idx="4">
                  <c:v>5.5609999999999999</c:v>
                </c:pt>
                <c:pt idx="5">
                  <c:v>10.512</c:v>
                </c:pt>
                <c:pt idx="6">
                  <c:v>0</c:v>
                </c:pt>
                <c:pt idx="7">
                  <c:v>6.4210000000000003</c:v>
                </c:pt>
                <c:pt idx="8">
                  <c:v>14.516</c:v>
                </c:pt>
                <c:pt idx="9">
                  <c:v>0</c:v>
                </c:pt>
                <c:pt idx="10">
                  <c:v>84.867999999999995</c:v>
                </c:pt>
                <c:pt idx="11">
                  <c:v>1239.4950000000001</c:v>
                </c:pt>
                <c:pt idx="12">
                  <c:v>0</c:v>
                </c:pt>
                <c:pt idx="13">
                  <c:v>304.63499999999999</c:v>
                </c:pt>
                <c:pt idx="14">
                  <c:v>45.012</c:v>
                </c:pt>
                <c:pt idx="15">
                  <c:v>62.488</c:v>
                </c:pt>
                <c:pt idx="16">
                  <c:v>6.585</c:v>
                </c:pt>
                <c:pt idx="17">
                  <c:v>22.164999999999999</c:v>
                </c:pt>
                <c:pt idx="18">
                  <c:v>12.641999999999999</c:v>
                </c:pt>
                <c:pt idx="19">
                  <c:v>12.690999999999999</c:v>
                </c:pt>
                <c:pt idx="20">
                  <c:v>0</c:v>
                </c:pt>
                <c:pt idx="21">
                  <c:v>0</c:v>
                </c:pt>
                <c:pt idx="22">
                  <c:v>0</c:v>
                </c:pt>
                <c:pt idx="23">
                  <c:v>188.523</c:v>
                </c:pt>
                <c:pt idx="24">
                  <c:v>2.5630000000000002</c:v>
                </c:pt>
                <c:pt idx="25">
                  <c:v>2.444</c:v>
                </c:pt>
                <c:pt idx="26">
                  <c:v>3.085</c:v>
                </c:pt>
                <c:pt idx="27">
                  <c:v>2.8239999999999998</c:v>
                </c:pt>
                <c:pt idx="28">
                  <c:v>3.141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排出量比較シート!$CU$21:$CU$50</c:f>
              <c:numCache>
                <c:formatCode>\(0%\);;</c:formatCode>
                <c:ptCount val="30"/>
                <c:pt idx="0">
                  <c:v>0.28977001791417678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0.77676039906673733</c:v>
                </c:pt>
                <c:pt idx="20">
                  <c:v>0</c:v>
                </c:pt>
                <c:pt idx="21">
                  <c:v>0</c:v>
                </c:pt>
                <c:pt idx="22">
                  <c:v>0</c:v>
                </c:pt>
                <c:pt idx="23">
                  <c:v>0</c:v>
                </c:pt>
                <c:pt idx="24">
                  <c:v>0</c:v>
                </c:pt>
                <c:pt idx="25">
                  <c:v>0</c:v>
                </c:pt>
                <c:pt idx="26">
                  <c:v>0</c:v>
                </c:pt>
                <c:pt idx="27">
                  <c:v>0</c:v>
                </c:pt>
                <c:pt idx="28">
                  <c:v>0.32153117321339103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排出量比較シート!$CM$21:$CM$50</c:f>
              <c:numCache>
                <c:formatCode>\(0%\);;</c:formatCode>
                <c:ptCount val="30"/>
                <c:pt idx="0">
                  <c:v>0</c:v>
                </c:pt>
                <c:pt idx="1">
                  <c:v>0</c:v>
                </c:pt>
                <c:pt idx="2">
                  <c:v>0</c:v>
                </c:pt>
                <c:pt idx="3">
                  <c:v>0</c:v>
                </c:pt>
                <c:pt idx="4">
                  <c:v>0.52919625215151667</c:v>
                </c:pt>
                <c:pt idx="5">
                  <c:v>1</c:v>
                </c:pt>
                <c:pt idx="6">
                  <c:v>0</c:v>
                </c:pt>
                <c:pt idx="7">
                  <c:v>0</c:v>
                </c:pt>
                <c:pt idx="8">
                  <c:v>0.28457940408664434</c:v>
                </c:pt>
                <c:pt idx="9">
                  <c:v>0</c:v>
                </c:pt>
                <c:pt idx="10">
                  <c:v>0</c:v>
                </c:pt>
                <c:pt idx="11">
                  <c:v>0.30293547547694272</c:v>
                </c:pt>
                <c:pt idx="12">
                  <c:v>0</c:v>
                </c:pt>
                <c:pt idx="13">
                  <c:v>1</c:v>
                </c:pt>
                <c:pt idx="14">
                  <c:v>0.50630623199825231</c:v>
                </c:pt>
                <c:pt idx="15">
                  <c:v>1</c:v>
                </c:pt>
                <c:pt idx="16">
                  <c:v>5.3124933281757693E-2</c:v>
                </c:pt>
                <c:pt idx="17">
                  <c:v>0.29491341890163486</c:v>
                </c:pt>
                <c:pt idx="18">
                  <c:v>0.34543671495307704</c:v>
                </c:pt>
                <c:pt idx="19">
                  <c:v>1</c:v>
                </c:pt>
                <c:pt idx="20">
                  <c:v>0</c:v>
                </c:pt>
                <c:pt idx="21">
                  <c:v>0</c:v>
                </c:pt>
                <c:pt idx="22">
                  <c:v>0</c:v>
                </c:pt>
                <c:pt idx="23">
                  <c:v>0.45414339184741459</c:v>
                </c:pt>
                <c:pt idx="24">
                  <c:v>0</c:v>
                </c:pt>
                <c:pt idx="25">
                  <c:v>0.16026328707341705</c:v>
                </c:pt>
                <c:pt idx="26">
                  <c:v>0.17126738657206605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排出量比較シート!$BV$21:$BV$50</c:f>
              <c:numCache>
                <c:formatCode>0%</c:formatCode>
                <c:ptCount val="30"/>
                <c:pt idx="0">
                  <c:v>1.355738099603571E-2</c:v>
                </c:pt>
                <c:pt idx="1">
                  <c:v>0.15967989179643355</c:v>
                </c:pt>
                <c:pt idx="2">
                  <c:v>0.11910053945843155</c:v>
                </c:pt>
                <c:pt idx="3">
                  <c:v>9.3643411154718872E-2</c:v>
                </c:pt>
                <c:pt idx="4">
                  <c:v>0.27869767449112753</c:v>
                </c:pt>
                <c:pt idx="5">
                  <c:v>0.19608481761691129</c:v>
                </c:pt>
                <c:pt idx="6">
                  <c:v>0.13209831002803032</c:v>
                </c:pt>
                <c:pt idx="7">
                  <c:v>0.11307024780598457</c:v>
                </c:pt>
                <c:pt idx="8">
                  <c:v>0.65200838981768694</c:v>
                </c:pt>
                <c:pt idx="9">
                  <c:v>0.41767569374383851</c:v>
                </c:pt>
                <c:pt idx="10">
                  <c:v>0.30896772776102061</c:v>
                </c:pt>
                <c:pt idx="11">
                  <c:v>0.96898232891518155</c:v>
                </c:pt>
                <c:pt idx="12">
                  <c:v>5.4094096583248659E-2</c:v>
                </c:pt>
                <c:pt idx="13">
                  <c:v>0.28626290104380703</c:v>
                </c:pt>
                <c:pt idx="14">
                  <c:v>0.68406705772112941</c:v>
                </c:pt>
                <c:pt idx="15">
                  <c:v>0.3416629933618246</c:v>
                </c:pt>
                <c:pt idx="16">
                  <c:v>0.8176479722034472</c:v>
                </c:pt>
                <c:pt idx="17">
                  <c:v>0.76679562524244882</c:v>
                </c:pt>
                <c:pt idx="18">
                  <c:v>0.62088478928703195</c:v>
                </c:pt>
                <c:pt idx="19">
                  <c:v>2.4601934449112735E-2</c:v>
                </c:pt>
                <c:pt idx="20">
                  <c:v>0.12808401927797175</c:v>
                </c:pt>
                <c:pt idx="21">
                  <c:v>0.26158414676013375</c:v>
                </c:pt>
                <c:pt idx="22">
                  <c:v>0.19172069797279795</c:v>
                </c:pt>
                <c:pt idx="23">
                  <c:v>0.91939250655637728</c:v>
                </c:pt>
                <c:pt idx="24">
                  <c:v>7.2577132834270738E-2</c:v>
                </c:pt>
                <c:pt idx="25">
                  <c:v>0.34235336584911669</c:v>
                </c:pt>
                <c:pt idx="26">
                  <c:v>0.39491942557210463</c:v>
                </c:pt>
                <c:pt idx="27">
                  <c:v>6.6660084486331164E-2</c:v>
                </c:pt>
                <c:pt idx="28">
                  <c:v>0.4453288171279372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排出量比較シート!$BZ$21:$BZ$50</c:f>
              <c:numCache>
                <c:formatCode>0%</c:formatCode>
                <c:ptCount val="30"/>
                <c:pt idx="0">
                  <c:v>0.40897976912491218</c:v>
                </c:pt>
                <c:pt idx="1">
                  <c:v>0.18739784879481211</c:v>
                </c:pt>
                <c:pt idx="2">
                  <c:v>0.21044256667182448</c:v>
                </c:pt>
                <c:pt idx="3">
                  <c:v>0.22538637846197632</c:v>
                </c:pt>
                <c:pt idx="4">
                  <c:v>0.15690843169504751</c:v>
                </c:pt>
                <c:pt idx="5">
                  <c:v>0.21770733014515453</c:v>
                </c:pt>
                <c:pt idx="6">
                  <c:v>0.15025028321278477</c:v>
                </c:pt>
                <c:pt idx="7">
                  <c:v>0.24432882069399078</c:v>
                </c:pt>
                <c:pt idx="8">
                  <c:v>7.5691856236813349E-2</c:v>
                </c:pt>
                <c:pt idx="9">
                  <c:v>7.8157897391434222E-2</c:v>
                </c:pt>
                <c:pt idx="10">
                  <c:v>0.19483141690637795</c:v>
                </c:pt>
                <c:pt idx="11">
                  <c:v>4.6253824145669415E-3</c:v>
                </c:pt>
                <c:pt idx="12">
                  <c:v>0.23447290950646202</c:v>
                </c:pt>
                <c:pt idx="13">
                  <c:v>0.11277046533664263</c:v>
                </c:pt>
                <c:pt idx="14">
                  <c:v>5.6796063298174201E-2</c:v>
                </c:pt>
                <c:pt idx="15">
                  <c:v>0.17150988883297616</c:v>
                </c:pt>
                <c:pt idx="16">
                  <c:v>4.0232748175398229E-2</c:v>
                </c:pt>
                <c:pt idx="17">
                  <c:v>4.8770703631481671E-2</c:v>
                </c:pt>
                <c:pt idx="18">
                  <c:v>7.4643681153794994E-2</c:v>
                </c:pt>
                <c:pt idx="19">
                  <c:v>0.31793856500442985</c:v>
                </c:pt>
                <c:pt idx="20">
                  <c:v>0.12996434943135435</c:v>
                </c:pt>
                <c:pt idx="21">
                  <c:v>0.2081678777264713</c:v>
                </c:pt>
                <c:pt idx="22">
                  <c:v>0.15126043251788382</c:v>
                </c:pt>
                <c:pt idx="23">
                  <c:v>2.567229261083542E-2</c:v>
                </c:pt>
                <c:pt idx="24">
                  <c:v>0.22618365579641847</c:v>
                </c:pt>
                <c:pt idx="25">
                  <c:v>0.10022458148586418</c:v>
                </c:pt>
                <c:pt idx="26">
                  <c:v>0.1067078968531785</c:v>
                </c:pt>
                <c:pt idx="27">
                  <c:v>0.13802840982957168</c:v>
                </c:pt>
                <c:pt idx="28">
                  <c:v>0.14012998929192519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排出量比較シート!$CA$21:$CA$50</c:f>
              <c:numCache>
                <c:formatCode>0%</c:formatCode>
                <c:ptCount val="30"/>
                <c:pt idx="0">
                  <c:v>0.25915575042454853</c:v>
                </c:pt>
                <c:pt idx="1">
                  <c:v>0.21072591383067799</c:v>
                </c:pt>
                <c:pt idx="2">
                  <c:v>0.32104071592204997</c:v>
                </c:pt>
                <c:pt idx="3">
                  <c:v>0.26803340314615148</c:v>
                </c:pt>
                <c:pt idx="4">
                  <c:v>0.17312882704161894</c:v>
                </c:pt>
                <c:pt idx="5">
                  <c:v>0.20846909298896155</c:v>
                </c:pt>
                <c:pt idx="6">
                  <c:v>0.24384550055274673</c:v>
                </c:pt>
                <c:pt idx="7">
                  <c:v>0.20693727657520258</c:v>
                </c:pt>
                <c:pt idx="8">
                  <c:v>9.1851193118401897E-2</c:v>
                </c:pt>
                <c:pt idx="9">
                  <c:v>0.18093729032602229</c:v>
                </c:pt>
                <c:pt idx="10">
                  <c:v>0.18524802223850451</c:v>
                </c:pt>
                <c:pt idx="11">
                  <c:v>6.3946798409608143E-3</c:v>
                </c:pt>
                <c:pt idx="12">
                  <c:v>0.28765599770041145</c:v>
                </c:pt>
                <c:pt idx="13">
                  <c:v>0.21663087905184678</c:v>
                </c:pt>
                <c:pt idx="14">
                  <c:v>9.4304822555412421E-2</c:v>
                </c:pt>
                <c:pt idx="15">
                  <c:v>0.22289914103705924</c:v>
                </c:pt>
                <c:pt idx="16">
                  <c:v>5.1252031705613134E-2</c:v>
                </c:pt>
                <c:pt idx="17">
                  <c:v>5.912654325204364E-2</c:v>
                </c:pt>
                <c:pt idx="18">
                  <c:v>0.10456820121285607</c:v>
                </c:pt>
                <c:pt idx="19">
                  <c:v>0.19277772080852881</c:v>
                </c:pt>
                <c:pt idx="20">
                  <c:v>0.25134714415244536</c:v>
                </c:pt>
                <c:pt idx="21">
                  <c:v>0.19991649751113957</c:v>
                </c:pt>
                <c:pt idx="22">
                  <c:v>0.25884680047607916</c:v>
                </c:pt>
                <c:pt idx="23">
                  <c:v>1.4000076202185288E-2</c:v>
                </c:pt>
                <c:pt idx="24">
                  <c:v>0.19784860477832136</c:v>
                </c:pt>
                <c:pt idx="25">
                  <c:v>0.17024283624208247</c:v>
                </c:pt>
                <c:pt idx="26">
                  <c:v>0.22803511613791377</c:v>
                </c:pt>
                <c:pt idx="27">
                  <c:v>0.15979847557246313</c:v>
                </c:pt>
                <c:pt idx="28">
                  <c:v>0.20584165268032942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排出量比較シート!$CB$21:$CB$50</c:f>
              <c:numCache>
                <c:formatCode>0%</c:formatCode>
                <c:ptCount val="30"/>
                <c:pt idx="0">
                  <c:v>0.29008149289768848</c:v>
                </c:pt>
                <c:pt idx="1">
                  <c:v>0.44219634557807647</c:v>
                </c:pt>
                <c:pt idx="2">
                  <c:v>0.32365810634517883</c:v>
                </c:pt>
                <c:pt idx="3">
                  <c:v>0.37723899391581578</c:v>
                </c:pt>
                <c:pt idx="4">
                  <c:v>0.39126506677220596</c:v>
                </c:pt>
                <c:pt idx="5">
                  <c:v>0.36898718589702806</c:v>
                </c:pt>
                <c:pt idx="6">
                  <c:v>0.46044329764494518</c:v>
                </c:pt>
                <c:pt idx="7">
                  <c:v>0.41025240920219663</c:v>
                </c:pt>
                <c:pt idx="8">
                  <c:v>0.16865775824437418</c:v>
                </c:pt>
                <c:pt idx="9">
                  <c:v>0.30269748853064232</c:v>
                </c:pt>
                <c:pt idx="10">
                  <c:v>0.28709639373232754</c:v>
                </c:pt>
                <c:pt idx="11">
                  <c:v>1.9997608829290841E-2</c:v>
                </c:pt>
                <c:pt idx="12">
                  <c:v>0.40247202132471244</c:v>
                </c:pt>
                <c:pt idx="13">
                  <c:v>0.37080458521658649</c:v>
                </c:pt>
                <c:pt idx="14">
                  <c:v>0.16333326229116174</c:v>
                </c:pt>
                <c:pt idx="15">
                  <c:v>0.25443578760611574</c:v>
                </c:pt>
                <c:pt idx="16">
                  <c:v>8.6913680991036524E-2</c:v>
                </c:pt>
                <c:pt idx="17">
                  <c:v>0.11979061407328205</c:v>
                </c:pt>
                <c:pt idx="18">
                  <c:v>0.18808422312321546</c:v>
                </c:pt>
                <c:pt idx="19">
                  <c:v>0.43765105812565774</c:v>
                </c:pt>
                <c:pt idx="20">
                  <c:v>0.4771482094628462</c:v>
                </c:pt>
                <c:pt idx="21">
                  <c:v>0.33033147800225532</c:v>
                </c:pt>
                <c:pt idx="22">
                  <c:v>0.36926541924362183</c:v>
                </c:pt>
                <c:pt idx="23">
                  <c:v>3.7779400684065344E-2</c:v>
                </c:pt>
                <c:pt idx="24">
                  <c:v>0.48149164719999343</c:v>
                </c:pt>
                <c:pt idx="25">
                  <c:v>0.36921049802669731</c:v>
                </c:pt>
                <c:pt idx="26">
                  <c:v>0.25722531455985204</c:v>
                </c:pt>
                <c:pt idx="27">
                  <c:v>0.61632487937248015</c:v>
                </c:pt>
                <c:pt idx="28">
                  <c:v>0.20463518657249388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排出量比較シート!$CH$21:$CH$50</c:f>
              <c:numCache>
                <c:formatCode>0%</c:formatCode>
                <c:ptCount val="30"/>
                <c:pt idx="0">
                  <c:v>2.8225606556815063E-2</c:v>
                </c:pt>
                <c:pt idx="1">
                  <c:v>0</c:v>
                </c:pt>
                <c:pt idx="2">
                  <c:v>2.5758071602515246E-2</c:v>
                </c:pt>
                <c:pt idx="3">
                  <c:v>3.5697813321337556E-2</c:v>
                </c:pt>
                <c:pt idx="4">
                  <c:v>0</c:v>
                </c:pt>
                <c:pt idx="5">
                  <c:v>8.7515733519447046E-3</c:v>
                </c:pt>
                <c:pt idx="6">
                  <c:v>1.3362608561493024E-2</c:v>
                </c:pt>
                <c:pt idx="7">
                  <c:v>2.5411245722625458E-2</c:v>
                </c:pt>
                <c:pt idx="8">
                  <c:v>1.179080258272364E-2</c:v>
                </c:pt>
                <c:pt idx="9">
                  <c:v>2.0531630008062567E-2</c:v>
                </c:pt>
                <c:pt idx="10">
                  <c:v>2.3856439361769552E-2</c:v>
                </c:pt>
                <c:pt idx="11">
                  <c:v>0</c:v>
                </c:pt>
                <c:pt idx="12">
                  <c:v>2.130497488516549E-2</c:v>
                </c:pt>
                <c:pt idx="13">
                  <c:v>1.3531169351117154E-2</c:v>
                </c:pt>
                <c:pt idx="14">
                  <c:v>1.4987941341223874E-3</c:v>
                </c:pt>
                <c:pt idx="15">
                  <c:v>9.4921891620241908E-3</c:v>
                </c:pt>
                <c:pt idx="16">
                  <c:v>3.9535669245048064E-3</c:v>
                </c:pt>
                <c:pt idx="17">
                  <c:v>5.5165138007438053E-3</c:v>
                </c:pt>
                <c:pt idx="18">
                  <c:v>1.181910522310152E-2</c:v>
                </c:pt>
                <c:pt idx="19">
                  <c:v>2.7030721612270762E-2</c:v>
                </c:pt>
                <c:pt idx="20">
                  <c:v>1.3456277675382477E-2</c:v>
                </c:pt>
                <c:pt idx="21">
                  <c:v>0</c:v>
                </c:pt>
                <c:pt idx="22">
                  <c:v>2.8906649789617232E-2</c:v>
                </c:pt>
                <c:pt idx="23">
                  <c:v>3.1557239465366603E-3</c:v>
                </c:pt>
                <c:pt idx="24">
                  <c:v>2.1898959390996092E-2</c:v>
                </c:pt>
                <c:pt idx="25">
                  <c:v>1.79687183962393E-2</c:v>
                </c:pt>
                <c:pt idx="26">
                  <c:v>1.3112246876951065E-2</c:v>
                </c:pt>
                <c:pt idx="27">
                  <c:v>1.9188150739153833E-2</c:v>
                </c:pt>
                <c:pt idx="28">
                  <c:v>4.064354327314129E-3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c:ext uri="{02D57815-91ED-43cb-92C2-25804820EDAC}">
                        <c15:formulaRef>
                          <c15:sqref>排出量比較シート!$BW$21:$BW$50</c15:sqref>
                        </c15:formulaRef>
                      </c:ext>
                    </c:extLst>
                    <c:numCache>
                      <c:formatCode>0%</c:formatCode>
                      <c:ptCount val="30"/>
                      <c:pt idx="0">
                        <c:v>0</c:v>
                      </c:pt>
                      <c:pt idx="1">
                        <c:v>0.10579526170390412</c:v>
                      </c:pt>
                      <c:pt idx="2">
                        <c:v>5.658118391700865E-2</c:v>
                      </c:pt>
                      <c:pt idx="3">
                        <c:v>5.2747100730769672E-2</c:v>
                      </c:pt>
                      <c:pt idx="4">
                        <c:v>0.16875315074066505</c:v>
                      </c:pt>
                      <c:pt idx="5">
                        <c:v>0.16722610940941607</c:v>
                      </c:pt>
                      <c:pt idx="6">
                        <c:v>8.1517057076821081E-2</c:v>
                      </c:pt>
                      <c:pt idx="7">
                        <c:v>5.3142821567360977E-2</c:v>
                      </c:pt>
                      <c:pt idx="8">
                        <c:v>0.57878624198152051</c:v>
                      </c:pt>
                      <c:pt idx="9">
                        <c:v>0.38163407715924152</c:v>
                      </c:pt>
                      <c:pt idx="10">
                        <c:v>0.21307908512066454</c:v>
                      </c:pt>
                      <c:pt idx="11">
                        <c:v>0.96781717422667346</c:v>
                      </c:pt>
                      <c:pt idx="12">
                        <c:v>1.120665039296162E-2</c:v>
                      </c:pt>
                      <c:pt idx="13">
                        <c:v>0.11596000727348929</c:v>
                      </c:pt>
                      <c:pt idx="14">
                        <c:v>0.52005519685779855</c:v>
                      </c:pt>
                      <c:pt idx="15">
                        <c:v>0.21402676855343139</c:v>
                      </c:pt>
                      <c:pt idx="16">
                        <c:v>0.76797935467574674</c:v>
                      </c:pt>
                      <c:pt idx="17">
                        <c:v>0.73515836349644847</c:v>
                      </c:pt>
                      <c:pt idx="18">
                        <c:v>0.60606823757793804</c:v>
                      </c:pt>
                      <c:pt idx="19">
                        <c:v>0</c:v>
                      </c:pt>
                      <c:pt idx="20">
                        <c:v>5.3454709525883604E-2</c:v>
                      </c:pt>
                      <c:pt idx="21">
                        <c:v>0.18502140030205805</c:v>
                      </c:pt>
                      <c:pt idx="22">
                        <c:v>0.15307212011417773</c:v>
                      </c:pt>
                      <c:pt idx="23">
                        <c:v>0.90921035365384839</c:v>
                      </c:pt>
                      <c:pt idx="24">
                        <c:v>3.2498445310218511E-3</c:v>
                      </c:pt>
                      <c:pt idx="25">
                        <c:v>0.25284177986325196</c:v>
                      </c:pt>
                      <c:pt idx="26">
                        <c:v>0.25610256620468758</c:v>
                      </c:pt>
                      <c:pt idx="27">
                        <c:v>5.4172520322159166E-3</c:v>
                      </c:pt>
                      <c:pt idx="28">
                        <c:v>0.13028501702182618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1.1467381309054076E-2</c:v>
                      </c:pt>
                      <c:pt idx="1">
                        <c:v>1.8615715166275977E-2</c:v>
                      </c:pt>
                      <c:pt idx="2">
                        <c:v>1.2945400480326016E-2</c:v>
                      </c:pt>
                      <c:pt idx="3">
                        <c:v>3.8692234211656607E-3</c:v>
                      </c:pt>
                      <c:pt idx="4">
                        <c:v>1.117078893921074E-2</c:v>
                      </c:pt>
                      <c:pt idx="5">
                        <c:v>1.2626960437488359E-2</c:v>
                      </c:pt>
                      <c:pt idx="6">
                        <c:v>1.5833928796424774E-2</c:v>
                      </c:pt>
                      <c:pt idx="7">
                        <c:v>2.2970789209263827E-2</c:v>
                      </c:pt>
                      <c:pt idx="8">
                        <c:v>5.3062486807130401E-3</c:v>
                      </c:pt>
                      <c:pt idx="9">
                        <c:v>7.0339357034662842E-3</c:v>
                      </c:pt>
                      <c:pt idx="10">
                        <c:v>2.8734351443835449E-2</c:v>
                      </c:pt>
                      <c:pt idx="11">
                        <c:v>1.0288176240122659E-3</c:v>
                      </c:pt>
                      <c:pt idx="12">
                        <c:v>1.0713339835890363E-2</c:v>
                      </c:pt>
                      <c:pt idx="13">
                        <c:v>2.8412797675365961E-2</c:v>
                      </c:pt>
                      <c:pt idx="14">
                        <c:v>4.7467768001895781E-3</c:v>
                      </c:pt>
                      <c:pt idx="15">
                        <c:v>1.0347001536085086E-2</c:v>
                      </c:pt>
                      <c:pt idx="16">
                        <c:v>4.3804167690124681E-3</c:v>
                      </c:pt>
                      <c:pt idx="17">
                        <c:v>3.1493893910548147E-3</c:v>
                      </c:pt>
                      <c:pt idx="18">
                        <c:v>4.6455128771492448E-3</c:v>
                      </c:pt>
                      <c:pt idx="19">
                        <c:v>1.4864367973879871E-2</c:v>
                      </c:pt>
                      <c:pt idx="20">
                        <c:v>1.2387768860073204E-2</c:v>
                      </c:pt>
                      <c:pt idx="21">
                        <c:v>1.313285012482217E-2</c:v>
                      </c:pt>
                      <c:pt idx="22">
                        <c:v>1.9957558414644496E-2</c:v>
                      </c:pt>
                      <c:pt idx="23">
                        <c:v>2.5092478728340759E-3</c:v>
                      </c:pt>
                      <c:pt idx="24">
                        <c:v>2.4528688178624469E-2</c:v>
                      </c:pt>
                      <c:pt idx="25">
                        <c:v>2.0877215281591501E-2</c:v>
                      </c:pt>
                      <c:pt idx="26">
                        <c:v>1.6772872175712418E-2</c:v>
                      </c:pt>
                      <c:pt idx="27">
                        <c:v>1.5999443958714766E-2</c:v>
                      </c:pt>
                      <c:pt idx="28">
                        <c:v>7.6803917264255455E-3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2.0899996869816347E-3</c:v>
                      </c:pt>
                      <c:pt idx="1">
                        <c:v>3.5268914926253447E-2</c:v>
                      </c:pt>
                      <c:pt idx="2">
                        <c:v>4.9573955061096873E-2</c:v>
                      </c:pt>
                      <c:pt idx="3">
                        <c:v>3.7027087002783537E-2</c:v>
                      </c:pt>
                      <c:pt idx="4">
                        <c:v>9.8773734811251762E-2</c:v>
                      </c:pt>
                      <c:pt idx="5">
                        <c:v>1.6231747770006879E-2</c:v>
                      </c:pt>
                      <c:pt idx="6">
                        <c:v>3.4747324154784487E-2</c:v>
                      </c:pt>
                      <c:pt idx="7">
                        <c:v>3.6956637029359758E-2</c:v>
                      </c:pt>
                      <c:pt idx="8">
                        <c:v>6.7915899155453402E-2</c:v>
                      </c:pt>
                      <c:pt idx="9">
                        <c:v>2.9007680881130704E-2</c:v>
                      </c:pt>
                      <c:pt idx="10">
                        <c:v>6.715429119652061E-2</c:v>
                      </c:pt>
                      <c:pt idx="11">
                        <c:v>1.3633706449587825E-4</c:v>
                      </c:pt>
                      <c:pt idx="12">
                        <c:v>3.2174106354396673E-2</c:v>
                      </c:pt>
                      <c:pt idx="13">
                        <c:v>0.14189009609495176</c:v>
                      </c:pt>
                      <c:pt idx="14">
                        <c:v>0.15926508406314119</c:v>
                      </c:pt>
                      <c:pt idx="15">
                        <c:v>0.1172892232723081</c:v>
                      </c:pt>
                      <c:pt idx="16">
                        <c:v>4.5288200758688016E-2</c:v>
                      </c:pt>
                      <c:pt idx="17">
                        <c:v>2.8487872354945491E-2</c:v>
                      </c:pt>
                      <c:pt idx="18">
                        <c:v>1.0171038831944645E-2</c:v>
                      </c:pt>
                      <c:pt idx="19">
                        <c:v>9.7375664752328631E-3</c:v>
                      </c:pt>
                      <c:pt idx="20">
                        <c:v>6.2241540892014953E-2</c:v>
                      </c:pt>
                      <c:pt idx="21">
                        <c:v>6.3429896333253535E-2</c:v>
                      </c:pt>
                      <c:pt idx="22">
                        <c:v>1.8691019443975734E-2</c:v>
                      </c:pt>
                      <c:pt idx="23">
                        <c:v>7.6729050296947673E-3</c:v>
                      </c:pt>
                      <c:pt idx="24">
                        <c:v>4.4798600124624409E-2</c:v>
                      </c:pt>
                      <c:pt idx="25">
                        <c:v>6.8634370704273195E-2</c:v>
                      </c:pt>
                      <c:pt idx="26">
                        <c:v>0.12204398719170466</c:v>
                      </c:pt>
                      <c:pt idx="27">
                        <c:v>4.524338849540048E-2</c:v>
                      </c:pt>
                      <c:pt idx="28">
                        <c:v>0.30736340837968551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0.27933432303826372</c:v>
                      </c:pt>
                      <c:pt idx="1">
                        <c:v>0.43170870051195814</c:v>
                      </c:pt>
                      <c:pt idx="2">
                        <c:v>0.30856969480406415</c:v>
                      </c:pt>
                      <c:pt idx="3">
                        <c:v>0.36514741108918303</c:v>
                      </c:pt>
                      <c:pt idx="4">
                        <c:v>0.38148669668509644</c:v>
                      </c:pt>
                      <c:pt idx="5">
                        <c:v>0.35973792797635207</c:v>
                      </c:pt>
                      <c:pt idx="6">
                        <c:v>0.44845398984124035</c:v>
                      </c:pt>
                      <c:pt idx="7">
                        <c:v>0.38718808362612511</c:v>
                      </c:pt>
                      <c:pt idx="8">
                        <c:v>0.16398867267907419</c:v>
                      </c:pt>
                      <c:pt idx="9">
                        <c:v>0.29372588397684507</c:v>
                      </c:pt>
                      <c:pt idx="10">
                        <c:v>0.25832176454335931</c:v>
                      </c:pt>
                      <c:pt idx="11">
                        <c:v>5.5864595794238069E-3</c:v>
                      </c:pt>
                      <c:pt idx="12">
                        <c:v>0.38596949315670082</c:v>
                      </c:pt>
                      <c:pt idx="13">
                        <c:v>0.2169306028799371</c:v>
                      </c:pt>
                      <c:pt idx="14">
                        <c:v>0.1605988395134037</c:v>
                      </c:pt>
                      <c:pt idx="15">
                        <c:v>0.24759985654971642</c:v>
                      </c:pt>
                      <c:pt idx="16">
                        <c:v>8.4646901068172534E-2</c:v>
                      </c:pt>
                      <c:pt idx="17">
                        <c:v>0.11624795947974793</c:v>
                      </c:pt>
                      <c:pt idx="18">
                        <c:v>0.18233130849951756</c:v>
                      </c:pt>
                      <c:pt idx="19">
                        <c:v>0.42814688235778303</c:v>
                      </c:pt>
                      <c:pt idx="20">
                        <c:v>0.46771673436038358</c:v>
                      </c:pt>
                      <c:pt idx="21">
                        <c:v>0.32254196343791447</c:v>
                      </c:pt>
                      <c:pt idx="22">
                        <c:v>0.35881843101565125</c:v>
                      </c:pt>
                      <c:pt idx="23">
                        <c:v>3.7011071754666537E-2</c:v>
                      </c:pt>
                      <c:pt idx="24">
                        <c:v>0.47009438409658366</c:v>
                      </c:pt>
                      <c:pt idx="25">
                        <c:v>0.36140069123221635</c:v>
                      </c:pt>
                      <c:pt idx="26">
                        <c:v>0.24963180099459398</c:v>
                      </c:pt>
                      <c:pt idx="27">
                        <c:v>0.47102929495275236</c:v>
                      </c:pt>
                      <c:pt idx="28">
                        <c:v>0.19969995051886405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0.15098954475040796</c:v>
                      </c:pt>
                      <c:pt idx="1">
                        <c:v>0.16626339656970424</c:v>
                      </c:pt>
                      <c:pt idx="2">
                        <c:v>0.1395786171976863</c:v>
                      </c:pt>
                      <c:pt idx="3">
                        <c:v>0.17431668889419846</c:v>
                      </c:pt>
                      <c:pt idx="4">
                        <c:v>0.14519392305432394</c:v>
                      </c:pt>
                      <c:pt idx="5">
                        <c:v>0.15369723594559923</c:v>
                      </c:pt>
                      <c:pt idx="6">
                        <c:v>0.18803290031479111</c:v>
                      </c:pt>
                      <c:pt idx="7">
                        <c:v>0.14807029659320517</c:v>
                      </c:pt>
                      <c:pt idx="8">
                        <c:v>7.4127921169913596E-2</c:v>
                      </c:pt>
                      <c:pt idx="9">
                        <c:v>0.14497667648032805</c:v>
                      </c:pt>
                      <c:pt idx="10">
                        <c:v>0.12575614697613421</c:v>
                      </c:pt>
                      <c:pt idx="11">
                        <c:v>3.3792520747796097E-3</c:v>
                      </c:pt>
                      <c:pt idx="12">
                        <c:v>0.1783199722386159</c:v>
                      </c:pt>
                      <c:pt idx="13">
                        <c:v>8.6911744894994189E-2</c:v>
                      </c:pt>
                      <c:pt idx="14">
                        <c:v>5.0092848673870947E-2</c:v>
                      </c:pt>
                      <c:pt idx="15">
                        <c:v>9.5750252256019519E-2</c:v>
                      </c:pt>
                      <c:pt idx="16">
                        <c:v>3.5641926318076347E-2</c:v>
                      </c:pt>
                      <c:pt idx="17">
                        <c:v>6.0894468512588187E-2</c:v>
                      </c:pt>
                      <c:pt idx="18">
                        <c:v>9.3519482353372332E-2</c:v>
                      </c:pt>
                      <c:pt idx="19">
                        <c:v>0.19329256781812174</c:v>
                      </c:pt>
                      <c:pt idx="20">
                        <c:v>0.18529066941314329</c:v>
                      </c:pt>
                      <c:pt idx="21">
                        <c:v>0.11204735275799277</c:v>
                      </c:pt>
                      <c:pt idx="22">
                        <c:v>0.14793778893780932</c:v>
                      </c:pt>
                      <c:pt idx="23">
                        <c:v>1.3041365624326045E-2</c:v>
                      </c:pt>
                      <c:pt idx="24">
                        <c:v>0.12259032661595202</c:v>
                      </c:pt>
                      <c:pt idx="25">
                        <c:v>0.14238024363912419</c:v>
                      </c:pt>
                      <c:pt idx="26">
                        <c:v>9.8611202664556086E-2</c:v>
                      </c:pt>
                      <c:pt idx="27">
                        <c:v>0.11169141408799718</c:v>
                      </c:pt>
                      <c:pt idx="28">
                        <c:v>7.9273084241197292E-2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0.12834477828785573</c:v>
                      </c:pt>
                      <c:pt idx="1">
                        <c:v>0.26544530394225391</c:v>
                      </c:pt>
                      <c:pt idx="2">
                        <c:v>0.16899107760637783</c:v>
                      </c:pt>
                      <c:pt idx="3">
                        <c:v>0.19083072219498459</c:v>
                      </c:pt>
                      <c:pt idx="4">
                        <c:v>0.23629277363077247</c:v>
                      </c:pt>
                      <c:pt idx="5">
                        <c:v>0.20604069203075281</c:v>
                      </c:pt>
                      <c:pt idx="6">
                        <c:v>0.26042108952644921</c:v>
                      </c:pt>
                      <c:pt idx="7">
                        <c:v>0.23911778703291997</c:v>
                      </c:pt>
                      <c:pt idx="8">
                        <c:v>8.9860751509160591E-2</c:v>
                      </c:pt>
                      <c:pt idx="9">
                        <c:v>0.14874920749651704</c:v>
                      </c:pt>
                      <c:pt idx="10">
                        <c:v>0.13256561756722507</c:v>
                      </c:pt>
                      <c:pt idx="11">
                        <c:v>2.2072075046441972E-3</c:v>
                      </c:pt>
                      <c:pt idx="12">
                        <c:v>0.20764952091808495</c:v>
                      </c:pt>
                      <c:pt idx="13">
                        <c:v>0.13001885798494289</c:v>
                      </c:pt>
                      <c:pt idx="14">
                        <c:v>0.11050599083953276</c:v>
                      </c:pt>
                      <c:pt idx="15">
                        <c:v>0.15184960429369693</c:v>
                      </c:pt>
                      <c:pt idx="16">
                        <c:v>4.9004974750096193E-2</c:v>
                      </c:pt>
                      <c:pt idx="17">
                        <c:v>5.5353490967159746E-2</c:v>
                      </c:pt>
                      <c:pt idx="18">
                        <c:v>8.8811826146145245E-2</c:v>
                      </c:pt>
                      <c:pt idx="19">
                        <c:v>0.2348543145396613</c:v>
                      </c:pt>
                      <c:pt idx="20">
                        <c:v>0.28242606494724032</c:v>
                      </c:pt>
                      <c:pt idx="21">
                        <c:v>0.2104946106799217</c:v>
                      </c:pt>
                      <c:pt idx="22">
                        <c:v>0.21088064207784196</c:v>
                      </c:pt>
                      <c:pt idx="23">
                        <c:v>2.3969706130340485E-2</c:v>
                      </c:pt>
                      <c:pt idx="24">
                        <c:v>0.34750405748063162</c:v>
                      </c:pt>
                      <c:pt idx="25">
                        <c:v>0.21902044759309217</c:v>
                      </c:pt>
                      <c:pt idx="26">
                        <c:v>0.15102059833003786</c:v>
                      </c:pt>
                      <c:pt idx="27">
                        <c:v>0.35933788086475515</c:v>
                      </c:pt>
                      <c:pt idx="28">
                        <c:v>0.12042686627766674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1.0747169859424746E-2</c:v>
                      </c:pt>
                      <c:pt idx="1">
                        <c:v>1.0487645066118309E-2</c:v>
                      </c:pt>
                      <c:pt idx="2">
                        <c:v>1.0057953065072466E-2</c:v>
                      </c:pt>
                      <c:pt idx="3">
                        <c:v>1.2091582826632738E-2</c:v>
                      </c:pt>
                      <c:pt idx="4">
                        <c:v>9.7783700871095138E-3</c:v>
                      </c:pt>
                      <c:pt idx="5">
                        <c:v>9.2492579206760166E-3</c:v>
                      </c:pt>
                      <c:pt idx="6">
                        <c:v>1.1989307803704833E-2</c:v>
                      </c:pt>
                      <c:pt idx="7">
                        <c:v>1.1594445187775486E-2</c:v>
                      </c:pt>
                      <c:pt idx="8">
                        <c:v>4.6690855652999734E-3</c:v>
                      </c:pt>
                      <c:pt idx="9">
                        <c:v>8.9716045537972036E-3</c:v>
                      </c:pt>
                      <c:pt idx="10">
                        <c:v>7.4004060444081577E-3</c:v>
                      </c:pt>
                      <c:pt idx="11">
                        <c:v>2.6832322817951554E-4</c:v>
                      </c:pt>
                      <c:pt idx="12">
                        <c:v>1.3462771238032249E-2</c:v>
                      </c:pt>
                      <c:pt idx="13">
                        <c:v>6.1478017347364683E-3</c:v>
                      </c:pt>
                      <c:pt idx="14">
                        <c:v>2.7344227777580327E-3</c:v>
                      </c:pt>
                      <c:pt idx="15">
                        <c:v>6.835931056399353E-3</c:v>
                      </c:pt>
                      <c:pt idx="16">
                        <c:v>2.2667799228639957E-3</c:v>
                      </c:pt>
                      <c:pt idx="17">
                        <c:v>3.5426545935341208E-3</c:v>
                      </c:pt>
                      <c:pt idx="18">
                        <c:v>5.752914623697895E-3</c:v>
                      </c:pt>
                      <c:pt idx="19">
                        <c:v>9.5041757678747604E-3</c:v>
                      </c:pt>
                      <c:pt idx="20">
                        <c:v>9.4314751024625748E-3</c:v>
                      </c:pt>
                      <c:pt idx="21">
                        <c:v>7.7895145643408891E-3</c:v>
                      </c:pt>
                      <c:pt idx="22">
                        <c:v>1.044698822797057E-2</c:v>
                      </c:pt>
                      <c:pt idx="23">
                        <c:v>7.6832892939880746E-4</c:v>
                      </c:pt>
                      <c:pt idx="24">
                        <c:v>1.1034768666726629E-2</c:v>
                      </c:pt>
                      <c:pt idx="25">
                        <c:v>7.8098067944809106E-3</c:v>
                      </c:pt>
                      <c:pt idx="26">
                        <c:v>7.593513565258057E-3</c:v>
                      </c:pt>
                      <c:pt idx="27">
                        <c:v>8.7713656917419291E-3</c:v>
                      </c:pt>
                      <c:pt idx="28">
                        <c:v>4.9352360536298358E-3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5.030458476042254E-3</c:v>
                      </c:pt>
                      <c:pt idx="3">
                        <c:v>0</c:v>
                      </c:pt>
                      <c:pt idx="4">
                        <c:v>0</c:v>
                      </c:pt>
                      <c:pt idx="5">
                        <c:v>0</c:v>
                      </c:pt>
                      <c:pt idx="6">
                        <c:v>0</c:v>
                      </c:pt>
                      <c:pt idx="7">
                        <c:v>1.1469880388295977E-2</c:v>
                      </c:pt>
                      <c:pt idx="8">
                        <c:v>0</c:v>
                      </c:pt>
                      <c:pt idx="9">
                        <c:v>0</c:v>
                      </c:pt>
                      <c:pt idx="10">
                        <c:v>2.1374223144560084E-2</c:v>
                      </c:pt>
                      <c:pt idx="11">
                        <c:v>1.4142826021687517E-2</c:v>
                      </c:pt>
                      <c:pt idx="12">
                        <c:v>3.0397569299793416E-3</c:v>
                      </c:pt>
                      <c:pt idx="13">
                        <c:v>0.14772618060191295</c:v>
                      </c:pt>
                      <c:pt idx="14">
                        <c:v>0</c:v>
                      </c:pt>
                      <c:pt idx="15">
                        <c:v>0</c:v>
                      </c:pt>
                      <c:pt idx="16">
                        <c:v>0</c:v>
                      </c:pt>
                      <c:pt idx="17">
                        <c:v>0</c:v>
                      </c:pt>
                      <c:pt idx="18">
                        <c:v>0</c:v>
                      </c:pt>
                      <c:pt idx="19">
                        <c:v>0</c:v>
                      </c:pt>
                      <c:pt idx="20">
                        <c:v>0</c:v>
                      </c:pt>
                      <c:pt idx="21">
                        <c:v>0</c:v>
                      </c:pt>
                      <c:pt idx="22">
                        <c:v>0</c:v>
                      </c:pt>
                      <c:pt idx="23">
                        <c:v>0</c:v>
                      </c:pt>
                      <c:pt idx="24">
                        <c:v>3.6249443668319513E-4</c:v>
                      </c:pt>
                      <c:pt idx="25">
                        <c:v>0</c:v>
                      </c:pt>
                      <c:pt idx="26">
                        <c:v>0</c:v>
                      </c:pt>
                      <c:pt idx="27">
                        <c:v>0.13652421872798579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排出量比較シート!$BE$21:$BE$50</c:f>
              <c:numCache>
                <c:formatCode>#,##0_);[Red]\(#,##0\)</c:formatCode>
                <c:ptCount val="30"/>
                <c:pt idx="0">
                  <c:v>0.46354293323963119</c:v>
                </c:pt>
                <c:pt idx="1">
                  <c:v>5.8075135484055815</c:v>
                </c:pt>
                <c:pt idx="2">
                  <c:v>4.4922716709047741</c:v>
                </c:pt>
                <c:pt idx="3">
                  <c:v>2.8951039380550441</c:v>
                </c:pt>
                <c:pt idx="4">
                  <c:v>10.508388858369699</c:v>
                </c:pt>
                <c:pt idx="5">
                  <c:v>7.7913916797340308</c:v>
                </c:pt>
                <c:pt idx="6">
                  <c:v>4.058405981621485</c:v>
                </c:pt>
                <c:pt idx="7">
                  <c:v>3.4730908410124641</c:v>
                </c:pt>
                <c:pt idx="8">
                  <c:v>51.008610572465713</c:v>
                </c:pt>
                <c:pt idx="9">
                  <c:v>17.151058676471234</c:v>
                </c:pt>
                <c:pt idx="10">
                  <c:v>15.341430125311298</c:v>
                </c:pt>
                <c:pt idx="11">
                  <c:v>1317.4026560331847</c:v>
                </c:pt>
                <c:pt idx="12">
                  <c:v>1.4930509791026054</c:v>
                </c:pt>
                <c:pt idx="13">
                  <c:v>16.893240388556645</c:v>
                </c:pt>
                <c:pt idx="14">
                  <c:v>88.90271767414346</c:v>
                </c:pt>
                <c:pt idx="15">
                  <c:v>18.091673139721429</c:v>
                </c:pt>
                <c:pt idx="16">
                  <c:v>123.95309684579294</c:v>
                </c:pt>
                <c:pt idx="17">
                  <c:v>75.157651633996664</c:v>
                </c:pt>
                <c:pt idx="18">
                  <c:v>36.597152105609986</c:v>
                </c:pt>
                <c:pt idx="19">
                  <c:v>0.89058728396317621</c:v>
                </c:pt>
                <c:pt idx="20">
                  <c:v>4.7140066670872365</c:v>
                </c:pt>
                <c:pt idx="21">
                  <c:v>11.947778544849522</c:v>
                </c:pt>
                <c:pt idx="22">
                  <c:v>6.5162761261117659</c:v>
                </c:pt>
                <c:pt idx="23">
                  <c:v>414.16434407394269</c:v>
                </c:pt>
                <c:pt idx="24">
                  <c:v>2.2477384931822706</c:v>
                </c:pt>
                <c:pt idx="25">
                  <c:v>15.2499056061442</c:v>
                </c:pt>
                <c:pt idx="26">
                  <c:v>18.012769749959901</c:v>
                </c:pt>
                <c:pt idx="27">
                  <c:v>2.6016957373027241</c:v>
                </c:pt>
                <c:pt idx="28">
                  <c:v>31.045207114042007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排出量比較シート!$BI$21:$BI$50</c:f>
              <c:numCache>
                <c:formatCode>#,##0_);[Red]\(#,##0\)</c:formatCode>
                <c:ptCount val="30"/>
                <c:pt idx="0">
                  <c:v>13.983503293981604</c:v>
                </c:pt>
                <c:pt idx="1">
                  <c:v>6.8156079865419814</c:v>
                </c:pt>
                <c:pt idx="2">
                  <c:v>7.937539031401931</c:v>
                </c:pt>
                <c:pt idx="3">
                  <c:v>6.9681036158660969</c:v>
                </c:pt>
                <c:pt idx="4">
                  <c:v>5.916284800076407</c:v>
                </c:pt>
                <c:pt idx="5">
                  <c:v>8.6505579642784873</c:v>
                </c:pt>
                <c:pt idx="6">
                  <c:v>4.6160821285427316</c:v>
                </c:pt>
                <c:pt idx="7">
                  <c:v>7.5048583143085912</c:v>
                </c:pt>
                <c:pt idx="8">
                  <c:v>5.9216054250011387</c:v>
                </c:pt>
                <c:pt idx="9">
                  <c:v>3.2094055370438492</c:v>
                </c:pt>
                <c:pt idx="10">
                  <c:v>9.6741254834113555</c:v>
                </c:pt>
                <c:pt idx="11">
                  <c:v>6.2885471657069392</c:v>
                </c:pt>
                <c:pt idx="12">
                  <c:v>6.4716859920731009</c:v>
                </c:pt>
                <c:pt idx="13">
                  <c:v>6.6549265472921553</c:v>
                </c:pt>
                <c:pt idx="14">
                  <c:v>7.381329539857477</c:v>
                </c:pt>
                <c:pt idx="15">
                  <c:v>9.0817586606757832</c:v>
                </c:pt>
                <c:pt idx="16">
                  <c:v>6.0991696922067051</c:v>
                </c:pt>
                <c:pt idx="17">
                  <c:v>4.7802718649064078</c:v>
                </c:pt>
                <c:pt idx="18">
                  <c:v>4.3997633700206755</c:v>
                </c:pt>
                <c:pt idx="19">
                  <c:v>11.509340603281576</c:v>
                </c:pt>
                <c:pt idx="20">
                  <c:v>4.7832103736022082</c:v>
                </c:pt>
                <c:pt idx="21">
                  <c:v>9.5080062535587917</c:v>
                </c:pt>
                <c:pt idx="22">
                  <c:v>5.1410972089277207</c:v>
                </c:pt>
                <c:pt idx="23">
                  <c:v>11.564754067732864</c:v>
                </c:pt>
                <c:pt idx="24">
                  <c:v>7.0049847632205307</c:v>
                </c:pt>
                <c:pt idx="25">
                  <c:v>4.4644380909879695</c:v>
                </c:pt>
                <c:pt idx="26">
                  <c:v>4.8670808576567115</c:v>
                </c:pt>
                <c:pt idx="27">
                  <c:v>5.3871507701720081</c:v>
                </c:pt>
                <c:pt idx="28">
                  <c:v>9.7688817187110129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排出量比較シート!$BJ$21:$BJ$50</c:f>
              <c:numCache>
                <c:formatCode>#,##0_);[Red]\(#,##0\)</c:formatCode>
                <c:ptCount val="30"/>
                <c:pt idx="0">
                  <c:v>8.8608424261913097</c:v>
                </c:pt>
                <c:pt idx="1">
                  <c:v>7.6640432668375782</c:v>
                </c:pt>
                <c:pt idx="2">
                  <c:v>12.109114869685115</c:v>
                </c:pt>
                <c:pt idx="3">
                  <c:v>8.2865900698195034</c:v>
                </c:pt>
                <c:pt idx="4">
                  <c:v>6.527880221708422</c:v>
                </c:pt>
                <c:pt idx="5">
                  <c:v>8.2834784270203006</c:v>
                </c:pt>
                <c:pt idx="6">
                  <c:v>7.4915722829819797</c:v>
                </c:pt>
                <c:pt idx="7">
                  <c:v>6.3563313416507725</c:v>
                </c:pt>
                <c:pt idx="8">
                  <c:v>7.1857997742988706</c:v>
                </c:pt>
                <c:pt idx="9">
                  <c:v>7.4298460016362826</c:v>
                </c:pt>
                <c:pt idx="10">
                  <c:v>9.1982732618026954</c:v>
                </c:pt>
                <c:pt idx="11">
                  <c:v>8.6940369866136695</c:v>
                </c:pt>
                <c:pt idx="12">
                  <c:v>7.9395922316657179</c:v>
                </c:pt>
                <c:pt idx="13">
                  <c:v>12.78404397518195</c:v>
                </c:pt>
                <c:pt idx="14">
                  <c:v>12.256042620856443</c:v>
                </c:pt>
                <c:pt idx="15">
                  <c:v>11.802912463793113</c:v>
                </c:pt>
                <c:pt idx="16">
                  <c:v>7.769661597067838</c:v>
                </c:pt>
                <c:pt idx="17">
                  <c:v>5.7953018950185955</c:v>
                </c:pt>
                <c:pt idx="18">
                  <c:v>6.1636207412834008</c:v>
                </c:pt>
                <c:pt idx="19">
                  <c:v>6.9785319987173189</c:v>
                </c:pt>
                <c:pt idx="20">
                  <c:v>9.2505850454033816</c:v>
                </c:pt>
                <c:pt idx="21">
                  <c:v>9.1311269024085977</c:v>
                </c:pt>
                <c:pt idx="22">
                  <c:v>8.7977836722773048</c:v>
                </c:pt>
                <c:pt idx="23">
                  <c:v>6.3066996260184656</c:v>
                </c:pt>
                <c:pt idx="24">
                  <c:v>6.1274385941662164</c:v>
                </c:pt>
                <c:pt idx="25">
                  <c:v>7.5833552165461233</c:v>
                </c:pt>
                <c:pt idx="26">
                  <c:v>10.400967326302483</c:v>
                </c:pt>
                <c:pt idx="27">
                  <c:v>6.2368209690703411</c:v>
                </c:pt>
                <c:pt idx="28">
                  <c:v>14.349838803091982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排出量比較シート!$BK$21:$BK$50</c:f>
              <c:numCache>
                <c:formatCode>#,##0_);[Red]\(#,##0\)</c:formatCode>
                <c:ptCount val="30"/>
                <c:pt idx="0">
                  <c:v>9.9182302345596458</c:v>
                </c:pt>
                <c:pt idx="1">
                  <c:v>16.082558919027733</c:v>
                </c:pt>
                <c:pt idx="2">
                  <c:v>12.207838426295227</c:v>
                </c:pt>
                <c:pt idx="3">
                  <c:v>11.662818380987241</c:v>
                </c:pt>
                <c:pt idx="4">
                  <c:v>14.752779964330914</c:v>
                </c:pt>
                <c:pt idx="5">
                  <c:v>14.661633292503474</c:v>
                </c:pt>
                <c:pt idx="6">
                  <c:v>14.146023767928973</c:v>
                </c:pt>
                <c:pt idx="7">
                  <c:v>12.601404105422263</c:v>
                </c:pt>
                <c:pt idx="8">
                  <c:v>13.194612285154644</c:v>
                </c:pt>
                <c:pt idx="9">
                  <c:v>12.429697166418149</c:v>
                </c:pt>
                <c:pt idx="10">
                  <c:v>14.255434687599861</c:v>
                </c:pt>
                <c:pt idx="11">
                  <c:v>27.188218195387215</c:v>
                </c:pt>
                <c:pt idx="12">
                  <c:v>11.108628916197688</c:v>
                </c:pt>
                <c:pt idx="13">
                  <c:v>21.882301102943952</c:v>
                </c:pt>
                <c:pt idx="14">
                  <c:v>21.227116172852739</c:v>
                </c:pt>
                <c:pt idx="15">
                  <c:v>13.472834909991636</c:v>
                </c:pt>
                <c:pt idx="16">
                  <c:v>13.175865755618496</c:v>
                </c:pt>
                <c:pt idx="17">
                  <c:v>11.741304912499475</c:v>
                </c:pt>
                <c:pt idx="18">
                  <c:v>11.086351350642712</c:v>
                </c:pt>
                <c:pt idx="19">
                  <c:v>15.842919506429162</c:v>
                </c:pt>
                <c:pt idx="20">
                  <c:v>17.560971722125146</c:v>
                </c:pt>
                <c:pt idx="21">
                  <c:v>15.087792568648398</c:v>
                </c:pt>
                <c:pt idx="22">
                  <c:v>12.550733755190432</c:v>
                </c:pt>
                <c:pt idx="23">
                  <c:v>17.018716807284655</c:v>
                </c:pt>
                <c:pt idx="24">
                  <c:v>14.911960107717549</c:v>
                </c:pt>
                <c:pt idx="25">
                  <c:v>16.446238902135072</c:v>
                </c:pt>
                <c:pt idx="26">
                  <c:v>11.732368845405565</c:v>
                </c:pt>
                <c:pt idx="27">
                  <c:v>24.054722159642584</c:v>
                </c:pt>
                <c:pt idx="28">
                  <c:v>14.265732433251859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排出量比較シート!$BQ$21:$BQ$50</c:f>
              <c:numCache>
                <c:formatCode>#,##0_);[Red]\(#,##0\)</c:formatCode>
                <c:ptCount val="30"/>
                <c:pt idx="0">
                  <c:v>0.96506695943999998</c:v>
                </c:pt>
                <c:pt idx="1">
                  <c:v>0</c:v>
                </c:pt>
                <c:pt idx="2">
                  <c:v>0.97155105999752289</c:v>
                </c:pt>
                <c:pt idx="3">
                  <c:v>1.103642836716016</c:v>
                </c:pt>
                <c:pt idx="4">
                  <c:v>0</c:v>
                </c:pt>
                <c:pt idx="5">
                  <c:v>0.34774204666951869</c:v>
                </c:pt>
                <c:pt idx="6">
                  <c:v>0.41053432481098617</c:v>
                </c:pt>
                <c:pt idx="7">
                  <c:v>0.78053746666765911</c:v>
                </c:pt>
                <c:pt idx="8">
                  <c:v>0.92243054947060454</c:v>
                </c:pt>
                <c:pt idx="9">
                  <c:v>0.84309237110610136</c:v>
                </c:pt>
                <c:pt idx="10">
                  <c:v>1.1845635146412441</c:v>
                </c:pt>
                <c:pt idx="11">
                  <c:v>0</c:v>
                </c:pt>
                <c:pt idx="12">
                  <c:v>0.58803854064000005</c:v>
                </c:pt>
                <c:pt idx="13">
                  <c:v>0.79851526604808476</c:v>
                </c:pt>
                <c:pt idx="14">
                  <c:v>0.19478627168721971</c:v>
                </c:pt>
                <c:pt idx="15">
                  <c:v>0.50262857563237628</c:v>
                </c:pt>
                <c:pt idx="16">
                  <c:v>0.5993494517681407</c:v>
                </c:pt>
                <c:pt idx="17">
                  <c:v>0.54070238381882418</c:v>
                </c:pt>
                <c:pt idx="18">
                  <c:v>0.69665999081528807</c:v>
                </c:pt>
                <c:pt idx="19">
                  <c:v>0.97850910846179995</c:v>
                </c:pt>
                <c:pt idx="20">
                  <c:v>0.49524509797171479</c:v>
                </c:pt>
                <c:pt idx="21">
                  <c:v>0</c:v>
                </c:pt>
                <c:pt idx="22">
                  <c:v>0.98249022615535342</c:v>
                </c:pt>
                <c:pt idx="23">
                  <c:v>1.4215781932910989</c:v>
                </c:pt>
                <c:pt idx="24">
                  <c:v>0.67821822193193959</c:v>
                </c:pt>
                <c:pt idx="25">
                  <c:v>0.80040474766882785</c:v>
                </c:pt>
                <c:pt idx="26">
                  <c:v>0.59806600689999989</c:v>
                </c:pt>
                <c:pt idx="27">
                  <c:v>0.74889989068368534</c:v>
                </c:pt>
                <c:pt idx="28">
                  <c:v>0.28333832669999998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排出量比較シート!$BR$21:$BR$50</c:f>
              <c:numCache>
                <c:formatCode>#,##0_);[Red]\(#,##0\)</c:formatCode>
                <c:ptCount val="30"/>
                <c:pt idx="0">
                  <c:v>34.191185847412193</c:v>
                </c:pt>
                <c:pt idx="1">
                  <c:v>36.369723720812871</c:v>
                </c:pt>
                <c:pt idx="2">
                  <c:v>37.718315058284567</c:v>
                </c:pt>
                <c:pt idx="3">
                  <c:v>30.916258841443902</c:v>
                </c:pt>
                <c:pt idx="4">
                  <c:v>37.705333844485445</c:v>
                </c:pt>
                <c:pt idx="5">
                  <c:v>39.734803410205807</c:v>
                </c:pt>
                <c:pt idx="6">
                  <c:v>30.722618485886155</c:v>
                </c:pt>
                <c:pt idx="7">
                  <c:v>30.71622206906175</c:v>
                </c:pt>
                <c:pt idx="8">
                  <c:v>78.233058606390969</c:v>
                </c:pt>
                <c:pt idx="9">
                  <c:v>41.063099752675619</c:v>
                </c:pt>
                <c:pt idx="10">
                  <c:v>49.653827072766447</c:v>
                </c:pt>
                <c:pt idx="11">
                  <c:v>1359.5734583808924</c:v>
                </c:pt>
                <c:pt idx="12">
                  <c:v>27.600996659679112</c:v>
                </c:pt>
                <c:pt idx="13">
                  <c:v>59.013027280022783</c:v>
                </c:pt>
                <c:pt idx="14">
                  <c:v>129.96199227939732</c:v>
                </c:pt>
                <c:pt idx="15">
                  <c:v>52.951807749814343</c:v>
                </c:pt>
                <c:pt idx="16">
                  <c:v>151.59714334245413</c:v>
                </c:pt>
                <c:pt idx="17">
                  <c:v>98.015232690239969</c:v>
                </c:pt>
                <c:pt idx="18">
                  <c:v>58.94354755837206</c:v>
                </c:pt>
                <c:pt idx="19">
                  <c:v>36.199888500853035</c:v>
                </c:pt>
                <c:pt idx="20">
                  <c:v>36.804018906189683</c:v>
                </c:pt>
                <c:pt idx="21">
                  <c:v>45.674704269465309</c:v>
                </c:pt>
                <c:pt idx="22">
                  <c:v>33.988380988662577</c:v>
                </c:pt>
                <c:pt idx="23">
                  <c:v>450.47609276826978</c:v>
                </c:pt>
                <c:pt idx="24">
                  <c:v>30.970340180218503</c:v>
                </c:pt>
                <c:pt idx="25">
                  <c:v>44.544342563482196</c:v>
                </c:pt>
                <c:pt idx="26">
                  <c:v>45.611252786224661</c:v>
                </c:pt>
                <c:pt idx="27">
                  <c:v>39.029289526871345</c:v>
                </c:pt>
                <c:pt idx="28">
                  <c:v>69.712998395796873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c:ext uri="{02D57815-91ED-43cb-92C2-25804820EDAC}">
                        <c15:formulaRef>
                          <c15:sqref>排出量比較シート!$BF$21:$BF$68</c15:sqref>
                        </c15:formulaRef>
                      </c:ext>
                    </c:extLst>
                    <c:numCache>
                      <c:formatCode>#,##0_);[Red]\(#,##0\)</c:formatCode>
                      <c:ptCount val="48"/>
                      <c:pt idx="0">
                        <c:v>0</c:v>
                      </c:pt>
                      <c:pt idx="1">
                        <c:v>3.8477444391420872</c:v>
                      </c:pt>
                      <c:pt idx="2">
                        <c:v>2.134146921352476</c:v>
                      </c:pt>
                      <c:pt idx="3">
                        <c:v>1.63074301932819</c:v>
                      </c:pt>
                      <c:pt idx="4">
                        <c:v>6.3628938859855522</c:v>
                      </c:pt>
                      <c:pt idx="5">
                        <c:v>6.6446965824367146</c:v>
                      </c:pt>
                      <c:pt idx="6">
                        <c:v>2.50441744466338</c:v>
                      </c:pt>
                      <c:pt idx="7">
                        <c:v>1.632346708639584</c:v>
                      </c:pt>
                      <c:pt idx="8">
                        <c:v>45.280217989513083</c:v>
                      </c:pt>
                      <c:pt idx="9">
                        <c:v>15.671078179410239</c:v>
                      </c:pt>
                      <c:pt idx="10">
                        <c:v>10.580192045404759</c:v>
                      </c:pt>
                      <c:pt idx="11">
                        <c:v>1315.818542643781</c:v>
                      </c:pt>
                      <c:pt idx="12">
                        <c:v>0.3093147200623253</c:v>
                      </c:pt>
                      <c:pt idx="13">
                        <c:v>6.8431510726220637</c:v>
                      </c:pt>
                      <c:pt idx="14">
                        <c:v>67.587409478893676</c:v>
                      </c:pt>
                      <c:pt idx="15">
                        <c:v>11.333104301755309</c:v>
                      </c:pt>
                      <c:pt idx="16">
                        <c:v>116.4234763148246</c:v>
                      </c:pt>
                      <c:pt idx="17">
                        <c:v>72.05671806228041</c:v>
                      </c:pt>
                      <c:pt idx="18">
                        <c:v>35.723811985293928</c:v>
                      </c:pt>
                      <c:pt idx="19">
                        <c:v>0</c:v>
                      </c:pt>
                      <c:pt idx="20">
                        <c:v>1.967348140015498</c:v>
                      </c:pt>
                      <c:pt idx="21">
                        <c:v>8.4507977423188603</c:v>
                      </c:pt>
                      <c:pt idx="22">
                        <c:v>5.2026735371829931</c:v>
                      </c:pt>
                      <c:pt idx="23">
                        <c:v>409.57752761844239</c:v>
                      </c:pt>
                      <c:pt idx="24">
                        <c:v>0.1006487906585694</c:v>
                      </c:pt>
                      <c:pt idx="25">
                        <c:v>11.262670856589249</c:v>
                      </c:pt>
                      <c:pt idx="26">
                        <c:v>11.681158886362841</c:v>
                      </c:pt>
                      <c:pt idx="27">
                        <c:v>0.21143149800538719</c:v>
                      </c:pt>
                      <c:pt idx="28">
                        <c:v>9.0825591826389367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0.39208336552100881</c:v>
                      </c:pt>
                      <c:pt idx="1">
                        <c:v>0.67704841746280331</c:v>
                      </c:pt>
                      <c:pt idx="2">
                        <c:v>0.48827869387260503</c:v>
                      </c:pt>
                      <c:pt idx="3">
                        <c:v>0.11962191280413469</c:v>
                      </c:pt>
                      <c:pt idx="4">
                        <c:v>0.42119832625922637</c:v>
                      </c:pt>
                      <c:pt idx="5">
                        <c:v>0.50172979065204626</c:v>
                      </c:pt>
                      <c:pt idx="6">
                        <c:v>0.4864597535452449</c:v>
                      </c:pt>
                      <c:pt idx="7">
                        <c:v>0.70557586245335502</c:v>
                      </c:pt>
                      <c:pt idx="8">
                        <c:v>0.41512406401830804</c:v>
                      </c:pt>
                      <c:pt idx="9">
                        <c:v>0.28883520344534258</c:v>
                      </c:pt>
                      <c:pt idx="10">
                        <c:v>1.4267705176403023</c:v>
                      </c:pt>
                      <c:pt idx="11">
                        <c:v>1.398753135121569</c:v>
                      </c:pt>
                      <c:pt idx="12">
                        <c:v>0.29569885702441706</c:v>
                      </c:pt>
                      <c:pt idx="13">
                        <c:v>1.6767252043181393</c:v>
                      </c:pt>
                      <c:pt idx="14">
                        <c:v>0.61690056985826025</c:v>
                      </c:pt>
                      <c:pt idx="15">
                        <c:v>0.54789243612581118</c:v>
                      </c:pt>
                      <c:pt idx="16">
                        <c:v>0.66405866883167297</c:v>
                      </c:pt>
                      <c:pt idx="17">
                        <c:v>0.30868813399641082</c:v>
                      </c:pt>
                      <c:pt idx="18">
                        <c:v>0.27382300920727631</c:v>
                      </c:pt>
                      <c:pt idx="19">
                        <c:v>0.53808846329010207</c:v>
                      </c:pt>
                      <c:pt idx="20">
                        <c:v>0.45591967933164201</c:v>
                      </c:pt>
                      <c:pt idx="21">
                        <c:v>0.59983904566646318</c:v>
                      </c:pt>
                      <c:pt idx="22">
                        <c:v>0.67832509900042581</c:v>
                      </c:pt>
                      <c:pt idx="23">
                        <c:v>1.1303561775413868</c:v>
                      </c:pt>
                      <c:pt idx="24">
                        <c:v>0.75966181706650404</c:v>
                      </c:pt>
                      <c:pt idx="25">
                        <c:v>0.92996182927477733</c:v>
                      </c:pt>
                      <c:pt idx="26">
                        <c:v>0.76503171275745308</c:v>
                      </c:pt>
                      <c:pt idx="27">
                        <c:v>0.62444693053363121</c:v>
                      </c:pt>
                      <c:pt idx="28">
                        <c:v>0.53542313610339565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7.1459567718622385E-2</c:v>
                      </c:pt>
                      <c:pt idx="1">
                        <c:v>1.282720691800691</c:v>
                      </c:pt>
                      <c:pt idx="2">
                        <c:v>1.8698460556796928</c:v>
                      </c:pt>
                      <c:pt idx="3">
                        <c:v>1.1447390059227192</c:v>
                      </c:pt>
                      <c:pt idx="4">
                        <c:v>3.7242966461249214</c:v>
                      </c:pt>
                      <c:pt idx="5">
                        <c:v>0.64496530664526985</c:v>
                      </c:pt>
                      <c:pt idx="6">
                        <c:v>1.0675287834128604</c:v>
                      </c:pt>
                      <c:pt idx="7">
                        <c:v>1.1351682699195249</c:v>
                      </c:pt>
                      <c:pt idx="8">
                        <c:v>5.3132685189343247</c:v>
                      </c:pt>
                      <c:pt idx="9">
                        <c:v>1.1911452936156515</c:v>
                      </c:pt>
                      <c:pt idx="10">
                        <c:v>3.3344675622662368</c:v>
                      </c:pt>
                      <c:pt idx="11">
                        <c:v>0.18536025428215996</c:v>
                      </c:pt>
                      <c:pt idx="12">
                        <c:v>0.88803740201586301</c:v>
                      </c:pt>
                      <c:pt idx="13">
                        <c:v>8.3733641116164428</c:v>
                      </c:pt>
                      <c:pt idx="14">
                        <c:v>20.698407625391521</c:v>
                      </c:pt>
                      <c:pt idx="15">
                        <c:v>6.2106764018403089</c:v>
                      </c:pt>
                      <c:pt idx="16">
                        <c:v>6.8655618621366674</c:v>
                      </c:pt>
                      <c:pt idx="17">
                        <c:v>2.7922454377198367</c:v>
                      </c:pt>
                      <c:pt idx="18">
                        <c:v>0.59951711110877826</c:v>
                      </c:pt>
                      <c:pt idx="19">
                        <c:v>0.35249882067307414</c:v>
                      </c:pt>
                      <c:pt idx="20">
                        <c:v>2.2907388477400965</c:v>
                      </c:pt>
                      <c:pt idx="21">
                        <c:v>2.8971417568641975</c:v>
                      </c:pt>
                      <c:pt idx="22">
                        <c:v>0.63527748992834743</c:v>
                      </c:pt>
                      <c:pt idx="23">
                        <c:v>3.4564602779589038</c:v>
                      </c:pt>
                      <c:pt idx="24">
                        <c:v>1.3874278854571971</c:v>
                      </c:pt>
                      <c:pt idx="25">
                        <c:v>3.0572729202801723</c:v>
                      </c:pt>
                      <c:pt idx="26">
                        <c:v>5.5665791508396056</c:v>
                      </c:pt>
                      <c:pt idx="27">
                        <c:v>1.7658173087637055</c:v>
                      </c:pt>
                      <c:pt idx="28">
                        <c:v>21.427224795299676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9.5507717525623477</c:v>
                      </c:pt>
                      <c:pt idx="1">
                        <c:v>15.701126165491065</c:v>
                      </c:pt>
                      <c:pt idx="2">
                        <c:v>11.638728966058405</c:v>
                      </c:pt>
                      <c:pt idx="3">
                        <c:v>11.288991876516306</c:v>
                      </c:pt>
                      <c:pt idx="4">
                        <c:v>14.384083255741519</c:v>
                      </c:pt>
                      <c:pt idx="5">
                        <c:v>14.294115847335124</c:v>
                      </c:pt>
                      <c:pt idx="6">
                        <c:v>13.777680838365892</c:v>
                      </c:pt>
                      <c:pt idx="7">
                        <c:v>11.892955159154511</c:v>
                      </c:pt>
                      <c:pt idx="8">
                        <c:v>12.829335440486277</c:v>
                      </c:pt>
                      <c:pt idx="9">
                        <c:v>12.061295273684015</c:v>
                      </c:pt>
                      <c:pt idx="10">
                        <c:v>12.826664225767853</c:v>
                      </c:pt>
                      <c:pt idx="11">
                        <c:v>7.595202170502291</c:v>
                      </c:pt>
                      <c:pt idx="12">
                        <c:v>10.653142691356139</c:v>
                      </c:pt>
                      <c:pt idx="13">
                        <c:v>12.801731585625516</c:v>
                      </c:pt>
                      <c:pt idx="14">
                        <c:v>20.871745140921142</c:v>
                      </c:pt>
                      <c:pt idx="15">
                        <c:v>13.110860002902193</c:v>
                      </c:pt>
                      <c:pt idx="16">
                        <c:v>12.832228394726286</c:v>
                      </c:pt>
                      <c:pt idx="17">
                        <c:v>11.394070798173081</c:v>
                      </c:pt>
                      <c:pt idx="18">
                        <c:v>10.747254153921521</c:v>
                      </c:pt>
                      <c:pt idx="19">
                        <c:v>15.498869403339587</c:v>
                      </c:pt>
                      <c:pt idx="20">
                        <c:v>17.213855534140855</c:v>
                      </c:pt>
                      <c:pt idx="21">
                        <c:v>14.732008794519436</c:v>
                      </c:pt>
                      <c:pt idx="22">
                        <c:v>12.195657539114096</c:v>
                      </c:pt>
                      <c:pt idx="23">
                        <c:v>16.672602993208251</c:v>
                      </c:pt>
                      <c:pt idx="24">
                        <c:v>14.558982992281495</c:v>
                      </c:pt>
                      <c:pt idx="25">
                        <c:v>16.098356192927103</c:v>
                      </c:pt>
                      <c:pt idx="26">
                        <c:v>11.386019178644954</c:v>
                      </c:pt>
                      <c:pt idx="27">
                        <c:v>18.383938728349051</c:v>
                      </c:pt>
                      <c:pt idx="28">
                        <c:v>13.921682330162284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1358384.1677977752</c:v>
                </c:pt>
                <c:pt idx="1">
                  <c:v>687556.62158697867</c:v>
                </c:pt>
                <c:pt idx="2">
                  <c:v>4100669.9627465438</c:v>
                </c:pt>
                <c:pt idx="3">
                  <c:v>2348761.1340935831</c:v>
                </c:pt>
                <c:pt idx="4">
                  <c:v>436323.31949486188</c:v>
                </c:pt>
                <c:pt idx="5">
                  <c:v>662654.17674097861</c:v>
                </c:pt>
                <c:pt idx="6">
                  <c:v>1808202.5512620516</c:v>
                </c:pt>
                <c:pt idx="7">
                  <c:v>282148.42341910838</c:v>
                </c:pt>
                <c:pt idx="8">
                  <c:v>580081.71869620564</c:v>
                </c:pt>
                <c:pt idx="9">
                  <c:v>987543.88545016898</c:v>
                </c:pt>
                <c:pt idx="10">
                  <c:v>2036890.9391736768</c:v>
                </c:pt>
                <c:pt idx="11">
                  <c:v>73940.940962269859</c:v>
                </c:pt>
                <c:pt idx="12">
                  <c:v>360063.96637065499</c:v>
                </c:pt>
                <c:pt idx="13">
                  <c:v>2946560.3655905123</c:v>
                </c:pt>
                <c:pt idx="14">
                  <c:v>327341.1647434436</c:v>
                </c:pt>
                <c:pt idx="15">
                  <c:v>221923.39559005006</c:v>
                </c:pt>
                <c:pt idx="16">
                  <c:v>858277.31829002139</c:v>
                </c:pt>
                <c:pt idx="17">
                  <c:v>1283779.4998213951</c:v>
                </c:pt>
                <c:pt idx="18">
                  <c:v>258291.64370902133</c:v>
                </c:pt>
                <c:pt idx="19">
                  <c:v>409825.56241358502</c:v>
                </c:pt>
                <c:pt idx="20">
                  <c:v>527782.47203925462</c:v>
                </c:pt>
                <c:pt idx="21">
                  <c:v>1536894.4864751967</c:v>
                </c:pt>
                <c:pt idx="22">
                  <c:v>2263897.000307343</c:v>
                </c:pt>
                <c:pt idx="23">
                  <c:v>904270.20554745686</c:v>
                </c:pt>
                <c:pt idx="24">
                  <c:v>96090.104197410968</c:v>
                </c:pt>
                <c:pt idx="25">
                  <c:v>118166.05688878623</c:v>
                </c:pt>
                <c:pt idx="26">
                  <c:v>555553.19052225223</c:v>
                </c:pt>
                <c:pt idx="27">
                  <c:v>300290.1917622317</c:v>
                </c:pt>
                <c:pt idx="28">
                  <c:v>667232.36155769811</c:v>
                </c:pt>
                <c:pt idx="29">
                  <c:v>575373.82683557912</c:v>
                </c:pt>
                <c:pt idx="30">
                  <c:v>626566.30553537223</c:v>
                </c:pt>
                <c:pt idx="31">
                  <c:v>1084733.0921940659</c:v>
                </c:pt>
                <c:pt idx="32">
                  <c:v>578701.7061382347</c:v>
                </c:pt>
                <c:pt idx="33">
                  <c:v>332528.1641227504</c:v>
                </c:pt>
                <c:pt idx="34">
                  <c:v>532725.47273874609</c:v>
                </c:pt>
                <c:pt idx="35">
                  <c:v>584823.98365469743</c:v>
                </c:pt>
                <c:pt idx="36">
                  <c:v>1187314.786319793</c:v>
                </c:pt>
                <c:pt idx="37">
                  <c:v>633963.94641550758</c:v>
                </c:pt>
                <c:pt idx="38">
                  <c:v>371819.47206492029</c:v>
                </c:pt>
                <c:pt idx="39">
                  <c:v>1515520.3418877176</c:v>
                </c:pt>
                <c:pt idx="40">
                  <c:v>445713.81652644364</c:v>
                </c:pt>
                <c:pt idx="41">
                  <c:v>2466131.4163962547</c:v>
                </c:pt>
                <c:pt idx="42">
                  <c:v>3086568.9129562131</c:v>
                </c:pt>
                <c:pt idx="43">
                  <c:v>265742.57665042189</c:v>
                </c:pt>
                <c:pt idx="44">
                  <c:v>201599.83194773243</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1358384.1677977752</c:v>
                </c:pt>
                <c:pt idx="1">
                  <c:v>687556.62158697867</c:v>
                </c:pt>
                <c:pt idx="2">
                  <c:v>4100669.9627465438</c:v>
                </c:pt>
                <c:pt idx="3">
                  <c:v>2348761.1340935831</c:v>
                </c:pt>
                <c:pt idx="4">
                  <c:v>436323.31949486188</c:v>
                </c:pt>
                <c:pt idx="5">
                  <c:v>662654.17674097861</c:v>
                </c:pt>
                <c:pt idx="6">
                  <c:v>1808202.5512620516</c:v>
                </c:pt>
                <c:pt idx="7">
                  <c:v>282148.42341910838</c:v>
                </c:pt>
                <c:pt idx="8">
                  <c:v>580081.71869620564</c:v>
                </c:pt>
                <c:pt idx="9">
                  <c:v>987543.88545016898</c:v>
                </c:pt>
                <c:pt idx="10">
                  <c:v>2036890.9391736768</c:v>
                </c:pt>
                <c:pt idx="11">
                  <c:v>73940.940962269859</c:v>
                </c:pt>
                <c:pt idx="12">
                  <c:v>360063.96637065499</c:v>
                </c:pt>
                <c:pt idx="13">
                  <c:v>2946560.3655905123</c:v>
                </c:pt>
                <c:pt idx="14">
                  <c:v>327341.1647434436</c:v>
                </c:pt>
                <c:pt idx="15">
                  <c:v>221923.39559005006</c:v>
                </c:pt>
                <c:pt idx="16">
                  <c:v>858277.31829002139</c:v>
                </c:pt>
                <c:pt idx="17">
                  <c:v>1283779.4998213951</c:v>
                </c:pt>
                <c:pt idx="18">
                  <c:v>258291.64370902133</c:v>
                </c:pt>
                <c:pt idx="19">
                  <c:v>409825.56241358502</c:v>
                </c:pt>
                <c:pt idx="20">
                  <c:v>527782.47203925462</c:v>
                </c:pt>
                <c:pt idx="21">
                  <c:v>1536894.4864751967</c:v>
                </c:pt>
                <c:pt idx="22">
                  <c:v>2263897.000307343</c:v>
                </c:pt>
                <c:pt idx="23">
                  <c:v>904270.20554745686</c:v>
                </c:pt>
                <c:pt idx="24">
                  <c:v>96090.104197410968</c:v>
                </c:pt>
                <c:pt idx="25">
                  <c:v>118166.05688878623</c:v>
                </c:pt>
                <c:pt idx="26">
                  <c:v>555553.19052225223</c:v>
                </c:pt>
                <c:pt idx="27">
                  <c:v>300290.1917622317</c:v>
                </c:pt>
                <c:pt idx="28">
                  <c:v>667232.36155769811</c:v>
                </c:pt>
                <c:pt idx="29">
                  <c:v>575373.82683557912</c:v>
                </c:pt>
                <c:pt idx="30">
                  <c:v>626566.30553537223</c:v>
                </c:pt>
                <c:pt idx="31">
                  <c:v>1084733.0921940659</c:v>
                </c:pt>
                <c:pt idx="32">
                  <c:v>578701.7061382347</c:v>
                </c:pt>
                <c:pt idx="33">
                  <c:v>332528.1641227504</c:v>
                </c:pt>
                <c:pt idx="34">
                  <c:v>532725.47273874609</c:v>
                </c:pt>
                <c:pt idx="35">
                  <c:v>584823.98365469743</c:v>
                </c:pt>
                <c:pt idx="36">
                  <c:v>1187314.786319793</c:v>
                </c:pt>
                <c:pt idx="37">
                  <c:v>633963.94641550758</c:v>
                </c:pt>
                <c:pt idx="38">
                  <c:v>371819.47206492029</c:v>
                </c:pt>
                <c:pt idx="39">
                  <c:v>1515520.3418877176</c:v>
                </c:pt>
                <c:pt idx="40">
                  <c:v>445713.81652644364</c:v>
                </c:pt>
                <c:pt idx="41">
                  <c:v>2466131.4163962547</c:v>
                </c:pt>
                <c:pt idx="42">
                  <c:v>3086568.9129562131</c:v>
                </c:pt>
                <c:pt idx="43">
                  <c:v>265742.57665042189</c:v>
                </c:pt>
                <c:pt idx="44">
                  <c:v>201599.83194773243</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67253.056248184512</c:v>
                </c:pt>
                <c:pt idx="1">
                  <c:v>74157.016413021411</c:v>
                </c:pt>
                <c:pt idx="2">
                  <c:v>222731.66525345674</c:v>
                </c:pt>
                <c:pt idx="3">
                  <c:v>348789.0999064169</c:v>
                </c:pt>
                <c:pt idx="4">
                  <c:v>233391.61550513809</c:v>
                </c:pt>
                <c:pt idx="5">
                  <c:v>4958.2542590214343</c:v>
                </c:pt>
                <c:pt idx="6">
                  <c:v>364099.19673794863</c:v>
                </c:pt>
                <c:pt idx="7">
                  <c:v>258252.71358089164</c:v>
                </c:pt>
                <c:pt idx="8">
                  <c:v>5064.1953037942567</c:v>
                </c:pt>
                <c:pt idx="9">
                  <c:v>381814.51754983066</c:v>
                </c:pt>
                <c:pt idx="10">
                  <c:v>30047.436826323414</c:v>
                </c:pt>
                <c:pt idx="11">
                  <c:v>89597.92603773014</c:v>
                </c:pt>
                <c:pt idx="12">
                  <c:v>112001.17362934499</c:v>
                </c:pt>
                <c:pt idx="13">
                  <c:v>385882.87340948766</c:v>
                </c:pt>
                <c:pt idx="14">
                  <c:v>398994.69925655634</c:v>
                </c:pt>
                <c:pt idx="15">
                  <c:v>17744.411409949942</c:v>
                </c:pt>
                <c:pt idx="16">
                  <c:v>10329.125709978682</c:v>
                </c:pt>
                <c:pt idx="17">
                  <c:v>3834463.9991786047</c:v>
                </c:pt>
                <c:pt idx="18">
                  <c:v>48611.638290978677</c:v>
                </c:pt>
                <c:pt idx="19">
                  <c:v>746685.99358641484</c:v>
                </c:pt>
                <c:pt idx="20">
                  <c:v>23773.453960745344</c:v>
                </c:pt>
                <c:pt idx="21">
                  <c:v>32914.027295122993</c:v>
                </c:pt>
                <c:pt idx="22">
                  <c:v>295927.53969265718</c:v>
                </c:pt>
                <c:pt idx="23">
                  <c:v>39707.380452542995</c:v>
                </c:pt>
                <c:pt idx="24">
                  <c:v>16610.364802589025</c:v>
                </c:pt>
                <c:pt idx="25">
                  <c:v>208678.20811121378</c:v>
                </c:pt>
                <c:pt idx="26">
                  <c:v>66954.206477747721</c:v>
                </c:pt>
                <c:pt idx="27">
                  <c:v>167869.59723776829</c:v>
                </c:pt>
                <c:pt idx="28">
                  <c:v>63915.87078343187</c:v>
                </c:pt>
                <c:pt idx="29">
                  <c:v>63423.076164420912</c:v>
                </c:pt>
                <c:pt idx="30">
                  <c:v>37153.694464627741</c:v>
                </c:pt>
                <c:pt idx="31">
                  <c:v>168067.44780593409</c:v>
                </c:pt>
                <c:pt idx="32">
                  <c:v>199133.02486176541</c:v>
                </c:pt>
                <c:pt idx="33">
                  <c:v>35977.156877249567</c:v>
                </c:pt>
                <c:pt idx="34">
                  <c:v>8847.720261253884</c:v>
                </c:pt>
                <c:pt idx="35">
                  <c:v>147772.16934530254</c:v>
                </c:pt>
                <c:pt idx="36">
                  <c:v>46092.91468020685</c:v>
                </c:pt>
                <c:pt idx="37">
                  <c:v>19288.643584492536</c:v>
                </c:pt>
                <c:pt idx="38">
                  <c:v>77649.409935079762</c:v>
                </c:pt>
                <c:pt idx="39">
                  <c:v>786138.83311228279</c:v>
                </c:pt>
                <c:pt idx="40">
                  <c:v>9262.687473556336</c:v>
                </c:pt>
                <c:pt idx="41">
                  <c:v>258113.81760374535</c:v>
                </c:pt>
                <c:pt idx="42">
                  <c:v>60406.810043786209</c:v>
                </c:pt>
                <c:pt idx="43">
                  <c:v>14371.521349578099</c:v>
                </c:pt>
                <c:pt idx="44">
                  <c:v>30040.968699097539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67253.056248184512</c:v>
                </c:pt>
                <c:pt idx="1">
                  <c:v>74157.016413021411</c:v>
                </c:pt>
                <c:pt idx="2">
                  <c:v>222731.66525345674</c:v>
                </c:pt>
                <c:pt idx="3">
                  <c:v>348789.0999064169</c:v>
                </c:pt>
                <c:pt idx="4">
                  <c:v>233391.61550513809</c:v>
                </c:pt>
                <c:pt idx="5">
                  <c:v>4958.2542590214343</c:v>
                </c:pt>
                <c:pt idx="6">
                  <c:v>364099.19673794863</c:v>
                </c:pt>
                <c:pt idx="7">
                  <c:v>258252.71358089164</c:v>
                </c:pt>
                <c:pt idx="8">
                  <c:v>5064.1953037942567</c:v>
                </c:pt>
                <c:pt idx="9">
                  <c:v>381814.51754983066</c:v>
                </c:pt>
                <c:pt idx="10">
                  <c:v>30047.436826323414</c:v>
                </c:pt>
                <c:pt idx="11">
                  <c:v>89597.92603773014</c:v>
                </c:pt>
                <c:pt idx="12">
                  <c:v>112001.17362934499</c:v>
                </c:pt>
                <c:pt idx="13">
                  <c:v>385882.87340948766</c:v>
                </c:pt>
                <c:pt idx="14">
                  <c:v>398994.69925655634</c:v>
                </c:pt>
                <c:pt idx="15">
                  <c:v>17744.411409949942</c:v>
                </c:pt>
                <c:pt idx="16">
                  <c:v>10329.125709978682</c:v>
                </c:pt>
                <c:pt idx="17">
                  <c:v>3834463.9991786047</c:v>
                </c:pt>
                <c:pt idx="18">
                  <c:v>48611.638290978677</c:v>
                </c:pt>
                <c:pt idx="19">
                  <c:v>746685.99358641484</c:v>
                </c:pt>
                <c:pt idx="20">
                  <c:v>23773.453960745344</c:v>
                </c:pt>
                <c:pt idx="21">
                  <c:v>32914.027295122993</c:v>
                </c:pt>
                <c:pt idx="22">
                  <c:v>295927.53969265718</c:v>
                </c:pt>
                <c:pt idx="23">
                  <c:v>39707.380452542995</c:v>
                </c:pt>
                <c:pt idx="24">
                  <c:v>16610.364802589025</c:v>
                </c:pt>
                <c:pt idx="25">
                  <c:v>208678.20811121378</c:v>
                </c:pt>
                <c:pt idx="26">
                  <c:v>66954.206477747721</c:v>
                </c:pt>
                <c:pt idx="27">
                  <c:v>167869.59723776829</c:v>
                </c:pt>
                <c:pt idx="28">
                  <c:v>63915.87078343187</c:v>
                </c:pt>
                <c:pt idx="29">
                  <c:v>63423.076164420912</c:v>
                </c:pt>
                <c:pt idx="30">
                  <c:v>37153.694464627741</c:v>
                </c:pt>
                <c:pt idx="31">
                  <c:v>168067.44780593409</c:v>
                </c:pt>
                <c:pt idx="32">
                  <c:v>199133.02486176541</c:v>
                </c:pt>
                <c:pt idx="33">
                  <c:v>35977.156877249567</c:v>
                </c:pt>
                <c:pt idx="34">
                  <c:v>8847.720261253884</c:v>
                </c:pt>
                <c:pt idx="35">
                  <c:v>147772.16934530254</c:v>
                </c:pt>
                <c:pt idx="36">
                  <c:v>46092.91468020685</c:v>
                </c:pt>
                <c:pt idx="37">
                  <c:v>19288.643584492536</c:v>
                </c:pt>
                <c:pt idx="38">
                  <c:v>77649.409935079762</c:v>
                </c:pt>
                <c:pt idx="39">
                  <c:v>786138.83311228279</c:v>
                </c:pt>
                <c:pt idx="40">
                  <c:v>9262.687473556336</c:v>
                </c:pt>
                <c:pt idx="41">
                  <c:v>258113.81760374535</c:v>
                </c:pt>
                <c:pt idx="42">
                  <c:v>60406.810043786209</c:v>
                </c:pt>
                <c:pt idx="43">
                  <c:v>14371.521349578099</c:v>
                </c:pt>
                <c:pt idx="44">
                  <c:v>30040.968699097539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57380.954045959988</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21721.872770319998</c:v>
                </c:pt>
                <c:pt idx="22">
                  <c:v>44.44</c:v>
                </c:pt>
                <c:pt idx="23">
                  <c:v>28167.22</c:v>
                </c:pt>
                <c:pt idx="24">
                  <c:v>287.14299999999997</c:v>
                </c:pt>
                <c:pt idx="25">
                  <c:v>0</c:v>
                </c:pt>
                <c:pt idx="26">
                  <c:v>0</c:v>
                </c:pt>
                <c:pt idx="27">
                  <c:v>0</c:v>
                </c:pt>
                <c:pt idx="28">
                  <c:v>10380.165341129998</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1477.6596468299997</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1425637.2240459598</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1569808.5137703198</c:v>
                </c:pt>
                <c:pt idx="22">
                  <c:v>2559824.54</c:v>
                </c:pt>
                <c:pt idx="23">
                  <c:v>943977.58599999989</c:v>
                </c:pt>
                <c:pt idx="24">
                  <c:v>112700.469</c:v>
                </c:pt>
                <c:pt idx="25">
                  <c:v>326844.26500000001</c:v>
                </c:pt>
                <c:pt idx="26">
                  <c:v>622507.397</c:v>
                </c:pt>
                <c:pt idx="27">
                  <c:v>468159.78899999999</c:v>
                </c:pt>
                <c:pt idx="28">
                  <c:v>731148.23234113003</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231640.80064682997</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再エネ比較シート!$CO$13:$CO$42</c:f>
              <c:numCache>
                <c:formatCode>0.0%</c:formatCode>
                <c:ptCount val="30"/>
                <c:pt idx="0">
                  <c:v>4.1249263406010605E-3</c:v>
                </c:pt>
                <c:pt idx="1">
                  <c:v>7.7530509691313712E-2</c:v>
                </c:pt>
                <c:pt idx="2">
                  <c:v>4.4169049888782966E-2</c:v>
                </c:pt>
                <c:pt idx="3">
                  <c:v>2.849336455893833E-2</c:v>
                </c:pt>
                <c:pt idx="4">
                  <c:v>6.6275457369692786E-2</c:v>
                </c:pt>
                <c:pt idx="5">
                  <c:v>0.12468193384223919</c:v>
                </c:pt>
                <c:pt idx="6">
                  <c:v>0.1653320772491757</c:v>
                </c:pt>
                <c:pt idx="7">
                  <c:v>1.9701302828090246E-2</c:v>
                </c:pt>
                <c:pt idx="8">
                  <c:v>7.5600000000000001E-2</c:v>
                </c:pt>
                <c:pt idx="9">
                  <c:v>8.7977890373099957E-2</c:v>
                </c:pt>
                <c:pt idx="10">
                  <c:v>7.1882313607489132E-2</c:v>
                </c:pt>
                <c:pt idx="11">
                  <c:v>5.4552294958615501E-2</c:v>
                </c:pt>
                <c:pt idx="12">
                  <c:v>2.6179813985532208E-2</c:v>
                </c:pt>
                <c:pt idx="13">
                  <c:v>7.4336283185840709E-3</c:v>
                </c:pt>
                <c:pt idx="14">
                  <c:v>5.9145673603504929E-2</c:v>
                </c:pt>
                <c:pt idx="15">
                  <c:v>4.5307443365695796E-2</c:v>
                </c:pt>
                <c:pt idx="16">
                  <c:v>7.034976152623211E-2</c:v>
                </c:pt>
                <c:pt idx="17">
                  <c:v>5.5264219443323923E-2</c:v>
                </c:pt>
                <c:pt idx="18">
                  <c:v>0.13945578231292516</c:v>
                </c:pt>
                <c:pt idx="19">
                  <c:v>4.2971887550200802E-2</c:v>
                </c:pt>
                <c:pt idx="20">
                  <c:v>0.1017463933181473</c:v>
                </c:pt>
                <c:pt idx="21">
                  <c:v>2.7579493835171966E-2</c:v>
                </c:pt>
                <c:pt idx="22">
                  <c:v>1.2563800549666274E-2</c:v>
                </c:pt>
                <c:pt idx="23">
                  <c:v>0.16191832858499525</c:v>
                </c:pt>
                <c:pt idx="24">
                  <c:v>2.5725593667546173E-2</c:v>
                </c:pt>
                <c:pt idx="25">
                  <c:v>7.4863883847549911E-2</c:v>
                </c:pt>
                <c:pt idx="26">
                  <c:v>4.0580789277736409E-2</c:v>
                </c:pt>
                <c:pt idx="27">
                  <c:v>1.2770137524557957E-2</c:v>
                </c:pt>
                <c:pt idx="28">
                  <c:v>2.1664050235478807E-2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再エネ比較シート!$CC$13:$CC$42</c:f>
              <c:numCache>
                <c:formatCode>0.0%</c:formatCode>
                <c:ptCount val="30"/>
                <c:pt idx="0">
                  <c:v>1.9318006772410161E-3</c:v>
                </c:pt>
                <c:pt idx="1">
                  <c:v>3.7606784042853426E-2</c:v>
                </c:pt>
                <c:pt idx="2">
                  <c:v>2.4067825472840053E-2</c:v>
                </c:pt>
                <c:pt idx="3">
                  <c:v>1.5122786722821451E-2</c:v>
                </c:pt>
                <c:pt idx="4">
                  <c:v>3.6355795626909125E-2</c:v>
                </c:pt>
                <c:pt idx="5">
                  <c:v>4.1797993896339931E-2</c:v>
                </c:pt>
                <c:pt idx="6">
                  <c:v>8.3710847368697106E-2</c:v>
                </c:pt>
                <c:pt idx="7">
                  <c:v>1.2774809171630905E-2</c:v>
                </c:pt>
                <c:pt idx="8">
                  <c:v>1.6522863031193474E-2</c:v>
                </c:pt>
                <c:pt idx="9">
                  <c:v>2.9039264720860387E-2</c:v>
                </c:pt>
                <c:pt idx="10">
                  <c:v>3.272089132664685E-2</c:v>
                </c:pt>
                <c:pt idx="11">
                  <c:v>1.6028644881609304E-3</c:v>
                </c:pt>
                <c:pt idx="12">
                  <c:v>1.8244050585154343E-2</c:v>
                </c:pt>
                <c:pt idx="13">
                  <c:v>4.2944312562218281E-3</c:v>
                </c:pt>
                <c:pt idx="14">
                  <c:v>2.5717932054500719E-2</c:v>
                </c:pt>
                <c:pt idx="15">
                  <c:v>1.8053494988697578E-2</c:v>
                </c:pt>
                <c:pt idx="16">
                  <c:v>1.9421876139334528E-2</c:v>
                </c:pt>
                <c:pt idx="17">
                  <c:v>1.8594704591841552E-2</c:v>
                </c:pt>
                <c:pt idx="18">
                  <c:v>2.8137326102926494E-2</c:v>
                </c:pt>
                <c:pt idx="19">
                  <c:v>1.9448382864724639E-2</c:v>
                </c:pt>
                <c:pt idx="20">
                  <c:v>5.4259445171549521E-2</c:v>
                </c:pt>
                <c:pt idx="21">
                  <c:v>1.733932932371102E-2</c:v>
                </c:pt>
                <c:pt idx="22">
                  <c:v>6.5307857892839324E-3</c:v>
                </c:pt>
                <c:pt idx="23">
                  <c:v>8.0924950581556711E-3</c:v>
                </c:pt>
                <c:pt idx="24">
                  <c:v>1.6302802386177782E-2</c:v>
                </c:pt>
                <c:pt idx="25">
                  <c:v>3.0986103395532663E-2</c:v>
                </c:pt>
                <c:pt idx="26">
                  <c:v>2.2171082948662778E-2</c:v>
                </c:pt>
                <c:pt idx="27">
                  <c:v>9.8937294435936813E-3</c:v>
                </c:pt>
                <c:pt idx="28">
                  <c:v>1.5578500164673742E-2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再エネ比較シート!$CD$13:$CD$42</c:f>
              <c:numCache>
                <c:formatCode>0.0%</c:formatCode>
                <c:ptCount val="30"/>
                <c:pt idx="0">
                  <c:v>8.7634362014217218E-2</c:v>
                </c:pt>
                <c:pt idx="1">
                  <c:v>0.49122098610673975</c:v>
                </c:pt>
                <c:pt idx="2">
                  <c:v>8.1024915771669093E-2</c:v>
                </c:pt>
                <c:pt idx="3">
                  <c:v>0.67991094962038823</c:v>
                </c:pt>
                <c:pt idx="4">
                  <c:v>1.9930786518889554</c:v>
                </c:pt>
                <c:pt idx="5">
                  <c:v>4.2800065424739221E-2</c:v>
                </c:pt>
                <c:pt idx="6">
                  <c:v>0.18733306794232601</c:v>
                </c:pt>
                <c:pt idx="7">
                  <c:v>4.2931005565403434E-2</c:v>
                </c:pt>
                <c:pt idx="8">
                  <c:v>9.8569814969815539E-2</c:v>
                </c:pt>
                <c:pt idx="9">
                  <c:v>0.61629753307675383</c:v>
                </c:pt>
                <c:pt idx="10">
                  <c:v>4.1752330807072011E-2</c:v>
                </c:pt>
                <c:pt idx="11">
                  <c:v>1.3834833300566478E-3</c:v>
                </c:pt>
                <c:pt idx="12">
                  <c:v>2.0123315960816991E-2</c:v>
                </c:pt>
                <c:pt idx="13">
                  <c:v>1.3678776376201782E-2</c:v>
                </c:pt>
                <c:pt idx="14">
                  <c:v>8.7456244025959431E-2</c:v>
                </c:pt>
                <c:pt idx="15">
                  <c:v>0.18176318362991298</c:v>
                </c:pt>
                <c:pt idx="16">
                  <c:v>1.0881984380773653</c:v>
                </c:pt>
                <c:pt idx="17">
                  <c:v>0.94143742937029462</c:v>
                </c:pt>
                <c:pt idx="18">
                  <c:v>0.34688374631368224</c:v>
                </c:pt>
                <c:pt idx="19">
                  <c:v>6.6116850550233086E-2</c:v>
                </c:pt>
                <c:pt idx="20">
                  <c:v>1.2932683590561695</c:v>
                </c:pt>
                <c:pt idx="21">
                  <c:v>0.13116249495728527</c:v>
                </c:pt>
                <c:pt idx="22">
                  <c:v>1.4748464601492052E-2</c:v>
                </c:pt>
                <c:pt idx="23">
                  <c:v>0.1116684575924602</c:v>
                </c:pt>
                <c:pt idx="24">
                  <c:v>5.4292625895219375E-2</c:v>
                </c:pt>
                <c:pt idx="25">
                  <c:v>0.30621784920519746</c:v>
                </c:pt>
                <c:pt idx="26">
                  <c:v>3.7255328573697843E-2</c:v>
                </c:pt>
                <c:pt idx="27">
                  <c:v>0.21500263939821151</c:v>
                </c:pt>
                <c:pt idx="28">
                  <c:v>8.3490167979569554E-2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再エネ比較シート!$CE$13:$CE$42</c:f>
              <c:numCache>
                <c:formatCode>0.0%</c:formatCode>
                <c:ptCount val="30"/>
                <c:pt idx="0">
                  <c:v>0</c:v>
                </c:pt>
                <c:pt idx="1">
                  <c:v>0</c:v>
                </c:pt>
                <c:pt idx="2">
                  <c:v>0</c:v>
                </c:pt>
                <c:pt idx="3">
                  <c:v>0</c:v>
                </c:pt>
                <c:pt idx="4">
                  <c:v>1.3068927607766106E-3</c:v>
                </c:pt>
                <c:pt idx="5">
                  <c:v>0</c:v>
                </c:pt>
                <c:pt idx="6">
                  <c:v>0</c:v>
                </c:pt>
                <c:pt idx="7">
                  <c:v>0</c:v>
                </c:pt>
                <c:pt idx="8">
                  <c:v>0</c:v>
                </c:pt>
                <c:pt idx="9">
                  <c:v>0</c:v>
                </c:pt>
                <c:pt idx="10">
                  <c:v>0</c:v>
                </c:pt>
                <c:pt idx="11">
                  <c:v>0</c:v>
                </c:pt>
                <c:pt idx="12">
                  <c:v>0</c:v>
                </c:pt>
                <c:pt idx="13">
                  <c:v>6.7826218285276045</c:v>
                </c:pt>
                <c:pt idx="14">
                  <c:v>0</c:v>
                </c:pt>
                <c:pt idx="15">
                  <c:v>0</c:v>
                </c:pt>
                <c:pt idx="16">
                  <c:v>0</c:v>
                </c:pt>
                <c:pt idx="17">
                  <c:v>0</c:v>
                </c:pt>
                <c:pt idx="18">
                  <c:v>0</c:v>
                </c:pt>
                <c:pt idx="19">
                  <c:v>0</c:v>
                </c:pt>
                <c:pt idx="20">
                  <c:v>0</c:v>
                </c:pt>
                <c:pt idx="21">
                  <c:v>0</c:v>
                </c:pt>
                <c:pt idx="22">
                  <c:v>0</c:v>
                </c:pt>
                <c:pt idx="23">
                  <c:v>0</c:v>
                </c:pt>
                <c:pt idx="24">
                  <c:v>0</c:v>
                </c:pt>
                <c:pt idx="25">
                  <c:v>0</c:v>
                </c:pt>
                <c:pt idx="26">
                  <c:v>5.0129935106432164</c:v>
                </c:pt>
                <c:pt idx="27">
                  <c:v>5.1767591431177411E-3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再エネ比較シート!$CF$13:$CF$42</c:f>
              <c:numCache>
                <c:formatCode>0.0%</c:formatCode>
                <c:ptCount val="30"/>
                <c:pt idx="0">
                  <c:v>0</c:v>
                </c:pt>
                <c:pt idx="1">
                  <c:v>0.23823409977925813</c:v>
                </c:pt>
                <c:pt idx="2">
                  <c:v>0</c:v>
                </c:pt>
                <c:pt idx="3">
                  <c:v>0.33419056118608631</c:v>
                </c:pt>
                <c:pt idx="4">
                  <c:v>0.15809186622297705</c:v>
                </c:pt>
                <c:pt idx="5">
                  <c:v>0</c:v>
                </c:pt>
                <c:pt idx="6">
                  <c:v>0</c:v>
                </c:pt>
                <c:pt idx="7">
                  <c:v>0</c:v>
                </c:pt>
                <c:pt idx="8">
                  <c:v>0</c:v>
                </c:pt>
                <c:pt idx="9">
                  <c:v>0</c:v>
                </c:pt>
                <c:pt idx="10">
                  <c:v>0</c:v>
                </c:pt>
                <c:pt idx="11">
                  <c:v>0</c:v>
                </c:pt>
                <c:pt idx="12">
                  <c:v>2.1722947754476566E-3</c:v>
                </c:pt>
                <c:pt idx="13">
                  <c:v>0</c:v>
                </c:pt>
                <c:pt idx="14">
                  <c:v>7.8323757797680389E-4</c:v>
                </c:pt>
                <c:pt idx="15">
                  <c:v>2.1563564021005743E-2</c:v>
                </c:pt>
                <c:pt idx="16">
                  <c:v>0</c:v>
                </c:pt>
                <c:pt idx="17">
                  <c:v>0</c:v>
                </c:pt>
                <c:pt idx="18">
                  <c:v>0</c:v>
                </c:pt>
                <c:pt idx="19">
                  <c:v>0</c:v>
                </c:pt>
                <c:pt idx="20">
                  <c:v>0.36485662514018641</c:v>
                </c:pt>
                <c:pt idx="21">
                  <c:v>0</c:v>
                </c:pt>
                <c:pt idx="22">
                  <c:v>0.28347580198155065</c:v>
                </c:pt>
                <c:pt idx="23">
                  <c:v>0</c:v>
                </c:pt>
                <c:pt idx="24">
                  <c:v>0</c:v>
                </c:pt>
                <c:pt idx="25">
                  <c:v>0</c:v>
                </c:pt>
                <c:pt idx="26">
                  <c:v>0</c:v>
                </c:pt>
                <c:pt idx="27">
                  <c:v>9.3772560160693602E-2</c:v>
                </c:pt>
                <c:pt idx="28">
                  <c:v>6.2798880383946072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再エネ比較シート!$CH$13:$CH$42</c:f>
              <c:numCache>
                <c:formatCode>0.0%</c:formatCode>
                <c:ptCount val="30"/>
                <c:pt idx="0">
                  <c:v>0</c:v>
                </c:pt>
                <c:pt idx="1">
                  <c:v>0</c:v>
                </c:pt>
                <c:pt idx="2">
                  <c:v>0</c:v>
                </c:pt>
                <c:pt idx="3">
                  <c:v>0</c:v>
                </c:pt>
                <c:pt idx="4">
                  <c:v>0</c:v>
                </c:pt>
                <c:pt idx="5">
                  <c:v>8.0218109608830076E-3</c:v>
                </c:pt>
                <c:pt idx="6">
                  <c:v>0</c:v>
                </c:pt>
                <c:pt idx="7">
                  <c:v>0</c:v>
                </c:pt>
                <c:pt idx="8">
                  <c:v>0</c:v>
                </c:pt>
                <c:pt idx="9">
                  <c:v>0</c:v>
                </c:pt>
                <c:pt idx="10">
                  <c:v>0</c:v>
                </c:pt>
                <c:pt idx="11">
                  <c:v>0</c:v>
                </c:pt>
                <c:pt idx="12">
                  <c:v>0</c:v>
                </c:pt>
                <c:pt idx="13">
                  <c:v>0</c:v>
                </c:pt>
                <c:pt idx="14">
                  <c:v>0.15970080328181571</c:v>
                </c:pt>
                <c:pt idx="15">
                  <c:v>0</c:v>
                </c:pt>
                <c:pt idx="16">
                  <c:v>0</c:v>
                </c:pt>
                <c:pt idx="17">
                  <c:v>0</c:v>
                </c:pt>
                <c:pt idx="18">
                  <c:v>0</c:v>
                </c:pt>
                <c:pt idx="19">
                  <c:v>1.7892013142548479E-3</c:v>
                </c:pt>
                <c:pt idx="20">
                  <c:v>0</c:v>
                </c:pt>
                <c:pt idx="21">
                  <c:v>0</c:v>
                </c:pt>
                <c:pt idx="22">
                  <c:v>0</c:v>
                </c:pt>
                <c:pt idx="23">
                  <c:v>0</c:v>
                </c:pt>
                <c:pt idx="24">
                  <c:v>0</c:v>
                </c:pt>
                <c:pt idx="25">
                  <c:v>0.42586882556158628</c:v>
                </c:pt>
                <c:pt idx="26">
                  <c:v>0</c:v>
                </c:pt>
                <c:pt idx="27">
                  <c:v>0</c:v>
                </c:pt>
                <c:pt idx="28">
                  <c:v>0.15870326101578486</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再エネ比較シート!$CI$13:$CI$42</c:f>
              <c:numCache>
                <c:formatCode>0.0%</c:formatCode>
                <c:ptCount val="30"/>
                <c:pt idx="0">
                  <c:v>8.9566162691458243E-2</c:v>
                </c:pt>
                <c:pt idx="1">
                  <c:v>0.76706186992885139</c:v>
                </c:pt>
                <c:pt idx="2">
                  <c:v>0.10509274124450915</c:v>
                </c:pt>
                <c:pt idx="3">
                  <c:v>1.0292242975292958</c:v>
                </c:pt>
                <c:pt idx="4">
                  <c:v>2.1888332064996185</c:v>
                </c:pt>
                <c:pt idx="5">
                  <c:v>9.2619870281962155E-2</c:v>
                </c:pt>
                <c:pt idx="6">
                  <c:v>0.27104391531102312</c:v>
                </c:pt>
                <c:pt idx="7">
                  <c:v>5.5705814737034343E-2</c:v>
                </c:pt>
                <c:pt idx="8">
                  <c:v>0.115092678001009</c:v>
                </c:pt>
                <c:pt idx="9">
                  <c:v>0.64533679779761421</c:v>
                </c:pt>
                <c:pt idx="10">
                  <c:v>7.4473222133718861E-2</c:v>
                </c:pt>
                <c:pt idx="11">
                  <c:v>2.9863478182175782E-3</c:v>
                </c:pt>
                <c:pt idx="12">
                  <c:v>4.0539661321418986E-2</c:v>
                </c:pt>
                <c:pt idx="13">
                  <c:v>6.8005950361600274</c:v>
                </c:pt>
                <c:pt idx="14">
                  <c:v>0.27365821694025266</c:v>
                </c:pt>
                <c:pt idx="15">
                  <c:v>0.22138024263961631</c:v>
                </c:pt>
                <c:pt idx="16">
                  <c:v>1.1076203142167</c:v>
                </c:pt>
                <c:pt idx="17">
                  <c:v>0.96003213396213616</c:v>
                </c:pt>
                <c:pt idx="18">
                  <c:v>0.3750210724166087</c:v>
                </c:pt>
                <c:pt idx="19">
                  <c:v>8.7354434729212574E-2</c:v>
                </c:pt>
                <c:pt idx="20">
                  <c:v>1.7123844293679056</c:v>
                </c:pt>
                <c:pt idx="21">
                  <c:v>0.14850182428099629</c:v>
                </c:pt>
                <c:pt idx="22">
                  <c:v>0.30475505237232664</c:v>
                </c:pt>
                <c:pt idx="23">
                  <c:v>0.11976095265061588</c:v>
                </c:pt>
                <c:pt idx="24">
                  <c:v>7.0595428281397157E-2</c:v>
                </c:pt>
                <c:pt idx="25">
                  <c:v>0.76307277816231633</c:v>
                </c:pt>
                <c:pt idx="26">
                  <c:v>5.0724199221655768</c:v>
                </c:pt>
                <c:pt idx="27">
                  <c:v>0.32384568814561654</c:v>
                </c:pt>
                <c:pt idx="28">
                  <c:v>6.5376599675546352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再エネ比較シート!$BE$13:$BE$42</c:f>
              <c:numCache>
                <c:formatCode>#,##0_);[Red]\(#,##0\)</c:formatCode>
                <c:ptCount val="30"/>
                <c:pt idx="0">
                  <c:v>64.5</c:v>
                </c:pt>
                <c:pt idx="1">
                  <c:v>1013.3000000000002</c:v>
                </c:pt>
                <c:pt idx="2">
                  <c:v>674.11099999999988</c:v>
                </c:pt>
                <c:pt idx="3">
                  <c:v>349.19999999999993</c:v>
                </c:pt>
                <c:pt idx="4">
                  <c:v>997.08000000000015</c:v>
                </c:pt>
                <c:pt idx="5">
                  <c:v>1490.8999999999999</c:v>
                </c:pt>
                <c:pt idx="6">
                  <c:v>1718.5</c:v>
                </c:pt>
                <c:pt idx="7">
                  <c:v>331.09000000000003</c:v>
                </c:pt>
                <c:pt idx="8">
                  <c:v>968.59999999999968</c:v>
                </c:pt>
                <c:pt idx="9">
                  <c:v>943.89999999999964</c:v>
                </c:pt>
                <c:pt idx="10">
                  <c:v>1045.6000000000001</c:v>
                </c:pt>
                <c:pt idx="11">
                  <c:v>690.1999999999997</c:v>
                </c:pt>
                <c:pt idx="12">
                  <c:v>404.59999999999991</c:v>
                </c:pt>
                <c:pt idx="13">
                  <c:v>119.00000000000001</c:v>
                </c:pt>
                <c:pt idx="14">
                  <c:v>1121.6769999999997</c:v>
                </c:pt>
                <c:pt idx="15">
                  <c:v>725.99999999999989</c:v>
                </c:pt>
                <c:pt idx="16">
                  <c:v>1012.8999999999996</c:v>
                </c:pt>
                <c:pt idx="17">
                  <c:v>671.49999999999989</c:v>
                </c:pt>
                <c:pt idx="18">
                  <c:v>1467.3999999999996</c:v>
                </c:pt>
                <c:pt idx="19">
                  <c:v>603</c:v>
                </c:pt>
                <c:pt idx="20">
                  <c:v>1243.5999999999999</c:v>
                </c:pt>
                <c:pt idx="21">
                  <c:v>466.79999999999984</c:v>
                </c:pt>
                <c:pt idx="22">
                  <c:v>157.39999999999998</c:v>
                </c:pt>
                <c:pt idx="23">
                  <c:v>1614.3999999999999</c:v>
                </c:pt>
                <c:pt idx="24">
                  <c:v>370.28000000000003</c:v>
                </c:pt>
                <c:pt idx="25">
                  <c:v>845.5</c:v>
                </c:pt>
                <c:pt idx="26">
                  <c:v>525.20000000000005</c:v>
                </c:pt>
                <c:pt idx="27">
                  <c:v>202.39</c:v>
                </c:pt>
                <c:pt idx="28">
                  <c:v>429.90299999999991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再エネ比較シート!$BF$13:$BF$42</c:f>
              <c:numCache>
                <c:formatCode>#,##0_);[Red]\(#,##0\)</c:formatCode>
                <c:ptCount val="30"/>
                <c:pt idx="0">
                  <c:v>2654.7</c:v>
                </c:pt>
                <c:pt idx="1">
                  <c:v>12008.599999999999</c:v>
                </c:pt>
                <c:pt idx="2">
                  <c:v>2059.002</c:v>
                </c:pt>
                <c:pt idx="3">
                  <c:v>14244.199999999999</c:v>
                </c:pt>
                <c:pt idx="4">
                  <c:v>49593.460000000014</c:v>
                </c:pt>
                <c:pt idx="5">
                  <c:v>1385.1000000000001</c:v>
                </c:pt>
                <c:pt idx="6">
                  <c:v>3489.2</c:v>
                </c:pt>
                <c:pt idx="7">
                  <c:v>1009.5</c:v>
                </c:pt>
                <c:pt idx="8">
                  <c:v>5242.5999999999995</c:v>
                </c:pt>
                <c:pt idx="9">
                  <c:v>18174.999999999993</c:v>
                </c:pt>
                <c:pt idx="10">
                  <c:v>1210.4999999999998</c:v>
                </c:pt>
                <c:pt idx="11">
                  <c:v>540.5</c:v>
                </c:pt>
                <c:pt idx="12">
                  <c:v>404.89999999999992</c:v>
                </c:pt>
                <c:pt idx="13">
                  <c:v>343.9</c:v>
                </c:pt>
                <c:pt idx="14">
                  <c:v>3460.7180000000008</c:v>
                </c:pt>
                <c:pt idx="15">
                  <c:v>6631.6999999999989</c:v>
                </c:pt>
                <c:pt idx="16">
                  <c:v>51490.500000000007</c:v>
                </c:pt>
                <c:pt idx="17">
                  <c:v>30845.5</c:v>
                </c:pt>
                <c:pt idx="18">
                  <c:v>16413.199999999997</c:v>
                </c:pt>
                <c:pt idx="19">
                  <c:v>1859.9</c:v>
                </c:pt>
                <c:pt idx="20">
                  <c:v>26892.899999999994</c:v>
                </c:pt>
                <c:pt idx="21">
                  <c:v>3203.7</c:v>
                </c:pt>
                <c:pt idx="22">
                  <c:v>322.5</c:v>
                </c:pt>
                <c:pt idx="23">
                  <c:v>20211.700000000004</c:v>
                </c:pt>
                <c:pt idx="24">
                  <c:v>1118.8000000000002</c:v>
                </c:pt>
                <c:pt idx="25">
                  <c:v>7580.9</c:v>
                </c:pt>
                <c:pt idx="26">
                  <c:v>800.7</c:v>
                </c:pt>
                <c:pt idx="27">
                  <c:v>3990.4</c:v>
                </c:pt>
                <c:pt idx="28">
                  <c:v>2090.373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再エネ比較シート!$BG$13:$BG$42</c:f>
              <c:numCache>
                <c:formatCode>#,##0_);[Red]\(#,##0\)</c:formatCode>
                <c:ptCount val="30"/>
                <c:pt idx="0">
                  <c:v>0</c:v>
                </c:pt>
                <c:pt idx="1">
                  <c:v>0</c:v>
                </c:pt>
                <c:pt idx="2">
                  <c:v>0</c:v>
                </c:pt>
                <c:pt idx="3">
                  <c:v>0</c:v>
                </c:pt>
                <c:pt idx="4">
                  <c:v>19.8</c:v>
                </c:pt>
                <c:pt idx="5">
                  <c:v>0</c:v>
                </c:pt>
                <c:pt idx="6">
                  <c:v>0</c:v>
                </c:pt>
                <c:pt idx="7">
                  <c:v>0</c:v>
                </c:pt>
                <c:pt idx="8">
                  <c:v>0</c:v>
                </c:pt>
                <c:pt idx="9">
                  <c:v>0</c:v>
                </c:pt>
                <c:pt idx="10">
                  <c:v>0</c:v>
                </c:pt>
                <c:pt idx="11">
                  <c:v>0</c:v>
                </c:pt>
                <c:pt idx="12">
                  <c:v>0</c:v>
                </c:pt>
                <c:pt idx="13">
                  <c:v>103826.4</c:v>
                </c:pt>
                <c:pt idx="14">
                  <c:v>0</c:v>
                </c:pt>
                <c:pt idx="15">
                  <c:v>0</c:v>
                </c:pt>
                <c:pt idx="16">
                  <c:v>0</c:v>
                </c:pt>
                <c:pt idx="17">
                  <c:v>0</c:v>
                </c:pt>
                <c:pt idx="18">
                  <c:v>0</c:v>
                </c:pt>
                <c:pt idx="19">
                  <c:v>0</c:v>
                </c:pt>
                <c:pt idx="20">
                  <c:v>0</c:v>
                </c:pt>
                <c:pt idx="21">
                  <c:v>0</c:v>
                </c:pt>
                <c:pt idx="22">
                  <c:v>0</c:v>
                </c:pt>
                <c:pt idx="23">
                  <c:v>0</c:v>
                </c:pt>
                <c:pt idx="24">
                  <c:v>0</c:v>
                </c:pt>
                <c:pt idx="25">
                  <c:v>0</c:v>
                </c:pt>
                <c:pt idx="26">
                  <c:v>65600</c:v>
                </c:pt>
                <c:pt idx="27">
                  <c:v>58.5</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再エネ比較シート!$BH$13:$BH$42</c:f>
              <c:numCache>
                <c:formatCode>#,##0_);[Red]\(#,##0\)</c:formatCode>
                <c:ptCount val="30"/>
                <c:pt idx="0">
                  <c:v>0</c:v>
                </c:pt>
                <c:pt idx="1">
                  <c:v>1465.7</c:v>
                </c:pt>
                <c:pt idx="2">
                  <c:v>0</c:v>
                </c:pt>
                <c:pt idx="3">
                  <c:v>1762</c:v>
                </c:pt>
                <c:pt idx="4">
                  <c:v>990</c:v>
                </c:pt>
                <c:pt idx="5">
                  <c:v>0</c:v>
                </c:pt>
                <c:pt idx="6">
                  <c:v>0</c:v>
                </c:pt>
                <c:pt idx="7">
                  <c:v>0</c:v>
                </c:pt>
                <c:pt idx="8">
                  <c:v>0</c:v>
                </c:pt>
                <c:pt idx="9">
                  <c:v>0</c:v>
                </c:pt>
                <c:pt idx="10">
                  <c:v>0</c:v>
                </c:pt>
                <c:pt idx="11">
                  <c:v>0</c:v>
                </c:pt>
                <c:pt idx="12">
                  <c:v>11</c:v>
                </c:pt>
                <c:pt idx="13">
                  <c:v>0</c:v>
                </c:pt>
                <c:pt idx="14">
                  <c:v>7.8</c:v>
                </c:pt>
                <c:pt idx="15">
                  <c:v>198</c:v>
                </c:pt>
                <c:pt idx="16">
                  <c:v>0</c:v>
                </c:pt>
                <c:pt idx="17">
                  <c:v>0</c:v>
                </c:pt>
                <c:pt idx="18">
                  <c:v>0</c:v>
                </c:pt>
                <c:pt idx="19">
                  <c:v>0</c:v>
                </c:pt>
                <c:pt idx="20">
                  <c:v>1909.4</c:v>
                </c:pt>
                <c:pt idx="21">
                  <c:v>0</c:v>
                </c:pt>
                <c:pt idx="22">
                  <c:v>1560</c:v>
                </c:pt>
                <c:pt idx="23">
                  <c:v>0</c:v>
                </c:pt>
                <c:pt idx="24">
                  <c:v>0</c:v>
                </c:pt>
                <c:pt idx="25">
                  <c:v>0</c:v>
                </c:pt>
                <c:pt idx="26">
                  <c:v>0</c:v>
                </c:pt>
                <c:pt idx="27">
                  <c:v>438</c:v>
                </c:pt>
                <c:pt idx="28">
                  <c:v>39570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再エネ比較シート!$BJ$13:$BJ$42</c:f>
              <c:numCache>
                <c:formatCode>#,##0_);[Red]\(#,##0\)</c:formatCode>
                <c:ptCount val="30"/>
                <c:pt idx="0">
                  <c:v>0</c:v>
                </c:pt>
                <c:pt idx="1">
                  <c:v>0</c:v>
                </c:pt>
                <c:pt idx="2">
                  <c:v>0</c:v>
                </c:pt>
                <c:pt idx="3">
                  <c:v>0</c:v>
                </c:pt>
                <c:pt idx="4">
                  <c:v>0</c:v>
                </c:pt>
                <c:pt idx="5">
                  <c:v>49</c:v>
                </c:pt>
                <c:pt idx="6">
                  <c:v>0</c:v>
                </c:pt>
                <c:pt idx="7">
                  <c:v>0</c:v>
                </c:pt>
                <c:pt idx="8">
                  <c:v>0</c:v>
                </c:pt>
                <c:pt idx="9">
                  <c:v>0</c:v>
                </c:pt>
                <c:pt idx="10">
                  <c:v>0</c:v>
                </c:pt>
                <c:pt idx="11">
                  <c:v>0</c:v>
                </c:pt>
                <c:pt idx="12">
                  <c:v>0</c:v>
                </c:pt>
                <c:pt idx="13">
                  <c:v>0</c:v>
                </c:pt>
                <c:pt idx="14">
                  <c:v>1192.8050000000001</c:v>
                </c:pt>
                <c:pt idx="15">
                  <c:v>0</c:v>
                </c:pt>
                <c:pt idx="16">
                  <c:v>0</c:v>
                </c:pt>
                <c:pt idx="17">
                  <c:v>0</c:v>
                </c:pt>
                <c:pt idx="18">
                  <c:v>0</c:v>
                </c:pt>
                <c:pt idx="19">
                  <c:v>9.5</c:v>
                </c:pt>
                <c:pt idx="20">
                  <c:v>0</c:v>
                </c:pt>
                <c:pt idx="21">
                  <c:v>0</c:v>
                </c:pt>
                <c:pt idx="22">
                  <c:v>0</c:v>
                </c:pt>
                <c:pt idx="23">
                  <c:v>0</c:v>
                </c:pt>
                <c:pt idx="24">
                  <c:v>0</c:v>
                </c:pt>
                <c:pt idx="25">
                  <c:v>1990</c:v>
                </c:pt>
                <c:pt idx="26">
                  <c:v>0</c:v>
                </c:pt>
                <c:pt idx="27">
                  <c:v>0</c:v>
                </c:pt>
                <c:pt idx="28">
                  <c:v>750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再エネ比較シート!$BK$13:$BK$42</c:f>
              <c:numCache>
                <c:formatCode>#,##0_);[Red]\(#,##0\)</c:formatCode>
                <c:ptCount val="30"/>
                <c:pt idx="0">
                  <c:v>2719.2</c:v>
                </c:pt>
                <c:pt idx="1">
                  <c:v>14487.599999999999</c:v>
                </c:pt>
                <c:pt idx="2">
                  <c:v>2733.1129999999998</c:v>
                </c:pt>
                <c:pt idx="3">
                  <c:v>16355.4</c:v>
                </c:pt>
                <c:pt idx="4">
                  <c:v>51600.340000000018</c:v>
                </c:pt>
                <c:pt idx="5">
                  <c:v>2925</c:v>
                </c:pt>
                <c:pt idx="6">
                  <c:v>5207.7</c:v>
                </c:pt>
                <c:pt idx="7">
                  <c:v>1340.5900000000001</c:v>
                </c:pt>
                <c:pt idx="8">
                  <c:v>6211.1999999999989</c:v>
                </c:pt>
                <c:pt idx="9">
                  <c:v>19118.899999999994</c:v>
                </c:pt>
                <c:pt idx="10">
                  <c:v>2256.1</c:v>
                </c:pt>
                <c:pt idx="11">
                  <c:v>1230.6999999999998</c:v>
                </c:pt>
                <c:pt idx="12">
                  <c:v>820.49999999999977</c:v>
                </c:pt>
                <c:pt idx="13">
                  <c:v>104289.29999999999</c:v>
                </c:pt>
                <c:pt idx="14">
                  <c:v>5783.0000000000009</c:v>
                </c:pt>
                <c:pt idx="15">
                  <c:v>7555.6999999999989</c:v>
                </c:pt>
                <c:pt idx="16">
                  <c:v>52503.400000000009</c:v>
                </c:pt>
                <c:pt idx="17">
                  <c:v>31517</c:v>
                </c:pt>
                <c:pt idx="18">
                  <c:v>17880.599999999999</c:v>
                </c:pt>
                <c:pt idx="19">
                  <c:v>2472.4</c:v>
                </c:pt>
                <c:pt idx="20">
                  <c:v>30045.899999999994</c:v>
                </c:pt>
                <c:pt idx="21">
                  <c:v>3670.4999999999995</c:v>
                </c:pt>
                <c:pt idx="22">
                  <c:v>2039.9</c:v>
                </c:pt>
                <c:pt idx="23">
                  <c:v>21826.100000000006</c:v>
                </c:pt>
                <c:pt idx="24">
                  <c:v>1489.0800000000002</c:v>
                </c:pt>
                <c:pt idx="25">
                  <c:v>10416.4</c:v>
                </c:pt>
                <c:pt idx="26">
                  <c:v>66925.899999999994</c:v>
                </c:pt>
                <c:pt idx="27">
                  <c:v>4689.29</c:v>
                </c:pt>
                <c:pt idx="28">
                  <c:v>42840.275999999998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再エネ比較シート!$BO$13:$BO$42</c:f>
              <c:numCache>
                <c:formatCode>#,##0_);[Red]\(#,##0\)</c:formatCode>
                <c:ptCount val="30"/>
                <c:pt idx="0">
                  <c:v>77.40773999999999</c:v>
                </c:pt>
                <c:pt idx="1">
                  <c:v>1216.0815960000002</c:v>
                </c:pt>
                <c:pt idx="2">
                  <c:v>809.01409331999992</c:v>
                </c:pt>
                <c:pt idx="3">
                  <c:v>419.08190399999989</c:v>
                </c:pt>
                <c:pt idx="4">
                  <c:v>1196.6156496000001</c:v>
                </c:pt>
                <c:pt idx="5">
                  <c:v>1789.2589079999998</c:v>
                </c:pt>
                <c:pt idx="6">
                  <c:v>2062.4062199999998</c:v>
                </c:pt>
                <c:pt idx="7">
                  <c:v>397.34773080000002</c:v>
                </c:pt>
                <c:pt idx="8">
                  <c:v>1162.4362319999993</c:v>
                </c:pt>
                <c:pt idx="9">
                  <c:v>1132.7932679999994</c:v>
                </c:pt>
                <c:pt idx="10">
                  <c:v>1254.845472</c:v>
                </c:pt>
                <c:pt idx="11">
                  <c:v>828.32282399999963</c:v>
                </c:pt>
                <c:pt idx="12">
                  <c:v>485.56855199999984</c:v>
                </c:pt>
                <c:pt idx="13">
                  <c:v>142.81428</c:v>
                </c:pt>
                <c:pt idx="14">
                  <c:v>1346.1470012399996</c:v>
                </c:pt>
                <c:pt idx="15">
                  <c:v>871.28711999999973</c:v>
                </c:pt>
                <c:pt idx="16">
                  <c:v>1215.6015479999994</c:v>
                </c:pt>
                <c:pt idx="17">
                  <c:v>805.8805799999999</c:v>
                </c:pt>
                <c:pt idx="18">
                  <c:v>1761.0560879999994</c:v>
                </c:pt>
                <c:pt idx="19">
                  <c:v>723.67236000000003</c:v>
                </c:pt>
                <c:pt idx="20">
                  <c:v>1492.4692319999997</c:v>
                </c:pt>
                <c:pt idx="21">
                  <c:v>560.21601599999974</c:v>
                </c:pt>
                <c:pt idx="22">
                  <c:v>188.89888799999997</c:v>
                </c:pt>
                <c:pt idx="23">
                  <c:v>1937.4737279999995</c:v>
                </c:pt>
                <c:pt idx="24">
                  <c:v>444.38043360000006</c:v>
                </c:pt>
                <c:pt idx="25">
                  <c:v>1014.7014599999999</c:v>
                </c:pt>
                <c:pt idx="26">
                  <c:v>630.30302400000005</c:v>
                </c:pt>
                <c:pt idx="27">
                  <c:v>242.89228679999994</c:v>
                </c:pt>
                <c:pt idx="28">
                  <c:v>515.93518835999987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再エネ比較シート!$BP$13:$BP$42</c:f>
              <c:numCache>
                <c:formatCode>#,##0_);[Red]\(#,##0\)</c:formatCode>
                <c:ptCount val="30"/>
                <c:pt idx="0">
                  <c:v>3511.5309719999991</c:v>
                </c:pt>
                <c:pt idx="1">
                  <c:v>15884.495735999999</c:v>
                </c:pt>
                <c:pt idx="2">
                  <c:v>2723.5654855199996</c:v>
                </c:pt>
                <c:pt idx="3">
                  <c:v>18841.657992</c:v>
                </c:pt>
                <c:pt idx="4">
                  <c:v>65600.245149600014</c:v>
                </c:pt>
                <c:pt idx="5">
                  <c:v>1832.1548760000001</c:v>
                </c:pt>
                <c:pt idx="6">
                  <c:v>4615.3741920000002</c:v>
                </c:pt>
                <c:pt idx="7">
                  <c:v>1335.3262199999999</c:v>
                </c:pt>
                <c:pt idx="8">
                  <c:v>6934.7015759999995</c:v>
                </c:pt>
                <c:pt idx="9">
                  <c:v>24041.16299999999</c:v>
                </c:pt>
                <c:pt idx="10">
                  <c:v>1601.2009799999996</c:v>
                </c:pt>
                <c:pt idx="11">
                  <c:v>714.95177999999999</c:v>
                </c:pt>
                <c:pt idx="12">
                  <c:v>535.58552399999985</c:v>
                </c:pt>
                <c:pt idx="13">
                  <c:v>454.89716399999992</c:v>
                </c:pt>
                <c:pt idx="14">
                  <c:v>4577.6993416800005</c:v>
                </c:pt>
                <c:pt idx="15">
                  <c:v>8772.1474919999982</c:v>
                </c:pt>
                <c:pt idx="16">
                  <c:v>68109.573780000006</c:v>
                </c:pt>
                <c:pt idx="17">
                  <c:v>40801.193579999999</c:v>
                </c:pt>
                <c:pt idx="18">
                  <c:v>21710.724431999995</c:v>
                </c:pt>
                <c:pt idx="19">
                  <c:v>2460.2013240000001</c:v>
                </c:pt>
                <c:pt idx="20">
                  <c:v>35572.85240399999</c:v>
                </c:pt>
                <c:pt idx="21">
                  <c:v>4237.7262119999996</c:v>
                </c:pt>
                <c:pt idx="22">
                  <c:v>426.59009999999995</c:v>
                </c:pt>
                <c:pt idx="23">
                  <c:v>26735.228292000003</c:v>
                </c:pt>
                <c:pt idx="24">
                  <c:v>1479.9038880000001</c:v>
                </c:pt>
                <c:pt idx="25">
                  <c:v>10027.711284000001</c:v>
                </c:pt>
                <c:pt idx="26">
                  <c:v>1059.133932</c:v>
                </c:pt>
                <c:pt idx="27">
                  <c:v>5278.341504</c:v>
                </c:pt>
                <c:pt idx="28">
                  <c:v>2765.0617894799998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再エネ比較シート!$BQ$13:$BQ$42</c:f>
              <c:numCache>
                <c:formatCode>#,##0_);[Red]\(#,##0\)</c:formatCode>
                <c:ptCount val="30"/>
                <c:pt idx="0">
                  <c:v>0</c:v>
                </c:pt>
                <c:pt idx="1">
                  <c:v>0</c:v>
                </c:pt>
                <c:pt idx="2">
                  <c:v>0</c:v>
                </c:pt>
                <c:pt idx="3">
                  <c:v>0</c:v>
                </c:pt>
                <c:pt idx="4">
                  <c:v>43.015104000000001</c:v>
                </c:pt>
                <c:pt idx="5">
                  <c:v>0</c:v>
                </c:pt>
                <c:pt idx="6">
                  <c:v>0</c:v>
                </c:pt>
                <c:pt idx="7">
                  <c:v>0</c:v>
                </c:pt>
                <c:pt idx="8">
                  <c:v>0</c:v>
                </c:pt>
                <c:pt idx="9">
                  <c:v>0</c:v>
                </c:pt>
                <c:pt idx="10">
                  <c:v>0</c:v>
                </c:pt>
                <c:pt idx="11">
                  <c:v>0</c:v>
                </c:pt>
                <c:pt idx="12">
                  <c:v>0</c:v>
                </c:pt>
                <c:pt idx="13">
                  <c:v>225560.77747200002</c:v>
                </c:pt>
                <c:pt idx="14">
                  <c:v>0</c:v>
                </c:pt>
                <c:pt idx="15">
                  <c:v>0</c:v>
                </c:pt>
                <c:pt idx="16">
                  <c:v>0</c:v>
                </c:pt>
                <c:pt idx="17">
                  <c:v>0</c:v>
                </c:pt>
                <c:pt idx="18">
                  <c:v>0</c:v>
                </c:pt>
                <c:pt idx="19">
                  <c:v>0</c:v>
                </c:pt>
                <c:pt idx="20">
                  <c:v>0</c:v>
                </c:pt>
                <c:pt idx="21">
                  <c:v>0</c:v>
                </c:pt>
                <c:pt idx="22">
                  <c:v>0</c:v>
                </c:pt>
                <c:pt idx="23">
                  <c:v>0</c:v>
                </c:pt>
                <c:pt idx="24">
                  <c:v>0</c:v>
                </c:pt>
                <c:pt idx="25">
                  <c:v>0</c:v>
                </c:pt>
                <c:pt idx="26">
                  <c:v>142514.68799999999</c:v>
                </c:pt>
                <c:pt idx="27">
                  <c:v>127.09007999999999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再エネ比較シート!$BR$13:$BR$42</c:f>
              <c:numCache>
                <c:formatCode>#,##0_);[Red]\(#,##0\)</c:formatCode>
                <c:ptCount val="30"/>
                <c:pt idx="0">
                  <c:v>0</c:v>
                </c:pt>
                <c:pt idx="1">
                  <c:v>7703.7191999999995</c:v>
                </c:pt>
                <c:pt idx="2">
                  <c:v>0</c:v>
                </c:pt>
                <c:pt idx="3">
                  <c:v>9261.0720000000001</c:v>
                </c:pt>
                <c:pt idx="4">
                  <c:v>5203.4399999999996</c:v>
                </c:pt>
                <c:pt idx="5">
                  <c:v>0</c:v>
                </c:pt>
                <c:pt idx="6">
                  <c:v>0</c:v>
                </c:pt>
                <c:pt idx="7">
                  <c:v>0</c:v>
                </c:pt>
                <c:pt idx="8">
                  <c:v>0</c:v>
                </c:pt>
                <c:pt idx="9">
                  <c:v>0</c:v>
                </c:pt>
                <c:pt idx="10">
                  <c:v>0</c:v>
                </c:pt>
                <c:pt idx="11">
                  <c:v>0</c:v>
                </c:pt>
                <c:pt idx="12">
                  <c:v>57.816000000000003</c:v>
                </c:pt>
                <c:pt idx="13">
                  <c:v>0</c:v>
                </c:pt>
                <c:pt idx="14">
                  <c:v>40.996799999999993</c:v>
                </c:pt>
                <c:pt idx="15">
                  <c:v>1040.6880000000001</c:v>
                </c:pt>
                <c:pt idx="16">
                  <c:v>0</c:v>
                </c:pt>
                <c:pt idx="17">
                  <c:v>0</c:v>
                </c:pt>
                <c:pt idx="18">
                  <c:v>0</c:v>
                </c:pt>
                <c:pt idx="19">
                  <c:v>0</c:v>
                </c:pt>
                <c:pt idx="20">
                  <c:v>10035.806399999999</c:v>
                </c:pt>
                <c:pt idx="21">
                  <c:v>0</c:v>
                </c:pt>
                <c:pt idx="22">
                  <c:v>8199.36</c:v>
                </c:pt>
                <c:pt idx="23">
                  <c:v>0</c:v>
                </c:pt>
                <c:pt idx="24">
                  <c:v>0</c:v>
                </c:pt>
                <c:pt idx="25">
                  <c:v>0</c:v>
                </c:pt>
                <c:pt idx="26">
                  <c:v>0</c:v>
                </c:pt>
                <c:pt idx="27">
                  <c:v>2302.1280000000002</c:v>
                </c:pt>
                <c:pt idx="28">
                  <c:v>207979.92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再エネ比較シート!$BT$13:$BT$42</c:f>
              <c:numCache>
                <c:formatCode>#,##0_);[Red]\(#,##0\)</c:formatCode>
                <c:ptCount val="30"/>
                <c:pt idx="0">
                  <c:v>0</c:v>
                </c:pt>
                <c:pt idx="1">
                  <c:v>0</c:v>
                </c:pt>
                <c:pt idx="2">
                  <c:v>0</c:v>
                </c:pt>
                <c:pt idx="3">
                  <c:v>0</c:v>
                </c:pt>
                <c:pt idx="4">
                  <c:v>0</c:v>
                </c:pt>
                <c:pt idx="5">
                  <c:v>343.392</c:v>
                </c:pt>
                <c:pt idx="6">
                  <c:v>0</c:v>
                </c:pt>
                <c:pt idx="7">
                  <c:v>0</c:v>
                </c:pt>
                <c:pt idx="8">
                  <c:v>0</c:v>
                </c:pt>
                <c:pt idx="9">
                  <c:v>0</c:v>
                </c:pt>
                <c:pt idx="10">
                  <c:v>0</c:v>
                </c:pt>
                <c:pt idx="11">
                  <c:v>0</c:v>
                </c:pt>
                <c:pt idx="12">
                  <c:v>0</c:v>
                </c:pt>
                <c:pt idx="13">
                  <c:v>0</c:v>
                </c:pt>
                <c:pt idx="14">
                  <c:v>8359.1774400000013</c:v>
                </c:pt>
                <c:pt idx="15">
                  <c:v>0</c:v>
                </c:pt>
                <c:pt idx="16">
                  <c:v>0</c:v>
                </c:pt>
                <c:pt idx="17">
                  <c:v>0</c:v>
                </c:pt>
                <c:pt idx="18">
                  <c:v>0</c:v>
                </c:pt>
                <c:pt idx="19">
                  <c:v>66.575999999999993</c:v>
                </c:pt>
                <c:pt idx="20">
                  <c:v>0</c:v>
                </c:pt>
                <c:pt idx="21">
                  <c:v>0</c:v>
                </c:pt>
                <c:pt idx="22">
                  <c:v>0</c:v>
                </c:pt>
                <c:pt idx="23">
                  <c:v>0</c:v>
                </c:pt>
                <c:pt idx="24">
                  <c:v>0</c:v>
                </c:pt>
                <c:pt idx="25">
                  <c:v>13945.92</c:v>
                </c:pt>
                <c:pt idx="26">
                  <c:v>0</c:v>
                </c:pt>
                <c:pt idx="27">
                  <c:v>0</c:v>
                </c:pt>
                <c:pt idx="28">
                  <c:v>5256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再エネ比較シート!$BU$13:$BU$42</c:f>
              <c:numCache>
                <c:formatCode>#,##0_);[Red]\(#,##0\)</c:formatCode>
                <c:ptCount val="30"/>
                <c:pt idx="0">
                  <c:v>3588.9387119999992</c:v>
                </c:pt>
                <c:pt idx="1">
                  <c:v>24804.296532</c:v>
                </c:pt>
                <c:pt idx="2">
                  <c:v>3532.5795788399996</c:v>
                </c:pt>
                <c:pt idx="3">
                  <c:v>28521.811895999999</c:v>
                </c:pt>
                <c:pt idx="4">
                  <c:v>72043.315903200026</c:v>
                </c:pt>
                <c:pt idx="5">
                  <c:v>3964.8057839999997</c:v>
                </c:pt>
                <c:pt idx="6">
                  <c:v>6677.7804120000001</c:v>
                </c:pt>
                <c:pt idx="7">
                  <c:v>1732.6739508000001</c:v>
                </c:pt>
                <c:pt idx="8">
                  <c:v>8097.1378079999986</c:v>
                </c:pt>
                <c:pt idx="9">
                  <c:v>25173.956267999987</c:v>
                </c:pt>
                <c:pt idx="10">
                  <c:v>2856.0464519999996</c:v>
                </c:pt>
                <c:pt idx="11">
                  <c:v>1543.2746039999997</c:v>
                </c:pt>
                <c:pt idx="12">
                  <c:v>1078.9700759999996</c:v>
                </c:pt>
                <c:pt idx="13">
                  <c:v>226158.488916</c:v>
                </c:pt>
                <c:pt idx="14">
                  <c:v>14324.020582920002</c:v>
                </c:pt>
                <c:pt idx="15">
                  <c:v>10684.122611999997</c:v>
                </c:pt>
                <c:pt idx="16">
                  <c:v>69325.175328000012</c:v>
                </c:pt>
                <c:pt idx="17">
                  <c:v>41607.074159999996</c:v>
                </c:pt>
                <c:pt idx="18">
                  <c:v>23471.780519999993</c:v>
                </c:pt>
                <c:pt idx="19">
                  <c:v>3250.4496840000002</c:v>
                </c:pt>
                <c:pt idx="20">
                  <c:v>47101.128035999995</c:v>
                </c:pt>
                <c:pt idx="21">
                  <c:v>4797.942227999999</c:v>
                </c:pt>
                <c:pt idx="22">
                  <c:v>8814.8489879999997</c:v>
                </c:pt>
                <c:pt idx="23">
                  <c:v>28672.702020000004</c:v>
                </c:pt>
                <c:pt idx="24">
                  <c:v>1924.2843216000001</c:v>
                </c:pt>
                <c:pt idx="25">
                  <c:v>24988.332743999999</c:v>
                </c:pt>
                <c:pt idx="26">
                  <c:v>144204.12495599999</c:v>
                </c:pt>
                <c:pt idx="27">
                  <c:v>7950.4518707999996</c:v>
                </c:pt>
                <c:pt idx="28">
                  <c:v>216516.91697784001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高森町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高森町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10.182035184198824</v>
      </c>
      <c r="BB5" s="34"/>
      <c r="BC5" s="19"/>
      <c r="BD5" s="364">
        <f>AC35</f>
        <v>13.007988407841857</v>
      </c>
      <c r="BE5" s="34"/>
      <c r="BF5" s="19"/>
      <c r="BG5" s="364">
        <f>AK35</f>
        <v>9.109745401483794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6.5038438585541609</v>
      </c>
      <c r="BA6" s="19"/>
      <c r="BB6" s="34"/>
      <c r="BC6" s="364">
        <f>AC36</f>
        <v>10.045754986361789</v>
      </c>
      <c r="BD6" s="19"/>
      <c r="BE6" s="34"/>
      <c r="BF6" s="364">
        <f>AK36</f>
        <v>5.3511940288392328</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0.7207942070679213</v>
      </c>
      <c r="BA7" s="19"/>
      <c r="BB7" s="34"/>
      <c r="BC7" s="364">
        <f>AC37</f>
        <v>0.61604849367591574</v>
      </c>
      <c r="BD7" s="19"/>
      <c r="BE7" s="34"/>
      <c r="BF7" s="364">
        <f t="shared" ref="BF7:BF8" si="0">AK37</f>
        <v>0.43118914893414845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2.9573971185767411</v>
      </c>
      <c r="BA8" s="19"/>
      <c r="BB8" s="34"/>
      <c r="BC8" s="364">
        <f>AC38</f>
        <v>2.3461849278041522</v>
      </c>
      <c r="BD8" s="19"/>
      <c r="BE8" s="34"/>
      <c r="BF8" s="364">
        <f t="shared" si="0"/>
        <v>3.3273622237104128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46.533702907789042</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9.0084933570578301</v>
      </c>
      <c r="BA9" s="364">
        <f>AZ9</f>
        <v>9.0084933570578301</v>
      </c>
      <c r="BB9" s="34"/>
      <c r="BC9" s="364">
        <f>AC39</f>
        <v>10.050197407988811</v>
      </c>
      <c r="BD9" s="364">
        <f>AC39</f>
        <v>10.050197407988811</v>
      </c>
      <c r="BE9" s="34"/>
      <c r="BF9" s="364">
        <f>AK39</f>
        <v>5.429132589853543</v>
      </c>
      <c r="BG9" s="364">
        <f>AK39</f>
        <v>5.429132589853543</v>
      </c>
      <c r="BH9" s="34"/>
    </row>
    <row r="10" spans="1:62" ht="17.100000000000001" customHeight="1" thickBot="1">
      <c r="B10" s="366"/>
      <c r="C10" s="367"/>
      <c r="D10" s="369"/>
      <c r="E10" s="369"/>
      <c r="F10" s="369"/>
      <c r="G10" s="368"/>
      <c r="H10" s="368"/>
      <c r="I10" s="369"/>
      <c r="J10" s="370"/>
      <c r="K10" s="377"/>
      <c r="L10" s="286" t="s">
        <v>31</v>
      </c>
      <c r="M10" s="286"/>
      <c r="N10" s="622"/>
      <c r="O10" s="1025">
        <f>SUM(O11:O13)</f>
        <v>10.182035184198824</v>
      </c>
      <c r="P10" s="501">
        <f t="shared" ref="P10:P22" si="1">O10/$O$9</f>
        <v>0.21880990653968577</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8.1673550755142692</v>
      </c>
      <c r="BA10" s="364">
        <f>AZ10</f>
        <v>8.1673550755142692</v>
      </c>
      <c r="BB10" s="34"/>
      <c r="BC10" s="364">
        <f>AC40</f>
        <v>12.93575843628409</v>
      </c>
      <c r="BD10" s="364">
        <f>AC40</f>
        <v>12.93575843628409</v>
      </c>
      <c r="BE10" s="34"/>
      <c r="BF10" s="364">
        <f>AK40</f>
        <v>4.9095902783400085</v>
      </c>
      <c r="BG10" s="364">
        <f>AK40</f>
        <v>4.9095902783400085</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6.5038438585541609</v>
      </c>
      <c r="P11" s="502">
        <f t="shared" si="1"/>
        <v>0.13976630811956112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19.022302152337584</v>
      </c>
      <c r="BB11" s="34"/>
      <c r="BC11" s="364"/>
      <c r="BD11" s="364">
        <f>AC41</f>
        <v>17.668571337688562</v>
      </c>
      <c r="BE11" s="34"/>
      <c r="BF11" s="19"/>
      <c r="BG11" s="364">
        <f>AK41</f>
        <v>14.814428190557969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0.7207942070679213</v>
      </c>
      <c r="P12" s="502">
        <f t="shared" si="1"/>
        <v>1.5489723835136086E-2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18.580676789847416</v>
      </c>
      <c r="BA12" s="19"/>
      <c r="BB12" s="34"/>
      <c r="BC12" s="364">
        <f>AC42</f>
        <v>17.124679785588182</v>
      </c>
      <c r="BD12" s="19"/>
      <c r="BE12" s="34"/>
      <c r="BF12" s="364">
        <f>AK42</f>
        <v>14.449183365043348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2.9573971185767411</v>
      </c>
      <c r="P13" s="502">
        <f t="shared" si="1"/>
        <v>6.355387458498854E-2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0.44162536249016682</v>
      </c>
      <c r="BA13" s="19"/>
      <c r="BB13" s="34"/>
      <c r="BC13" s="364">
        <f>AC45</f>
        <v>0.54389155210038076</v>
      </c>
      <c r="BD13" s="19"/>
      <c r="BE13" s="34"/>
      <c r="BF13" s="364">
        <f>AK45</f>
        <v>0.36524482551462117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9.0084933570578301</v>
      </c>
      <c r="P14" s="501">
        <f t="shared" si="1"/>
        <v>0.1935907265946365</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8.1673550755142692</v>
      </c>
      <c r="P15" s="501">
        <f t="shared" si="1"/>
        <v>0.17551483258701031</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0.15351713868053751</v>
      </c>
      <c r="BA15" s="364">
        <f>AZ15</f>
        <v>0.15351713868053751</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19.022302152337584</v>
      </c>
      <c r="P16" s="501">
        <f t="shared" si="1"/>
        <v>0.40878548156874783</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18.580676789847416</v>
      </c>
      <c r="P17" s="502">
        <f t="shared" si="1"/>
        <v>0.39929504055730952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7.6181903423328157</v>
      </c>
      <c r="P18" s="502">
        <f t="shared" si="1"/>
        <v>0.16371339193506659</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10.962486447514602</v>
      </c>
      <c r="P19" s="502">
        <f t="shared" si="1"/>
        <v>0.23558164862224293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0.44162536249016682</v>
      </c>
      <c r="P20" s="502">
        <f t="shared" si="1"/>
        <v>9.4904410114383005E-3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0.15351713868053751</v>
      </c>
      <c r="P22" s="679">
        <f t="shared" si="1"/>
        <v>3.2990527099196537E-3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9.1152468636874193</v>
      </c>
      <c r="AZ22" s="364">
        <f t="shared" si="3"/>
        <v>9.1174839420402556</v>
      </c>
      <c r="BA22" s="364">
        <f t="shared" si="3"/>
        <v>10.089129768627817</v>
      </c>
      <c r="BB22" s="364">
        <f t="shared" si="3"/>
        <v>10.822806168400348</v>
      </c>
      <c r="BC22" s="364">
        <f t="shared" si="3"/>
        <v>12.363918418097773</v>
      </c>
      <c r="BD22" s="364">
        <f t="shared" si="3"/>
        <v>13.007988407841857</v>
      </c>
      <c r="BE22" s="364">
        <f t="shared" si="3"/>
        <v>13.503989224038822</v>
      </c>
      <c r="BF22" s="364">
        <f t="shared" si="3"/>
        <v>10.858056450566064</v>
      </c>
      <c r="BG22" s="364">
        <f t="shared" si="3"/>
        <v>10.39290979078052</v>
      </c>
      <c r="BH22" s="364">
        <f t="shared" si="3"/>
        <v>10.024474554022852</v>
      </c>
      <c r="BI22" s="364">
        <f t="shared" si="3"/>
        <v>9.9220454612168183</v>
      </c>
      <c r="BJ22" s="364">
        <f t="shared" si="3"/>
        <v>8.610375400256487</v>
      </c>
      <c r="BK22" s="364">
        <f t="shared" si="3"/>
        <v>10.508388858369699</v>
      </c>
      <c r="BL22" s="364">
        <f t="shared" si="3"/>
        <v>9.109745401483794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8.9520830263113638</v>
      </c>
      <c r="AZ23" s="399">
        <f t="shared" ref="AZ23:BL23" si="4">Y39</f>
        <v>7.4919886144891112</v>
      </c>
      <c r="BA23" s="399">
        <f t="shared" si="4"/>
        <v>7.9140294090577381</v>
      </c>
      <c r="BB23" s="399">
        <f t="shared" si="4"/>
        <v>9.0884517899762844</v>
      </c>
      <c r="BC23" s="399">
        <f t="shared" si="4"/>
        <v>10.24606651482336</v>
      </c>
      <c r="BD23" s="399">
        <f t="shared" si="4"/>
        <v>10.050197407988811</v>
      </c>
      <c r="BE23" s="399">
        <f t="shared" si="4"/>
        <v>9.6185229833063275</v>
      </c>
      <c r="BF23" s="399">
        <f t="shared" si="4"/>
        <v>8.5963734542326495</v>
      </c>
      <c r="BG23" s="399">
        <f t="shared" si="4"/>
        <v>6.8934810387075869</v>
      </c>
      <c r="BH23" s="399">
        <f t="shared" si="4"/>
        <v>6.2736070370927974</v>
      </c>
      <c r="BI23" s="399">
        <f t="shared" si="4"/>
        <v>5.6876574440146115</v>
      </c>
      <c r="BJ23" s="399">
        <f t="shared" si="4"/>
        <v>6.3553924104381503</v>
      </c>
      <c r="BK23" s="399">
        <f t="shared" si="4"/>
        <v>5.916284800076407</v>
      </c>
      <c r="BL23" s="399">
        <f t="shared" si="4"/>
        <v>5.429132589853543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7.398616329286992</v>
      </c>
      <c r="AZ24" s="364">
        <f t="shared" ref="AZ24:BL24" si="5">Y40</f>
        <v>7.1882547936768368</v>
      </c>
      <c r="BA24" s="364">
        <f t="shared" si="5"/>
        <v>8.7408174665299008</v>
      </c>
      <c r="BB24" s="364">
        <f t="shared" si="5"/>
        <v>10.844112525599376</v>
      </c>
      <c r="BC24" s="364">
        <f t="shared" si="5"/>
        <v>11.819912648284435</v>
      </c>
      <c r="BD24" s="364">
        <f t="shared" si="5"/>
        <v>12.93575843628409</v>
      </c>
      <c r="BE24" s="364">
        <f t="shared" si="5"/>
        <v>10.317849435401516</v>
      </c>
      <c r="BF24" s="364">
        <f t="shared" si="5"/>
        <v>9.2819259457894141</v>
      </c>
      <c r="BG24" s="364">
        <f t="shared" si="5"/>
        <v>9.1483193611105342</v>
      </c>
      <c r="BH24" s="364">
        <f t="shared" si="5"/>
        <v>8.6709601146571931</v>
      </c>
      <c r="BI24" s="364">
        <f t="shared" si="5"/>
        <v>6.5154950400817091</v>
      </c>
      <c r="BJ24" s="364">
        <f t="shared" si="5"/>
        <v>6.2203220689815257</v>
      </c>
      <c r="BK24" s="364">
        <f t="shared" si="5"/>
        <v>6.527880221708422</v>
      </c>
      <c r="BL24" s="364">
        <f t="shared" si="5"/>
        <v>4.9095902783400085</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18.387130913490509</v>
      </c>
      <c r="AZ25" s="364">
        <f t="shared" ref="AZ25:BL25" si="6">Y41</f>
        <v>17.970998439029803</v>
      </c>
      <c r="BA25" s="364">
        <f t="shared" si="6"/>
        <v>18.11969651156917</v>
      </c>
      <c r="BB25" s="364">
        <f t="shared" si="6"/>
        <v>17.736092021453032</v>
      </c>
      <c r="BC25" s="364">
        <f t="shared" si="6"/>
        <v>17.835413374849288</v>
      </c>
      <c r="BD25" s="364">
        <f t="shared" si="6"/>
        <v>17.668571337688562</v>
      </c>
      <c r="BE25" s="364">
        <f t="shared" si="6"/>
        <v>17.352710859983272</v>
      </c>
      <c r="BF25" s="364">
        <f t="shared" si="6"/>
        <v>17.281155461942177</v>
      </c>
      <c r="BG25" s="364">
        <f t="shared" si="6"/>
        <v>17.027062404934497</v>
      </c>
      <c r="BH25" s="364">
        <f t="shared" si="6"/>
        <v>16.944388815759563</v>
      </c>
      <c r="BI25" s="364">
        <f t="shared" si="6"/>
        <v>16.661765489373291</v>
      </c>
      <c r="BJ25" s="364">
        <f t="shared" si="6"/>
        <v>16.387018261071411</v>
      </c>
      <c r="BK25" s="364">
        <f t="shared" si="6"/>
        <v>14.752779964330914</v>
      </c>
      <c r="BL25" s="364">
        <f t="shared" si="6"/>
        <v>14.814428190557969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0.12192253736243114</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43.974999670138708</v>
      </c>
      <c r="AZ27" s="364">
        <f t="shared" si="8"/>
        <v>41.768725789236008</v>
      </c>
      <c r="BA27" s="364">
        <f t="shared" si="8"/>
        <v>44.863673155784625</v>
      </c>
      <c r="BB27" s="364">
        <f t="shared" si="8"/>
        <v>48.491462505429041</v>
      </c>
      <c r="BC27" s="364">
        <f t="shared" si="8"/>
        <v>52.265310956054854</v>
      </c>
      <c r="BD27" s="364">
        <f t="shared" si="8"/>
        <v>53.66251558980332</v>
      </c>
      <c r="BE27" s="364">
        <f t="shared" si="8"/>
        <v>50.793072502729942</v>
      </c>
      <c r="BF27" s="364">
        <f t="shared" si="8"/>
        <v>46.017511312530303</v>
      </c>
      <c r="BG27" s="364">
        <f t="shared" si="8"/>
        <v>43.461772595533134</v>
      </c>
      <c r="BH27" s="364">
        <f t="shared" si="8"/>
        <v>41.913430521532405</v>
      </c>
      <c r="BI27" s="364">
        <f t="shared" si="8"/>
        <v>38.786963434686427</v>
      </c>
      <c r="BJ27" s="364">
        <f t="shared" si="8"/>
        <v>37.573108140747571</v>
      </c>
      <c r="BK27" s="364">
        <f t="shared" si="8"/>
        <v>37.705333844485445</v>
      </c>
      <c r="BL27" s="364">
        <f t="shared" si="8"/>
        <v>34.262896460235311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53.66251558980332</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13.007988407841857</v>
      </c>
      <c r="P31" s="501">
        <f t="shared" ref="P31:P43" si="9">O31/$O$30</f>
        <v>0.24240362690551109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10.045754986361789</v>
      </c>
      <c r="P32" s="502">
        <f t="shared" si="9"/>
        <v>0.18720246108385261</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0.61604849367591574</v>
      </c>
      <c r="P33" s="502">
        <f t="shared" si="9"/>
        <v>1.1480052451975885E-2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2.3461849278041522</v>
      </c>
      <c r="P34" s="502">
        <f t="shared" si="9"/>
        <v>4.3721113369682624E-2</v>
      </c>
      <c r="Q34" s="371"/>
      <c r="R34" s="15"/>
      <c r="S34" s="366"/>
      <c r="T34" s="622" t="s">
        <v>29</v>
      </c>
      <c r="U34" s="375"/>
      <c r="V34" s="375"/>
      <c r="W34" s="375"/>
      <c r="X34" s="1012">
        <f>X35+X39+X40+X41+X47</f>
        <v>43.974999670138708</v>
      </c>
      <c r="Y34" s="1013">
        <f t="shared" ref="Y34:AK34" si="10">Y35+Y39+Y40+Y41+Y47</f>
        <v>41.768725789236008</v>
      </c>
      <c r="Z34" s="1013">
        <f t="shared" si="10"/>
        <v>44.863673155784625</v>
      </c>
      <c r="AA34" s="1013">
        <f t="shared" si="10"/>
        <v>48.491462505429041</v>
      </c>
      <c r="AB34" s="1013">
        <f t="shared" si="10"/>
        <v>52.265310956054854</v>
      </c>
      <c r="AC34" s="1013">
        <f t="shared" si="10"/>
        <v>53.66251558980332</v>
      </c>
      <c r="AD34" s="1013">
        <f t="shared" si="10"/>
        <v>50.793072502729942</v>
      </c>
      <c r="AE34" s="1013">
        <f t="shared" si="10"/>
        <v>46.017511312530303</v>
      </c>
      <c r="AF34" s="1013">
        <f t="shared" si="10"/>
        <v>43.461772595533134</v>
      </c>
      <c r="AG34" s="1013">
        <f t="shared" si="10"/>
        <v>41.913430521532405</v>
      </c>
      <c r="AH34" s="1013">
        <f t="shared" si="10"/>
        <v>38.786963434686427</v>
      </c>
      <c r="AI34" s="1013">
        <f t="shared" si="10"/>
        <v>37.573108140747571</v>
      </c>
      <c r="AJ34" s="1013">
        <f t="shared" si="10"/>
        <v>37.705333844485445</v>
      </c>
      <c r="AK34" s="1014">
        <f t="shared" si="10"/>
        <v>34.262896460235311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10.050197407988811</v>
      </c>
      <c r="P35" s="501">
        <f t="shared" si="9"/>
        <v>0.18728524552990763</v>
      </c>
      <c r="Q35" s="371"/>
      <c r="R35" s="15"/>
      <c r="S35" s="366"/>
      <c r="T35" s="377"/>
      <c r="U35" s="286" t="s">
        <v>31</v>
      </c>
      <c r="V35" s="387"/>
      <c r="W35" s="387"/>
      <c r="X35" s="1015">
        <f>SUM(X36:X38)</f>
        <v>9.1152468636874193</v>
      </c>
      <c r="Y35" s="1016">
        <f t="shared" ref="Y35:AK35" si="11">SUM(Y36:Y38)</f>
        <v>9.1174839420402556</v>
      </c>
      <c r="Z35" s="1016">
        <f t="shared" si="11"/>
        <v>10.089129768627817</v>
      </c>
      <c r="AA35" s="1016">
        <f t="shared" si="11"/>
        <v>10.822806168400348</v>
      </c>
      <c r="AB35" s="1016">
        <f t="shared" si="11"/>
        <v>12.363918418097773</v>
      </c>
      <c r="AC35" s="1016">
        <f t="shared" si="11"/>
        <v>13.007988407841857</v>
      </c>
      <c r="AD35" s="1016">
        <f t="shared" si="11"/>
        <v>13.503989224038822</v>
      </c>
      <c r="AE35" s="1016">
        <f t="shared" si="11"/>
        <v>10.858056450566064</v>
      </c>
      <c r="AF35" s="1016">
        <f t="shared" si="11"/>
        <v>10.39290979078052</v>
      </c>
      <c r="AG35" s="1016">
        <f t="shared" si="11"/>
        <v>10.024474554022852</v>
      </c>
      <c r="AH35" s="1016">
        <f t="shared" si="11"/>
        <v>9.9220454612168183</v>
      </c>
      <c r="AI35" s="1016">
        <f t="shared" si="11"/>
        <v>8.610375400256487</v>
      </c>
      <c r="AJ35" s="1016">
        <f t="shared" si="11"/>
        <v>10.508388858369699</v>
      </c>
      <c r="AK35" s="1017">
        <f t="shared" si="11"/>
        <v>9.109745401483794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12.93575843628409</v>
      </c>
      <c r="P36" s="501">
        <f t="shared" si="9"/>
        <v>0.24105762270194572</v>
      </c>
      <c r="Q36" s="371"/>
      <c r="R36" s="15"/>
      <c r="S36" s="401" t="s">
        <v>98</v>
      </c>
      <c r="T36" s="378"/>
      <c r="U36" s="389"/>
      <c r="V36" s="379" t="s">
        <v>98</v>
      </c>
      <c r="W36" s="402"/>
      <c r="X36" s="1018">
        <f>VLOOKUP(年度マスタ!$K$4&amp;"_"&amp;X$33,データシート1!$A:$BS,MATCH("aa_"&amp;$S36,データシート1!$A$1:$BS$1,0),0)</f>
        <v>5.6296519189075758</v>
      </c>
      <c r="Y36" s="1019">
        <f>VLOOKUP(年度マスタ!$K$4&amp;"_"&amp;Y$33,データシート1!$A:$BS,MATCH("aa_"&amp;$S36,データシート1!$A$1:$BS$1,0),0)</f>
        <v>5.6477718781583182</v>
      </c>
      <c r="Z36" s="1019">
        <f>VLOOKUP(年度マスタ!$K$4&amp;"_"&amp;Z$33,データシート1!$A:$BS,MATCH("aa_"&amp;$S36,データシート1!$A$1:$BS$1,0),0)</f>
        <v>6.6885154855245297</v>
      </c>
      <c r="AA36" s="1019">
        <f>VLOOKUP(年度マスタ!$K$4&amp;"_"&amp;AA$33,データシート1!$A:$BS,MATCH("aa_"&amp;$S36,データシート1!$A$1:$BS$1,0),0)</f>
        <v>7.5674999189700074</v>
      </c>
      <c r="AB36" s="1019">
        <f>VLOOKUP(年度マスタ!$K$4&amp;"_"&amp;AB$33,データシート1!$A:$BS,MATCH("aa_"&amp;$S36,データシート1!$A$1:$BS$1,0),0)</f>
        <v>9.1577236593830023</v>
      </c>
      <c r="AC36" s="1019">
        <f>VLOOKUP(年度マスタ!$K$4&amp;"_"&amp;AC$33,データシート1!$A:$BS,MATCH("aa_"&amp;$S36,データシート1!$A$1:$BS$1,0),0)</f>
        <v>10.045754986361789</v>
      </c>
      <c r="AD36" s="1019">
        <f>VLOOKUP(年度マスタ!$K$4&amp;"_"&amp;AD$33,データシート1!$A:$BS,MATCH("aa_"&amp;$S36,データシート1!$A$1:$BS$1,0),0)</f>
        <v>9.1395438663540407</v>
      </c>
      <c r="AE36" s="1019">
        <f>VLOOKUP(年度マスタ!$K$4&amp;"_"&amp;AE$33,データシート1!$A:$BS,MATCH("aa_"&amp;$S36,データシート1!$A$1:$BS$1,0),0)</f>
        <v>6.5791257265011414</v>
      </c>
      <c r="AF36" s="1019">
        <f>VLOOKUP(年度マスタ!$K$4&amp;"_"&amp;AF$33,データシート1!$A:$BS,MATCH("aa_"&amp;$S36,データシート1!$A$1:$BS$1,0),0)</f>
        <v>6.2222069949845888</v>
      </c>
      <c r="AG36" s="1019">
        <f>VLOOKUP(年度マスタ!$K$4&amp;"_"&amp;AG$33,データシート1!$A:$BS,MATCH("aa_"&amp;$S36,データシート1!$A$1:$BS$1,0),0)</f>
        <v>6.1508560787514126</v>
      </c>
      <c r="AH36" s="1019">
        <f>VLOOKUP(年度マスタ!$K$4&amp;"_"&amp;AH$33,データシート1!$A:$BS,MATCH("aa_"&amp;$S36,データシート1!$A$1:$BS$1,0),0)</f>
        <v>6.5266816313471274</v>
      </c>
      <c r="AI36" s="1019">
        <f>VLOOKUP(年度マスタ!$K$4&amp;"_"&amp;AI$33,データシート1!$A:$BS,MATCH("aa_"&amp;$S36,データシート1!$A$1:$BS$1,0),0)</f>
        <v>5.1880825492633313</v>
      </c>
      <c r="AJ36" s="1019">
        <f>VLOOKUP(年度マスタ!$K$4&amp;"_"&amp;AJ$33,データシート1!$A:$BS,MATCH("aa_"&amp;$S36,データシート1!$A$1:$BS$1,0),0)</f>
        <v>6.3628938859855522</v>
      </c>
      <c r="AK36" s="1020">
        <f>VLOOKUP(年度マスタ!$K$4&amp;"_"&amp;AK$33,データシート1!$A:$BS,MATCH("aa_"&amp;$S36,データシート1!$A$1:$BS$1,0),0)</f>
        <v>5.3511940288392328</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17.668571337688562</v>
      </c>
      <c r="P37" s="501">
        <f t="shared" si="9"/>
        <v>0.32925350486263549</v>
      </c>
      <c r="Q37" s="371"/>
      <c r="R37" s="15"/>
      <c r="S37" s="401" t="s">
        <v>100</v>
      </c>
      <c r="T37" s="378"/>
      <c r="U37" s="389"/>
      <c r="V37" s="379" t="s">
        <v>107</v>
      </c>
      <c r="W37" s="402"/>
      <c r="X37" s="1018">
        <f>VLOOKUP(年度マスタ!$K$4&amp;"_"&amp;X$33,データシート1!$A:$BS,MATCH("aa_"&amp;$S37,データシート1!$A$1:$BS$1,0),0)</f>
        <v>0.4947148377892463</v>
      </c>
      <c r="Y37" s="1019">
        <f>VLOOKUP(年度マスタ!$K$4&amp;"_"&amp;Y$33,データシート1!$A:$BS,MATCH("aa_"&amp;$S37,データシート1!$A$1:$BS$1,0),0)</f>
        <v>0.5190464610329949</v>
      </c>
      <c r="Z37" s="1019">
        <f>VLOOKUP(年度マスタ!$K$4&amp;"_"&amp;Z$33,データシート1!$A:$BS,MATCH("aa_"&amp;$S37,データシート1!$A$1:$BS$1,0),0)</f>
        <v>0.5592225977677292</v>
      </c>
      <c r="AA37" s="1019">
        <f>VLOOKUP(年度マスタ!$K$4&amp;"_"&amp;AA$33,データシート1!$A:$BS,MATCH("aa_"&amp;$S37,データシート1!$A$1:$BS$1,0),0)</f>
        <v>0.73884482255083439</v>
      </c>
      <c r="AB37" s="1019">
        <f>VLOOKUP(年度マスタ!$K$4&amp;"_"&amp;AB$33,データシート1!$A:$BS,MATCH("aa_"&amp;$S37,データシート1!$A$1:$BS$1,0),0)</f>
        <v>0.7143197338871683</v>
      </c>
      <c r="AC37" s="1019">
        <f>VLOOKUP(年度マスタ!$K$4&amp;"_"&amp;AC$33,データシート1!$A:$BS,MATCH("aa_"&amp;$S37,データシート1!$A$1:$BS$1,0),0)</f>
        <v>0.61604849367591574</v>
      </c>
      <c r="AD37" s="1019">
        <f>VLOOKUP(年度マスタ!$K$4&amp;"_"&amp;AD$33,データシート1!$A:$BS,MATCH("aa_"&amp;$S37,データシート1!$A$1:$BS$1,0),0)</f>
        <v>0.63793944588700402</v>
      </c>
      <c r="AE37" s="1019">
        <f>VLOOKUP(年度マスタ!$K$4&amp;"_"&amp;AE$33,データシート1!$A:$BS,MATCH("aa_"&amp;$S37,データシート1!$A$1:$BS$1,0),0)</f>
        <v>0.60129979439099557</v>
      </c>
      <c r="AF37" s="1019">
        <f>VLOOKUP(年度マスタ!$K$4&amp;"_"&amp;AF$33,データシート1!$A:$BS,MATCH("aa_"&amp;$S37,データシート1!$A$1:$BS$1,0),0)</f>
        <v>0.577765932323132</v>
      </c>
      <c r="AG37" s="1019">
        <f>VLOOKUP(年度マスタ!$K$4&amp;"_"&amp;AG$33,データシート1!$A:$BS,MATCH("aa_"&amp;$S37,データシート1!$A$1:$BS$1,0),0)</f>
        <v>0.55613708403213624</v>
      </c>
      <c r="AH37" s="1019">
        <f>VLOOKUP(年度マスタ!$K$4&amp;"_"&amp;AH$33,データシート1!$A:$BS,MATCH("aa_"&amp;$S37,データシート1!$A$1:$BS$1,0),0)</f>
        <v>0.48700078695788035</v>
      </c>
      <c r="AI37" s="1019">
        <f>VLOOKUP(年度マスタ!$K$4&amp;"_"&amp;AI$33,データシート1!$A:$BS,MATCH("aa_"&amp;$S37,データシート1!$A$1:$BS$1,0),0)</f>
        <v>0.4580445349055039</v>
      </c>
      <c r="AJ37" s="1019">
        <f>VLOOKUP(年度マスタ!$K$4&amp;"_"&amp;AJ$33,データシート1!$A:$BS,MATCH("aa_"&amp;$S37,データシート1!$A$1:$BS$1,0),0)</f>
        <v>0.42119832625922637</v>
      </c>
      <c r="AK37" s="1020">
        <f>VLOOKUP(年度マスタ!$K$4&amp;"_"&amp;AK$33,データシート1!$A:$BS,MATCH("aa_"&amp;$S37,データシート1!$A$1:$BS$1,0),0)</f>
        <v>0.43118914893414845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17.124679785588182</v>
      </c>
      <c r="P38" s="502">
        <f t="shared" si="9"/>
        <v>0.31911809570183713</v>
      </c>
      <c r="Q38" s="371"/>
      <c r="R38" s="15"/>
      <c r="S38" s="401" t="s">
        <v>101</v>
      </c>
      <c r="T38" s="378"/>
      <c r="U38" s="391"/>
      <c r="V38" s="404" t="s">
        <v>110</v>
      </c>
      <c r="W38" s="404"/>
      <c r="X38" s="1018">
        <f>VLOOKUP(年度マスタ!$K$4&amp;"_"&amp;X$33,データシート1!$A:$BS,MATCH("aa_"&amp;$S38,データシート1!$A$1:$BS$1,0),0)</f>
        <v>2.9908801069905975</v>
      </c>
      <c r="Y38" s="1019">
        <f>VLOOKUP(年度マスタ!$K$4&amp;"_"&amp;Y$33,データシート1!$A:$BS,MATCH("aa_"&amp;$S38,データシート1!$A$1:$BS$1,0),0)</f>
        <v>2.9506656028489422</v>
      </c>
      <c r="Z38" s="1019">
        <f>VLOOKUP(年度マスタ!$K$4&amp;"_"&amp;Z$33,データシート1!$A:$BS,MATCH("aa_"&amp;$S38,データシート1!$A$1:$BS$1,0),0)</f>
        <v>2.8413916853355587</v>
      </c>
      <c r="AA38" s="1019">
        <f>VLOOKUP(年度マスタ!$K$4&amp;"_"&amp;AA$33,データシート1!$A:$BS,MATCH("aa_"&amp;$S38,データシート1!$A$1:$BS$1,0),0)</f>
        <v>2.516461426879506</v>
      </c>
      <c r="AB38" s="1019">
        <f>VLOOKUP(年度マスタ!$K$4&amp;"_"&amp;AB$33,データシート1!$A:$BS,MATCH("aa_"&amp;$S38,データシート1!$A$1:$BS$1,0),0)</f>
        <v>2.4918750248276034</v>
      </c>
      <c r="AC38" s="1019">
        <f>VLOOKUP(年度マスタ!$K$4&amp;"_"&amp;AC$33,データシート1!$A:$BS,MATCH("aa_"&amp;$S38,データシート1!$A$1:$BS$1,0),0)</f>
        <v>2.3461849278041522</v>
      </c>
      <c r="AD38" s="1019">
        <f>VLOOKUP(年度マスタ!$K$4&amp;"_"&amp;AD$33,データシート1!$A:$BS,MATCH("aa_"&amp;$S38,データシート1!$A$1:$BS$1,0),0)</f>
        <v>3.7265059117977768</v>
      </c>
      <c r="AE38" s="1019">
        <f>VLOOKUP(年度マスタ!$K$4&amp;"_"&amp;AE$33,データシート1!$A:$BS,MATCH("aa_"&amp;$S38,データシート1!$A$1:$BS$1,0),0)</f>
        <v>3.6776309296739278</v>
      </c>
      <c r="AF38" s="1019">
        <f>VLOOKUP(年度マスタ!$K$4&amp;"_"&amp;AF$33,データシート1!$A:$BS,MATCH("aa_"&amp;$S38,データシート1!$A$1:$BS$1,0),0)</f>
        <v>3.5929368634727985</v>
      </c>
      <c r="AG38" s="1019">
        <f>VLOOKUP(年度マスタ!$K$4&amp;"_"&amp;AG$33,データシート1!$A:$BS,MATCH("aa_"&amp;$S38,データシート1!$A$1:$BS$1,0),0)</f>
        <v>3.317481391239304</v>
      </c>
      <c r="AH38" s="1019">
        <f>VLOOKUP(年度マスタ!$K$4&amp;"_"&amp;AH$33,データシート1!$A:$BS,MATCH("aa_"&amp;$S38,データシート1!$A$1:$BS$1,0),0)</f>
        <v>2.908363042911811</v>
      </c>
      <c r="AI38" s="1019">
        <f>VLOOKUP(年度マスタ!$K$4&amp;"_"&amp;AI$33,データシート1!$A:$BS,MATCH("aa_"&amp;$S38,データシート1!$A$1:$BS$1,0),0)</f>
        <v>2.9642483160876512</v>
      </c>
      <c r="AJ38" s="1019">
        <f>VLOOKUP(年度マスタ!$K$4&amp;"_"&amp;AJ$33,データシート1!$A:$BS,MATCH("aa_"&amp;$S38,データシート1!$A$1:$BS$1,0),0)</f>
        <v>3.7242966461249214</v>
      </c>
      <c r="AK38" s="1020">
        <f>VLOOKUP(年度マスタ!$K$4&amp;"_"&amp;AK$33,データシート1!$A:$BS,MATCH("aa_"&amp;$S38,データシート1!$A$1:$BS$1,0),0)</f>
        <v>3.3273622237104128</v>
      </c>
      <c r="AL38" s="373"/>
      <c r="AW38" s="19" t="str">
        <f>年度マスタ!H4</f>
        <v>43</v>
      </c>
      <c r="AX38" s="19" t="s">
        <v>111</v>
      </c>
      <c r="AY38" s="19">
        <f>VLOOKUP($AW38&amp;"_"&amp;$AY$34,データシート1!$A:$BS,MATCH($AY$31&amp;"_"&amp;AY$36,データシート1!$A$1:$BS$1,0),0)</f>
        <v>2094.134536918928</v>
      </c>
      <c r="AZ38" s="19">
        <f>VLOOKUP($AW38&amp;"_"&amp;$AY$34,データシート1!$A:$BS,MATCH($AY$31&amp;"_"&amp;AZ$36,データシート1!$A$1:$BS$1,0),0)</f>
        <v>107.47389537183652</v>
      </c>
      <c r="BA38" s="19">
        <f>VLOOKUP($AW38&amp;"_"&amp;$AY$34,データシート1!$A:$BS,MATCH($AY$31&amp;"_"&amp;BA$36,データシート1!$A$1:$BS$1,0),0)</f>
        <v>331.46073351861895</v>
      </c>
      <c r="BB38" s="19">
        <f>VLOOKUP($AW38&amp;"_"&amp;$AY$34,データシート1!$A:$BS,MATCH($AY$31&amp;"_"&amp;BB$36,データシート1!$A$1:$BS$1,0),0)</f>
        <v>1852.3945674592985</v>
      </c>
      <c r="BC38" s="19">
        <f>VLOOKUP($AW38&amp;"_"&amp;$AY$34,データシート1!$A:$BS,MATCH($AY$31&amp;"_"&amp;BC$36,データシート1!$A$1:$BS$1,0),0)</f>
        <v>1349.8000781950766</v>
      </c>
      <c r="BD38" s="19">
        <f>VLOOKUP($AW38&amp;"_"&amp;$AY$34,データシート1!$A:$BS,MATCH($AY$31&amp;"_"&amp;BD$36,データシート1!$A$1:$BS$1,0),0)</f>
        <v>1457.6745145317193</v>
      </c>
      <c r="BE38" s="19">
        <f>VLOOKUP($AW38&amp;"_"&amp;$AY$34,データシート1!$A:$BS,MATCH($AY$31&amp;"_"&amp;BE$36,データシート1!$A$1:$BS$1,0),0)</f>
        <v>1417.140202838784</v>
      </c>
      <c r="BF38" s="19">
        <f>VLOOKUP($AW38&amp;"_"&amp;$AY$34,データシート1!$A:$BS,MATCH($AY$31&amp;"_"&amp;BF$36,データシート1!$A$1:$BS$1,0),0)</f>
        <v>104.27545838417444</v>
      </c>
      <c r="BG38" s="19">
        <f>VLOOKUP($AW38&amp;"_"&amp;$AY$34,データシート1!$A:$BS,MATCH($AY$31&amp;"_"&amp;BG$36,データシート1!$A$1:$BS$1,0),0)</f>
        <v>122.04932589551201</v>
      </c>
      <c r="BH38" s="19">
        <f>VLOOKUP($AW38&amp;"_"&amp;$AY$34,データシート1!$A:$BS,MATCH($AY$31&amp;"_"&amp;BH$36,データシート1!$A$1:$BS$1,0),0)</f>
        <v>186.77967158218618</v>
      </c>
    </row>
    <row r="39" spans="2:64" ht="17.100000000000001" customHeight="1" thickBot="1">
      <c r="B39" s="366"/>
      <c r="C39" s="367"/>
      <c r="D39" s="369"/>
      <c r="E39" s="993"/>
      <c r="F39" s="369"/>
      <c r="G39" s="368"/>
      <c r="H39" s="368"/>
      <c r="I39" s="369"/>
      <c r="J39" s="370"/>
      <c r="K39" s="378"/>
      <c r="L39" s="389"/>
      <c r="M39" s="389"/>
      <c r="N39" s="390" t="s">
        <v>1298</v>
      </c>
      <c r="O39" s="1026">
        <f>AC43</f>
        <v>7.1489384963534492</v>
      </c>
      <c r="P39" s="502">
        <f t="shared" si="9"/>
        <v>0.13322033858792587</v>
      </c>
      <c r="Q39" s="371"/>
      <c r="R39" s="15"/>
      <c r="S39" s="401" t="s">
        <v>102</v>
      </c>
      <c r="T39" s="378"/>
      <c r="U39" s="386" t="s">
        <v>112</v>
      </c>
      <c r="V39" s="387"/>
      <c r="W39" s="387"/>
      <c r="X39" s="1015">
        <f>VLOOKUP(年度マスタ!$K$4&amp;"_"&amp;X$33,データシート1!$A:$BS,MATCH("aa_"&amp;$S39,データシート1!$A$1:$BS$1,0),0)</f>
        <v>8.9520830263113638</v>
      </c>
      <c r="Y39" s="1016">
        <f>VLOOKUP(年度マスタ!$K$4&amp;"_"&amp;Y$33,データシート1!$A:$BS,MATCH("aa_"&amp;$S39,データシート1!$A$1:$BS$1,0),0)</f>
        <v>7.4919886144891112</v>
      </c>
      <c r="Z39" s="1016">
        <f>VLOOKUP(年度マスタ!$K$4&amp;"_"&amp;Z$33,データシート1!$A:$BS,MATCH("aa_"&amp;$S39,データシート1!$A$1:$BS$1,0),0)</f>
        <v>7.9140294090577381</v>
      </c>
      <c r="AA39" s="1016">
        <f>VLOOKUP(年度マスタ!$K$4&amp;"_"&amp;AA$33,データシート1!$A:$BS,MATCH("aa_"&amp;$S39,データシート1!$A$1:$BS$1,0),0)</f>
        <v>9.0884517899762844</v>
      </c>
      <c r="AB39" s="1016">
        <f>VLOOKUP(年度マスタ!$K$4&amp;"_"&amp;AB$33,データシート1!$A:$BS,MATCH("aa_"&amp;$S39,データシート1!$A$1:$BS$1,0),0)</f>
        <v>10.24606651482336</v>
      </c>
      <c r="AC39" s="1016">
        <f>VLOOKUP(年度マスタ!$K$4&amp;"_"&amp;AC$33,データシート1!$A:$BS,MATCH("aa_"&amp;$S39,データシート1!$A$1:$BS$1,0),0)</f>
        <v>10.050197407988811</v>
      </c>
      <c r="AD39" s="1016">
        <f>VLOOKUP(年度マスタ!$K$4&amp;"_"&amp;AD$33,データシート1!$A:$BS,MATCH("aa_"&amp;$S39,データシート1!$A$1:$BS$1,0),0)</f>
        <v>9.6185229833063275</v>
      </c>
      <c r="AE39" s="1016">
        <f>VLOOKUP(年度マスタ!$K$4&amp;"_"&amp;AE$33,データシート1!$A:$BS,MATCH("aa_"&amp;$S39,データシート1!$A$1:$BS$1,0),0)</f>
        <v>8.5963734542326495</v>
      </c>
      <c r="AF39" s="1016">
        <f>VLOOKUP(年度マスタ!$K$4&amp;"_"&amp;AF$33,データシート1!$A:$BS,MATCH("aa_"&amp;$S39,データシート1!$A$1:$BS$1,0),0)</f>
        <v>6.8934810387075869</v>
      </c>
      <c r="AG39" s="1016">
        <f>VLOOKUP(年度マスタ!$K$4&amp;"_"&amp;AG$33,データシート1!$A:$BS,MATCH("aa_"&amp;$S39,データシート1!$A$1:$BS$1,0),0)</f>
        <v>6.2736070370927974</v>
      </c>
      <c r="AH39" s="1016">
        <f>VLOOKUP(年度マスタ!$K$4&amp;"_"&amp;AH$33,データシート1!$A:$BS,MATCH("aa_"&amp;$S39,データシート1!$A$1:$BS$1,0),0)</f>
        <v>5.6876574440146115</v>
      </c>
      <c r="AI39" s="1016">
        <f>VLOOKUP(年度マスタ!$K$4&amp;"_"&amp;AI$33,データシート1!$A:$BS,MATCH("aa_"&amp;$S39,データシート1!$A$1:$BS$1,0),0)</f>
        <v>6.3553924104381503</v>
      </c>
      <c r="AJ39" s="1016">
        <f>VLOOKUP(年度マスタ!$K$4&amp;"_"&amp;AJ$33,データシート1!$A:$BS,MATCH("aa_"&amp;$S39,データシート1!$A$1:$BS$1,0),0)</f>
        <v>5.916284800076407</v>
      </c>
      <c r="AK39" s="1017">
        <f>VLOOKUP(年度マスタ!$K$4&amp;"_"&amp;AK$33,データシート1!$A:$BS,MATCH("aa_"&amp;$S39,データシート1!$A$1:$BS$1,0),0)</f>
        <v>5.429132589853543</v>
      </c>
      <c r="AL39" s="373"/>
      <c r="AW39" s="19" t="str">
        <f>年度マスタ!K4</f>
        <v>43428</v>
      </c>
      <c r="AX39" s="19" t="s">
        <v>113</v>
      </c>
      <c r="AY39" s="19">
        <f>VLOOKUP($AW39&amp;"_"&amp;$AY$34,データシート1!$A:$BS,MATCH($AY$31&amp;"_"&amp;AY$36,データシート1!$A$1:$BS$1,0),0)</f>
        <v>5.3511940288392328</v>
      </c>
      <c r="AZ39" s="19">
        <f>VLOOKUP($AW39&amp;"_"&amp;$AY$34,データシート1!$A:$BS,MATCH($AY$31&amp;"_"&amp;AZ$36,データシート1!$A$1:$BS$1,0),0)</f>
        <v>0.43118914893414845</v>
      </c>
      <c r="BA39" s="19">
        <f>VLOOKUP($AW39&amp;"_"&amp;$AY$34,データシート1!$A:$BS,MATCH($AY$31&amp;"_"&amp;BA$36,データシート1!$A$1:$BS$1,0),0)</f>
        <v>3.3273622237104128</v>
      </c>
      <c r="BB39" s="19">
        <f>VLOOKUP($AW39&amp;"_"&amp;$AY$34,データシート1!$A:$BS,MATCH($AY$31&amp;"_"&amp;BB$36,データシート1!$A$1:$BS$1,0),0)</f>
        <v>5.429132589853543</v>
      </c>
      <c r="BC39" s="19">
        <f>VLOOKUP($AW39&amp;"_"&amp;$AY$34,データシート1!$A:$BS,MATCH($AY$31&amp;"_"&amp;BC$36,データシート1!$A$1:$BS$1,0),0)</f>
        <v>4.9095902783400085</v>
      </c>
      <c r="BD39" s="19">
        <f>VLOOKUP($AW39&amp;"_"&amp;$AY$34,データシート1!$A:$BS,MATCH($AY$31&amp;"_"&amp;BD$36,データシート1!$A$1:$BS$1,0),0)</f>
        <v>5.3086013304525306</v>
      </c>
      <c r="BE39" s="19">
        <f>VLOOKUP($AW39&amp;"_"&amp;$AY$34,データシート1!$A:$BS,MATCH($AY$31&amp;"_"&amp;BE$36,データシート1!$A$1:$BS$1,0),0)</f>
        <v>9.1405820345908175</v>
      </c>
      <c r="BF39" s="19">
        <f>VLOOKUP($AW39&amp;"_"&amp;$AY$34,データシート1!$A:$BS,MATCH($AY$31&amp;"_"&amp;BF$36,データシート1!$A$1:$BS$1,0),0)</f>
        <v>0.36524482551462117</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9.9757412892347315</v>
      </c>
      <c r="P40" s="502">
        <f t="shared" si="9"/>
        <v>0.18589775711391121</v>
      </c>
      <c r="Q40" s="371"/>
      <c r="R40" s="15"/>
      <c r="S40" s="401" t="s">
        <v>78</v>
      </c>
      <c r="T40" s="378"/>
      <c r="U40" s="386" t="s">
        <v>78</v>
      </c>
      <c r="V40" s="387"/>
      <c r="W40" s="387"/>
      <c r="X40" s="1015">
        <f>VLOOKUP(年度マスタ!$K$4&amp;"_"&amp;X$33,データシート1!$A:$BS,MATCH("aa_"&amp;$S40,データシート1!$A$1:$BS$1,0),0)</f>
        <v>7.398616329286992</v>
      </c>
      <c r="Y40" s="1016">
        <f>VLOOKUP(年度マスタ!$K$4&amp;"_"&amp;Y$33,データシート1!$A:$BS,MATCH("aa_"&amp;$S40,データシート1!$A$1:$BS$1,0),0)</f>
        <v>7.1882547936768368</v>
      </c>
      <c r="Z40" s="1016">
        <f>VLOOKUP(年度マスタ!$K$4&amp;"_"&amp;Z$33,データシート1!$A:$BS,MATCH("aa_"&amp;$S40,データシート1!$A$1:$BS$1,0),0)</f>
        <v>8.7408174665299008</v>
      </c>
      <c r="AA40" s="1016">
        <f>VLOOKUP(年度マスタ!$K$4&amp;"_"&amp;AA$33,データシート1!$A:$BS,MATCH("aa_"&amp;$S40,データシート1!$A$1:$BS$1,0),0)</f>
        <v>10.844112525599376</v>
      </c>
      <c r="AB40" s="1016">
        <f>VLOOKUP(年度マスタ!$K$4&amp;"_"&amp;AB$33,データシート1!$A:$BS,MATCH("aa_"&amp;$S40,データシート1!$A$1:$BS$1,0),0)</f>
        <v>11.819912648284435</v>
      </c>
      <c r="AC40" s="1016">
        <f>VLOOKUP(年度マスタ!$K$4&amp;"_"&amp;AC$33,データシート1!$A:$BS,MATCH("aa_"&amp;$S40,データシート1!$A$1:$BS$1,0),0)</f>
        <v>12.93575843628409</v>
      </c>
      <c r="AD40" s="1016">
        <f>VLOOKUP(年度マスタ!$K$4&amp;"_"&amp;AD$33,データシート1!$A:$BS,MATCH("aa_"&amp;$S40,データシート1!$A$1:$BS$1,0),0)</f>
        <v>10.317849435401516</v>
      </c>
      <c r="AE40" s="1016">
        <f>VLOOKUP(年度マスタ!$K$4&amp;"_"&amp;AE$33,データシート1!$A:$BS,MATCH("aa_"&amp;$S40,データシート1!$A$1:$BS$1,0),0)</f>
        <v>9.2819259457894141</v>
      </c>
      <c r="AF40" s="1016">
        <f>VLOOKUP(年度マスタ!$K$4&amp;"_"&amp;AF$33,データシート1!$A:$BS,MATCH("aa_"&amp;$S40,データシート1!$A$1:$BS$1,0),0)</f>
        <v>9.1483193611105342</v>
      </c>
      <c r="AG40" s="1016">
        <f>VLOOKUP(年度マスタ!$K$4&amp;"_"&amp;AG$33,データシート1!$A:$BS,MATCH("aa_"&amp;$S40,データシート1!$A$1:$BS$1,0),0)</f>
        <v>8.6709601146571931</v>
      </c>
      <c r="AH40" s="1016">
        <f>VLOOKUP(年度マスタ!$K$4&amp;"_"&amp;AH$33,データシート1!$A:$BS,MATCH("aa_"&amp;$S40,データシート1!$A$1:$BS$1,0),0)</f>
        <v>6.5154950400817091</v>
      </c>
      <c r="AI40" s="1016">
        <f>VLOOKUP(年度マスタ!$K$4&amp;"_"&amp;AI$33,データシート1!$A:$BS,MATCH("aa_"&amp;$S40,データシート1!$A$1:$BS$1,0),0)</f>
        <v>6.2203220689815257</v>
      </c>
      <c r="AJ40" s="1016">
        <f>VLOOKUP(年度マスタ!$K$4&amp;"_"&amp;AJ$33,データシート1!$A:$BS,MATCH("aa_"&amp;$S40,データシート1!$A$1:$BS$1,0),0)</f>
        <v>6.527880221708422</v>
      </c>
      <c r="AK40" s="1017">
        <f>VLOOKUP(年度マスタ!$K$4&amp;"_"&amp;AK$33,データシート1!$A:$BS,MATCH("aa_"&amp;$S40,データシート1!$A$1:$BS$1,0),0)</f>
        <v>4.9095902783400085</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0.54389155210038076</v>
      </c>
      <c r="P41" s="502">
        <f t="shared" si="9"/>
        <v>1.0135409160798423E-2</v>
      </c>
      <c r="Q41" s="371"/>
      <c r="R41" s="15"/>
      <c r="S41" s="401" t="s">
        <v>1276</v>
      </c>
      <c r="T41" s="378"/>
      <c r="U41" s="286" t="s">
        <v>44</v>
      </c>
      <c r="V41" s="387"/>
      <c r="W41" s="387"/>
      <c r="X41" s="1015">
        <f>X42+X45+X46</f>
        <v>18.387130913490509</v>
      </c>
      <c r="Y41" s="1016">
        <f t="shared" ref="Y41:AH41" si="12">Y42+Y45+Y46</f>
        <v>17.970998439029803</v>
      </c>
      <c r="Z41" s="1016">
        <f t="shared" si="12"/>
        <v>18.11969651156917</v>
      </c>
      <c r="AA41" s="1016">
        <f t="shared" si="12"/>
        <v>17.736092021453032</v>
      </c>
      <c r="AB41" s="1016">
        <f t="shared" si="12"/>
        <v>17.835413374849288</v>
      </c>
      <c r="AC41" s="1016">
        <f t="shared" si="12"/>
        <v>17.668571337688562</v>
      </c>
      <c r="AD41" s="1016">
        <f t="shared" si="12"/>
        <v>17.352710859983272</v>
      </c>
      <c r="AE41" s="1016">
        <f t="shared" si="12"/>
        <v>17.281155461942177</v>
      </c>
      <c r="AF41" s="1016">
        <f t="shared" si="12"/>
        <v>17.027062404934497</v>
      </c>
      <c r="AG41" s="1016">
        <f t="shared" si="12"/>
        <v>16.944388815759563</v>
      </c>
      <c r="AH41" s="1016">
        <f t="shared" si="12"/>
        <v>16.661765489373291</v>
      </c>
      <c r="AI41" s="1016">
        <f>AI42+AI45+AI46</f>
        <v>16.387018261071411</v>
      </c>
      <c r="AJ41" s="1016">
        <f>AJ42+AJ45+AJ46</f>
        <v>14.752779964330914</v>
      </c>
      <c r="AK41" s="1017">
        <f>AK42+AK45+AK46</f>
        <v>14.814428190557969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17.943745052368676</v>
      </c>
      <c r="Y42" s="1019">
        <f t="shared" ref="Y42:AK42" si="13">SUM(Y43:Y44)</f>
        <v>17.553233411294407</v>
      </c>
      <c r="Z42" s="1019">
        <f t="shared" si="13"/>
        <v>17.68644580240241</v>
      </c>
      <c r="AA42" s="1019">
        <f t="shared" si="13"/>
        <v>17.236983839689017</v>
      </c>
      <c r="AB42" s="1019">
        <f t="shared" si="13"/>
        <v>17.296651629881627</v>
      </c>
      <c r="AC42" s="1019">
        <f t="shared" si="13"/>
        <v>17.124679785588182</v>
      </c>
      <c r="AD42" s="1019">
        <f t="shared" si="13"/>
        <v>16.836809059248772</v>
      </c>
      <c r="AE42" s="1019">
        <f t="shared" si="13"/>
        <v>16.78824701193285</v>
      </c>
      <c r="AF42" s="1019">
        <f t="shared" si="13"/>
        <v>16.556511835389095</v>
      </c>
      <c r="AG42" s="1019">
        <f t="shared" si="13"/>
        <v>16.497224402167465</v>
      </c>
      <c r="AH42" s="1019">
        <f t="shared" si="13"/>
        <v>16.252460261352862</v>
      </c>
      <c r="AI42" s="1019">
        <f t="shared" si="13"/>
        <v>15.993686434116285</v>
      </c>
      <c r="AJ42" s="1019">
        <f t="shared" si="13"/>
        <v>14.384083255741519</v>
      </c>
      <c r="AK42" s="1020">
        <f t="shared" si="13"/>
        <v>14.449183365043348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7.1149975991176087</v>
      </c>
      <c r="Y43" s="1019">
        <f>VLOOKUP(年度マスタ!$K$4&amp;"_"&amp;Y$33,データシート1!$A:$BS,MATCH("aa_"&amp;$S43,データシート1!$A$1:$BS$1,0),0)</f>
        <v>7.3033068711985862</v>
      </c>
      <c r="Z43" s="1019">
        <f>VLOOKUP(年度マスタ!$K$4&amp;"_"&amp;Z$33,データシート1!$A:$BS,MATCH("aa_"&amp;$S43,データシート1!$A$1:$BS$1,0),0)</f>
        <v>7.2911857742337816</v>
      </c>
      <c r="AA43" s="1019">
        <f>VLOOKUP(年度マスタ!$K$4&amp;"_"&amp;AA$33,データシート1!$A:$BS,MATCH("aa_"&amp;$S43,データシート1!$A$1:$BS$1,0),0)</f>
        <v>7.2806873829333529</v>
      </c>
      <c r="AB43" s="1019">
        <f>VLOOKUP(年度マスタ!$K$4&amp;"_"&amp;AB$33,データシート1!$A:$BS,MATCH("aa_"&amp;$S43,データシート1!$A$1:$BS$1,0),0)</f>
        <v>7.3782632161543091</v>
      </c>
      <c r="AC43" s="1019">
        <f>VLOOKUP(年度マスタ!$K$4&amp;"_"&amp;AC$33,データシート1!$A:$BS,MATCH("aa_"&amp;$S43,データシート1!$A$1:$BS$1,0),0)</f>
        <v>7.1489384963534492</v>
      </c>
      <c r="AD43" s="1019">
        <f>VLOOKUP(年度マスタ!$K$4&amp;"_"&amp;AD$33,データシート1!$A:$BS,MATCH("aa_"&amp;$S43,データシート1!$A$1:$BS$1,0),0)</f>
        <v>6.8242471279406525</v>
      </c>
      <c r="AE43" s="1019">
        <f>VLOOKUP(年度マスタ!$K$4&amp;"_"&amp;AE$33,データシート1!$A:$BS,MATCH("aa_"&amp;$S43,データシート1!$A$1:$BS$1,0),0)</f>
        <v>6.8331358752963594</v>
      </c>
      <c r="AF43" s="1019">
        <f>VLOOKUP(年度マスタ!$K$4&amp;"_"&amp;AF$33,データシート1!$A:$BS,MATCH("aa_"&amp;$S43,データシート1!$A$1:$BS$1,0),0)</f>
        <v>6.7807633040589304</v>
      </c>
      <c r="AG43" s="1019">
        <f>VLOOKUP(年度マスタ!$K$4&amp;"_"&amp;AG$33,データシート1!$A:$BS,MATCH("aa_"&amp;$S43,データシート1!$A$1:$BS$1,0),0)</f>
        <v>6.6868428736777181</v>
      </c>
      <c r="AH43" s="1019">
        <f>VLOOKUP(年度マスタ!$K$4&amp;"_"&amp;AH$33,データシート1!$A:$BS,MATCH("aa_"&amp;$S43,データシート1!$A$1:$BS$1,0),0)</f>
        <v>6.5349537139910225</v>
      </c>
      <c r="AI43" s="1019">
        <f>VLOOKUP(年度マスタ!$K$4&amp;"_"&amp;AI$33,データシート1!$A:$BS,MATCH("aa_"&amp;$S43,データシート1!$A$1:$BS$1,0),0)</f>
        <v>6.3810906610129416</v>
      </c>
      <c r="AJ43" s="1019">
        <f>VLOOKUP(年度マスタ!$K$4&amp;"_"&amp;AJ$33,データシート1!$A:$BS,MATCH("aa_"&amp;$S43,データシート1!$A$1:$BS$1,0),0)</f>
        <v>5.4745853409538157</v>
      </c>
      <c r="AK43" s="1020">
        <f>VLOOKUP(年度マスタ!$K$4&amp;"_"&amp;AK$33,データシート1!$A:$BS,MATCH("aa_"&amp;$S43,データシート1!$A$1:$BS$1,0),0)</f>
        <v>5.3086013304525306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10.828747453251067</v>
      </c>
      <c r="Y44" s="1019">
        <f>VLOOKUP(年度マスタ!$K$4&amp;"_"&amp;Y$33,データシート1!$A:$BS,MATCH("aa_"&amp;$S44,データシート1!$A$1:$BS$1,0),0)</f>
        <v>10.249926540095821</v>
      </c>
      <c r="Z44" s="1019">
        <f>VLOOKUP(年度マスタ!$K$4&amp;"_"&amp;Z$33,データシート1!$A:$BS,MATCH("aa_"&amp;$S44,データシート1!$A$1:$BS$1,0),0)</f>
        <v>10.395260028168627</v>
      </c>
      <c r="AA44" s="1019">
        <f>VLOOKUP(年度マスタ!$K$4&amp;"_"&amp;AA$33,データシート1!$A:$BS,MATCH("aa_"&amp;$S44,データシート1!$A$1:$BS$1,0),0)</f>
        <v>9.9562964567556662</v>
      </c>
      <c r="AB44" s="1019">
        <f>VLOOKUP(年度マスタ!$K$4&amp;"_"&amp;AB$33,データシート1!$A:$BS,MATCH("aa_"&amp;$S44,データシート1!$A$1:$BS$1,0),0)</f>
        <v>9.9183884137273175</v>
      </c>
      <c r="AC44" s="1019">
        <f>VLOOKUP(年度マスタ!$K$4&amp;"_"&amp;AC$33,データシート1!$A:$BS,MATCH("aa_"&amp;$S44,データシート1!$A$1:$BS$1,0),0)</f>
        <v>9.9757412892347315</v>
      </c>
      <c r="AD44" s="1019">
        <f>VLOOKUP(年度マスタ!$K$4&amp;"_"&amp;AD$33,データシート1!$A:$BS,MATCH("aa_"&amp;$S44,データシート1!$A$1:$BS$1,0),0)</f>
        <v>10.012561931308118</v>
      </c>
      <c r="AE44" s="1019">
        <f>VLOOKUP(年度マスタ!$K$4&amp;"_"&amp;AE$33,データシート1!$A:$BS,MATCH("aa_"&amp;$S44,データシート1!$A$1:$BS$1,0),0)</f>
        <v>9.9551111366364911</v>
      </c>
      <c r="AF44" s="1019">
        <f>VLOOKUP(年度マスタ!$K$4&amp;"_"&amp;AF$33,データシート1!$A:$BS,MATCH("aa_"&amp;$S44,データシート1!$A$1:$BS$1,0),0)</f>
        <v>9.7757485313301657</v>
      </c>
      <c r="AG44" s="1019">
        <f>VLOOKUP(年度マスタ!$K$4&amp;"_"&amp;AG$33,データシート1!$A:$BS,MATCH("aa_"&amp;$S44,データシート1!$A$1:$BS$1,0),0)</f>
        <v>9.8103815284897458</v>
      </c>
      <c r="AH44" s="1019">
        <f>VLOOKUP(年度マスタ!$K$4&amp;"_"&amp;AH$33,データシート1!$A:$BS,MATCH("aa_"&amp;$S44,データシート1!$A$1:$BS$1,0),0)</f>
        <v>9.7175065473618396</v>
      </c>
      <c r="AI44" s="1019">
        <f>VLOOKUP(年度マスタ!$K$4&amp;"_"&amp;AI$33,データシート1!$A:$BS,MATCH("aa_"&amp;$S44,データシート1!$A$1:$BS$1,0),0)</f>
        <v>9.6125957731033438</v>
      </c>
      <c r="AJ44" s="1019">
        <f>VLOOKUP(年度マスタ!$K$4&amp;"_"&amp;AJ$33,データシート1!$A:$BS,MATCH("aa_"&amp;$S44,データシート1!$A$1:$BS$1,0),0)</f>
        <v>8.9094979147877034</v>
      </c>
      <c r="AK44" s="1020">
        <f>VLOOKUP(年度マスタ!$K$4&amp;"_"&amp;AK$33,データシート1!$A:$BS,MATCH("aa_"&amp;$S44,データシート1!$A$1:$BS$1,0),0)</f>
        <v>9.1405820345908175</v>
      </c>
      <c r="AL44" s="373"/>
      <c r="AW44" s="19" t="str">
        <f>AW47</f>
        <v>熊本県</v>
      </c>
      <c r="AX44" s="407">
        <f t="shared" si="14"/>
        <v>0.28072900329136874</v>
      </c>
      <c r="AY44" s="407">
        <f t="shared" si="14"/>
        <v>0.2052928074938824</v>
      </c>
      <c r="AZ44" s="407">
        <f t="shared" si="14"/>
        <v>0.14959245318247669</v>
      </c>
      <c r="BA44" s="407">
        <f t="shared" si="14"/>
        <v>0.34368575999288836</v>
      </c>
      <c r="BB44" s="407">
        <f t="shared" si="14"/>
        <v>2.069997603938387E-2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0.44338586112183104</v>
      </c>
      <c r="Y45" s="1019">
        <f>VLOOKUP(年度マスタ!$K$4&amp;"_"&amp;Y$33,データシート1!$A:$BS,MATCH("aa_"&amp;$S45,データシート1!$A$1:$BS$1,0),0)</f>
        <v>0.41776502773539581</v>
      </c>
      <c r="Z45" s="1019">
        <f>VLOOKUP(年度マスタ!$K$4&amp;"_"&amp;Z$33,データシート1!$A:$BS,MATCH("aa_"&amp;$S45,データシート1!$A$1:$BS$1,0),0)</f>
        <v>0.43325070916676173</v>
      </c>
      <c r="AA45" s="1019">
        <f>VLOOKUP(年度マスタ!$K$4&amp;"_"&amp;AA$33,データシート1!$A:$BS,MATCH("aa_"&amp;$S45,データシート1!$A$1:$BS$1,0),0)</f>
        <v>0.4991081817640135</v>
      </c>
      <c r="AB45" s="1019">
        <f>VLOOKUP(年度マスタ!$K$4&amp;"_"&amp;AB$33,データシート1!$A:$BS,MATCH("aa_"&amp;$S45,データシート1!$A$1:$BS$1,0),0)</f>
        <v>0.53876174496766271</v>
      </c>
      <c r="AC45" s="1019">
        <f>VLOOKUP(年度マスタ!$K$4&amp;"_"&amp;AC$33,データシート1!$A:$BS,MATCH("aa_"&amp;$S45,データシート1!$A$1:$BS$1,0),0)</f>
        <v>0.54389155210038076</v>
      </c>
      <c r="AD45" s="1019">
        <f>VLOOKUP(年度マスタ!$K$4&amp;"_"&amp;AD$33,データシート1!$A:$BS,MATCH("aa_"&amp;$S45,データシート1!$A$1:$BS$1,0),0)</f>
        <v>0.51590180073450065</v>
      </c>
      <c r="AE45" s="1019">
        <f>VLOOKUP(年度マスタ!$K$4&amp;"_"&amp;AE$33,データシート1!$A:$BS,MATCH("aa_"&amp;$S45,データシート1!$A$1:$BS$1,0),0)</f>
        <v>0.49290845000932726</v>
      </c>
      <c r="AF45" s="1019">
        <f>VLOOKUP(年度マスタ!$K$4&amp;"_"&amp;AF$33,データシート1!$A:$BS,MATCH("aa_"&amp;$S45,データシート1!$A$1:$BS$1,0),0)</f>
        <v>0.47055056954540109</v>
      </c>
      <c r="AG45" s="1019">
        <f>VLOOKUP(年度マスタ!$K$4&amp;"_"&amp;AG$33,データシート1!$A:$BS,MATCH("aa_"&amp;$S45,データシート1!$A$1:$BS$1,0),0)</f>
        <v>0.44716441359209913</v>
      </c>
      <c r="AH45" s="1019">
        <f>VLOOKUP(年度マスタ!$K$4&amp;"_"&amp;AH$33,データシート1!$A:$BS,MATCH("aa_"&amp;$S45,データシート1!$A$1:$BS$1,0),0)</f>
        <v>0.40930522802042874</v>
      </c>
      <c r="AI45" s="1019">
        <f>VLOOKUP(年度マスタ!$K$4&amp;"_"&amp;AI$33,データシート1!$A:$BS,MATCH("aa_"&amp;$S45,データシート1!$A$1:$BS$1,0),0)</f>
        <v>0.39333182695512597</v>
      </c>
      <c r="AJ45" s="1019">
        <f>VLOOKUP(年度マスタ!$K$4&amp;"_"&amp;AJ$33,データシート1!$A:$BS,MATCH("aa_"&amp;$S45,データシート1!$A$1:$BS$1,0),0)</f>
        <v>0.36869670858939441</v>
      </c>
      <c r="AK45" s="1020">
        <f>VLOOKUP(年度マスタ!$K$4&amp;"_"&amp;AK$33,データシート1!$A:$BS,MATCH("aa_"&amp;$S45,データシート1!$A$1:$BS$1,0),0)</f>
        <v>0.36524482551462117</v>
      </c>
      <c r="AL45" s="373"/>
      <c r="AW45" s="19" t="str">
        <f>AW48</f>
        <v>高森町</v>
      </c>
      <c r="AX45" s="407">
        <f t="shared" ref="AX45:BB45" si="15">AX48/$BC48</f>
        <v>0.26587785454905555</v>
      </c>
      <c r="AY45" s="407">
        <f t="shared" si="15"/>
        <v>0.15845515559825665</v>
      </c>
      <c r="AZ45" s="407">
        <f t="shared" si="15"/>
        <v>0.14329174662854205</v>
      </c>
      <c r="BA45" s="407">
        <f t="shared" si="15"/>
        <v>0.43237524322414589</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0.12192253736243114</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熊本県</v>
      </c>
      <c r="AX47" s="408">
        <f>SUM(AY38:BA38)</f>
        <v>2533.0691658093833</v>
      </c>
      <c r="AY47" s="408">
        <f t="shared" si="17"/>
        <v>1852.3945674592985</v>
      </c>
      <c r="AZ47" s="408">
        <f t="shared" si="17"/>
        <v>1349.8000781950766</v>
      </c>
      <c r="BA47" s="408">
        <f>SUM(BD38:BG38)</f>
        <v>3101.1395016501897</v>
      </c>
      <c r="BB47" s="408">
        <f>BH38</f>
        <v>186.77967158218618</v>
      </c>
      <c r="BC47" s="408">
        <f>SUM(AX47:BB47)</f>
        <v>9023.1829846961336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高森町</v>
      </c>
      <c r="AX48" s="408">
        <f>SUM(AY39:BA39)</f>
        <v>9.109745401483794</v>
      </c>
      <c r="AY48" s="408">
        <f>BB39</f>
        <v>5.429132589853543</v>
      </c>
      <c r="AZ48" s="408">
        <f>BC39</f>
        <v>4.9095902783400085</v>
      </c>
      <c r="BA48" s="408">
        <f>SUM(BD39:BG39)</f>
        <v>14.814428190557969</v>
      </c>
      <c r="BB48" s="408">
        <f>BH39</f>
        <v>0</v>
      </c>
      <c r="BC48" s="408">
        <f>SUM(AX48:BB48)</f>
        <v>34.262896460235311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34.262896460235311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9.109745401483794</v>
      </c>
      <c r="P52" s="501">
        <f t="shared" ref="P52:P64" si="18">O52/$O$51</f>
        <v>0.26587785454905555</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5.3511940288392328</v>
      </c>
      <c r="P53" s="502">
        <f t="shared" si="18"/>
        <v>0.15618043369595735</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0.43118914893414845</v>
      </c>
      <c r="P54" s="502">
        <f t="shared" si="18"/>
        <v>1.2584725562667364E-2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3.3273622237104128</v>
      </c>
      <c r="P55" s="502">
        <f t="shared" si="18"/>
        <v>9.7112695290430831E-2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5.429132589853543</v>
      </c>
      <c r="P56" s="501">
        <f t="shared" si="18"/>
        <v>0.15845515559825665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4.9095902783400085</v>
      </c>
      <c r="P57" s="501">
        <f t="shared" si="18"/>
        <v>0.14329174662854205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14.814428190557969</v>
      </c>
      <c r="P58" s="501">
        <f t="shared" si="18"/>
        <v>0.43237524322414589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14.449183365043348</v>
      </c>
      <c r="P59" s="502">
        <f t="shared" si="18"/>
        <v>0.42171517465876596</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5.3086013304525306</v>
      </c>
      <c r="P60" s="502">
        <f t="shared" si="18"/>
        <v>0.15493731934232605</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9.1405820345908175</v>
      </c>
      <c r="P61" s="502">
        <f t="shared" si="18"/>
        <v>0.26677785531643994</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0.36524482551462117</v>
      </c>
      <c r="P62" s="502">
        <f t="shared" si="18"/>
        <v>1.0660068565379915E-2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高森町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60.872599999999998</v>
      </c>
      <c r="AI7" s="88">
        <f>VLOOKUP(年度マスタ!$K$4&amp;"_"&amp;$AG7,データシート1!$A:$BS,MATCH("ab_"&amp;AI$2,データシート1!$A$1:$BS$1,0),0)</f>
        <v>274</v>
      </c>
      <c r="AJ7" s="88">
        <f>VLOOKUP(年度マスタ!$K$4&amp;"_"&amp;$AG7,データシート1!$A:$BS,MATCH("ab_"&amp;AJ$2,データシート1!$A$1:$BS$1,0),0)</f>
        <v>43</v>
      </c>
      <c r="AK7" s="88">
        <f>VLOOKUP(年度マスタ!$K$4&amp;"_"&amp;$AG7,データシート1!$A:$BS,MATCH("ab_"&amp;AK$2,データシート1!$A$1:$BS$1,0),0)</f>
        <v>2194</v>
      </c>
      <c r="AL7" s="88">
        <f>VLOOKUP(年度マスタ!$K$4&amp;"_"&amp;$AG7,データシート1!$A:$BS,MATCH("ab_"&amp;AL$2,データシート1!$A$1:$BS$1,0),0)</f>
        <v>2725</v>
      </c>
      <c r="AM7" s="88">
        <f>VLOOKUP(年度マスタ!$K$4&amp;"_"&amp;$AG7,データシート1!$A:$BS,MATCH("ab_"&amp;AM$2,データシート1!$A$1:$BS$1,0),0)</f>
        <v>3644</v>
      </c>
      <c r="AN7" s="88">
        <f>VLOOKUP(年度マスタ!$K$4&amp;"_"&amp;$AG7,データシート1!$A:$BS,MATCH("ab_"&amp;AN$2,データシート1!$A$1:$BS$1,0),0)</f>
        <v>2123</v>
      </c>
      <c r="AO7" s="88">
        <f>VLOOKUP(年度マスタ!$K$4&amp;"_"&amp;$AG7,データシート1!$A:$BS,MATCH("ab_"&amp;AO$2,データシート1!$A$1:$BS$1,0),0)</f>
        <v>7245</v>
      </c>
      <c r="AP7" s="88">
        <f>VLOOKUP(年度マスタ!$K$4&amp;"_"&amp;$AG7,データシート1!$A:$BS,MATCH("ab_"&amp;AP$2,データシート1!$A$1:$BS$1,0),0)</f>
        <v>0</v>
      </c>
      <c r="AQ7" s="1073">
        <f>VLOOKUP(年度マスタ!$K$4&amp;"_"&amp;$AG7,データシート1!$A:$BS,MATCH("ab_"&amp;AQ$2,データシート1!$A$1:$BS$1,0),0)</f>
        <v>0.12192253736243114</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55.189799999999998</v>
      </c>
      <c r="AI8" s="88">
        <f>VLOOKUP(年度マスタ!$K$4&amp;"_"&amp;$AG8,データシート1!$A:$BS,MATCH("ab_"&amp;AI$2,データシート1!$A$1:$BS$1,0),0)</f>
        <v>274</v>
      </c>
      <c r="AJ8" s="88">
        <f>VLOOKUP(年度マスタ!$K$4&amp;"_"&amp;$AG8,データシート1!$A:$BS,MATCH("ab_"&amp;AJ$2,データシート1!$A$1:$BS$1,0),0)</f>
        <v>61</v>
      </c>
      <c r="AK8" s="88">
        <f>VLOOKUP(年度マスタ!$K$4&amp;"_"&amp;$AG8,データシート1!$A:$BS,MATCH("ab_"&amp;AK$2,データシート1!$A$1:$BS$1,0),0)</f>
        <v>1959</v>
      </c>
      <c r="AL8" s="88">
        <f>VLOOKUP(年度マスタ!$K$4&amp;"_"&amp;$AG8,データシート1!$A:$BS,MATCH("ab_"&amp;AL$2,データシート1!$A$1:$BS$1,0),0)</f>
        <v>2750</v>
      </c>
      <c r="AM8" s="88">
        <f>VLOOKUP(年度マスタ!$K$4&amp;"_"&amp;$AG8,データシート1!$A:$BS,MATCH("ab_"&amp;AM$2,データシート1!$A$1:$BS$1,0),0)</f>
        <v>3692</v>
      </c>
      <c r="AN8" s="88">
        <f>VLOOKUP(年度マスタ!$K$4&amp;"_"&amp;$AG8,データシート1!$A:$BS,MATCH("ab_"&amp;AN$2,データシート1!$A$1:$BS$1,0),0)</f>
        <v>2063</v>
      </c>
      <c r="AO8" s="88">
        <f>VLOOKUP(年度マスタ!$K$4&amp;"_"&amp;$AG8,データシート1!$A:$BS,MATCH("ab_"&amp;AO$2,データシート1!$A$1:$BS$1,0),0)</f>
        <v>7166</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64.928299999999993</v>
      </c>
      <c r="AI9" s="88">
        <f>VLOOKUP(年度マスタ!$K$4&amp;"_"&amp;$AG9,データシート1!$A:$BS,MATCH("ab_"&amp;AI$2,データシート1!$A$1:$BS$1,0),0)</f>
        <v>274</v>
      </c>
      <c r="AJ9" s="88">
        <f>VLOOKUP(年度マスタ!$K$4&amp;"_"&amp;$AG9,データシート1!$A:$BS,MATCH("ab_"&amp;AJ$2,データシート1!$A$1:$BS$1,0),0)</f>
        <v>61</v>
      </c>
      <c r="AK9" s="88">
        <f>VLOOKUP(年度マスタ!$K$4&amp;"_"&amp;$AG9,データシート1!$A:$BS,MATCH("ab_"&amp;AK$2,データシート1!$A$1:$BS$1,0),0)</f>
        <v>1959</v>
      </c>
      <c r="AL9" s="88">
        <f>VLOOKUP(年度マスタ!$K$4&amp;"_"&amp;$AG9,データシート1!$A:$BS,MATCH("ab_"&amp;AL$2,データシート1!$A$1:$BS$1,0),0)</f>
        <v>2762</v>
      </c>
      <c r="AM9" s="88">
        <f>VLOOKUP(年度マスタ!$K$4&amp;"_"&amp;$AG9,データシート1!$A:$BS,MATCH("ab_"&amp;AM$2,データシート1!$A$1:$BS$1,0),0)</f>
        <v>3703</v>
      </c>
      <c r="AN9" s="88">
        <f>VLOOKUP(年度マスタ!$K$4&amp;"_"&amp;$AG9,データシート1!$A:$BS,MATCH("ab_"&amp;AN$2,データシート1!$A$1:$BS$1,0),0)</f>
        <v>2040</v>
      </c>
      <c r="AO9" s="88">
        <f>VLOOKUP(年度マスタ!$K$4&amp;"_"&amp;$AG9,データシート1!$A:$BS,MATCH("ab_"&amp;AO$2,データシート1!$A$1:$BS$1,0),0)</f>
        <v>7121</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63.367800000000003</v>
      </c>
      <c r="AI10" s="88">
        <f>VLOOKUP(年度マスタ!$K$4&amp;"_"&amp;$AG10,データシート1!$A:$BS,MATCH("ab_"&amp;AI$2,データシート1!$A$1:$BS$1,0),0)</f>
        <v>274</v>
      </c>
      <c r="AJ10" s="88">
        <f>VLOOKUP(年度マスタ!$K$4&amp;"_"&amp;$AG10,データシート1!$A:$BS,MATCH("ab_"&amp;AJ$2,データシート1!$A$1:$BS$1,0),0)</f>
        <v>61</v>
      </c>
      <c r="AK10" s="88">
        <f>VLOOKUP(年度マスタ!$K$4&amp;"_"&amp;$AG10,データシート1!$A:$BS,MATCH("ab_"&amp;AK$2,データシート1!$A$1:$BS$1,0),0)</f>
        <v>1959</v>
      </c>
      <c r="AL10" s="88">
        <f>VLOOKUP(年度マスタ!$K$4&amp;"_"&amp;$AG10,データシート1!$A:$BS,MATCH("ab_"&amp;AL$2,データシート1!$A$1:$BS$1,0),0)</f>
        <v>2788</v>
      </c>
      <c r="AM10" s="88">
        <f>VLOOKUP(年度マスタ!$K$4&amp;"_"&amp;$AG10,データシート1!$A:$BS,MATCH("ab_"&amp;AM$2,データシート1!$A$1:$BS$1,0),0)</f>
        <v>3778</v>
      </c>
      <c r="AN10" s="88">
        <f>VLOOKUP(年度マスタ!$K$4&amp;"_"&amp;$AG10,データシート1!$A:$BS,MATCH("ab_"&amp;AN$2,データシート1!$A$1:$BS$1,0),0)</f>
        <v>2012</v>
      </c>
      <c r="AO10" s="88">
        <f>VLOOKUP(年度マスタ!$K$4&amp;"_"&amp;$AG10,データシート1!$A:$BS,MATCH("ab_"&amp;AO$2,データシート1!$A$1:$BS$1,0),0)</f>
        <v>7112</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68.657499999999999</v>
      </c>
      <c r="AI11" s="88">
        <f>VLOOKUP(年度マスタ!$K$4&amp;"_"&amp;$AG11,データシート1!$A:$BS,MATCH("ab_"&amp;AI$2,データシート1!$A$1:$BS$1,0),0)</f>
        <v>274</v>
      </c>
      <c r="AJ11" s="88">
        <f>VLOOKUP(年度マスタ!$K$4&amp;"_"&amp;$AG11,データシート1!$A:$BS,MATCH("ab_"&amp;AJ$2,データシート1!$A$1:$BS$1,0),0)</f>
        <v>61</v>
      </c>
      <c r="AK11" s="88">
        <f>VLOOKUP(年度マスタ!$K$4&amp;"_"&amp;$AG11,データシート1!$A:$BS,MATCH("ab_"&amp;AK$2,データシート1!$A$1:$BS$1,0),0)</f>
        <v>1959</v>
      </c>
      <c r="AL11" s="88">
        <f>VLOOKUP(年度マスタ!$K$4&amp;"_"&amp;$AG11,データシート1!$A:$BS,MATCH("ab_"&amp;AL$2,データシート1!$A$1:$BS$1,0),0)</f>
        <v>2839</v>
      </c>
      <c r="AM11" s="88">
        <f>VLOOKUP(年度マスタ!$K$4&amp;"_"&amp;$AG11,データシート1!$A:$BS,MATCH("ab_"&amp;AM$2,データシート1!$A$1:$BS$1,0),0)</f>
        <v>3859</v>
      </c>
      <c r="AN11" s="88">
        <f>VLOOKUP(年度マスタ!$K$4&amp;"_"&amp;$AG11,データシート1!$A:$BS,MATCH("ab_"&amp;AN$2,データシート1!$A$1:$BS$1,0),0)</f>
        <v>1993</v>
      </c>
      <c r="AO11" s="88">
        <f>VLOOKUP(年度マスタ!$K$4&amp;"_"&amp;$AG11,データシート1!$A:$BS,MATCH("ab_"&amp;AO$2,データシート1!$A$1:$BS$1,0),0)</f>
        <v>7066</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70.848699999999994</v>
      </c>
      <c r="AI12" s="88">
        <f>VLOOKUP(年度マスタ!$K$4&amp;"_"&amp;$AG12,データシート1!$A:$BS,MATCH("ab_"&amp;AI$2,データシート1!$A$1:$BS$1,0),0)</f>
        <v>274</v>
      </c>
      <c r="AJ12" s="88">
        <f>VLOOKUP(年度マスタ!$K$4&amp;"_"&amp;$AG12,データシート1!$A:$BS,MATCH("ab_"&amp;AJ$2,データシート1!$A$1:$BS$1,0),0)</f>
        <v>61</v>
      </c>
      <c r="AK12" s="88">
        <f>VLOOKUP(年度マスタ!$K$4&amp;"_"&amp;$AG12,データシート1!$A:$BS,MATCH("ab_"&amp;AK$2,データシート1!$A$1:$BS$1,0),0)</f>
        <v>1959</v>
      </c>
      <c r="AL12" s="88">
        <f>VLOOKUP(年度マスタ!$K$4&amp;"_"&amp;$AG12,データシート1!$A:$BS,MATCH("ab_"&amp;AL$2,データシート1!$A$1:$BS$1,0),0)</f>
        <v>2836</v>
      </c>
      <c r="AM12" s="88">
        <f>VLOOKUP(年度マスタ!$K$4&amp;"_"&amp;$AG12,データシート1!$A:$BS,MATCH("ab_"&amp;AM$2,データシート1!$A$1:$BS$1,0),0)</f>
        <v>3906</v>
      </c>
      <c r="AN12" s="88">
        <f>VLOOKUP(年度マスタ!$K$4&amp;"_"&amp;$AG12,データシート1!$A:$BS,MATCH("ab_"&amp;AN$2,データシート1!$A$1:$BS$1,0),0)</f>
        <v>1997</v>
      </c>
      <c r="AO12" s="88">
        <f>VLOOKUP(年度マスタ!$K$4&amp;"_"&amp;$AG12,データシート1!$A:$BS,MATCH("ab_"&amp;AO$2,データシート1!$A$1:$BS$1,0),0)</f>
        <v>7031</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70.403099999999995</v>
      </c>
      <c r="AI13" s="88">
        <f>VLOOKUP(年度マスタ!$K$4&amp;"_"&amp;$AG13,データシート1!$A:$BS,MATCH("ab_"&amp;AI$2,データシート1!$A$1:$BS$1,0),0)</f>
        <v>256</v>
      </c>
      <c r="AJ13" s="88">
        <f>VLOOKUP(年度マスタ!$K$4&amp;"_"&amp;$AG13,データシート1!$A:$BS,MATCH("ab_"&amp;AJ$2,データシート1!$A$1:$BS$1,0),0)</f>
        <v>85</v>
      </c>
      <c r="AK13" s="88">
        <f>VLOOKUP(年度マスタ!$K$4&amp;"_"&amp;$AG13,データシート1!$A:$BS,MATCH("ab_"&amp;AK$2,データシート1!$A$1:$BS$1,0),0)</f>
        <v>1863</v>
      </c>
      <c r="AL13" s="88">
        <f>VLOOKUP(年度マスタ!$K$4&amp;"_"&amp;$AG13,データシート1!$A:$BS,MATCH("ab_"&amp;AL$2,データシート1!$A$1:$BS$1,0),0)</f>
        <v>2874</v>
      </c>
      <c r="AM13" s="88">
        <f>VLOOKUP(年度マスタ!$K$4&amp;"_"&amp;$AG13,データシート1!$A:$BS,MATCH("ab_"&amp;AM$2,データシート1!$A$1:$BS$1,0),0)</f>
        <v>3927</v>
      </c>
      <c r="AN13" s="88">
        <f>VLOOKUP(年度マスタ!$K$4&amp;"_"&amp;$AG13,データシート1!$A:$BS,MATCH("ab_"&amp;AN$2,データシート1!$A$1:$BS$1,0),0)</f>
        <v>1994</v>
      </c>
      <c r="AO13" s="88">
        <f>VLOOKUP(年度マスタ!$K$4&amp;"_"&amp;$AG13,データシート1!$A:$BS,MATCH("ab_"&amp;AO$2,データシート1!$A$1:$BS$1,0),0)</f>
        <v>6951</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63.381599999999999</v>
      </c>
      <c r="AI14" s="88">
        <f>VLOOKUP(年度マスタ!$K$4&amp;"_"&amp;$AG14,データシート1!$A:$BS,MATCH("ab_"&amp;AI$2,データシート1!$A$1:$BS$1,0),0)</f>
        <v>256</v>
      </c>
      <c r="AJ14" s="88">
        <f>VLOOKUP(年度マスタ!$K$4&amp;"_"&amp;$AG14,データシート1!$A:$BS,MATCH("ab_"&amp;AJ$2,データシート1!$A$1:$BS$1,0),0)</f>
        <v>85</v>
      </c>
      <c r="AK14" s="88">
        <f>VLOOKUP(年度マスタ!$K$4&amp;"_"&amp;$AG14,データシート1!$A:$BS,MATCH("ab_"&amp;AK$2,データシート1!$A$1:$BS$1,0),0)</f>
        <v>1863</v>
      </c>
      <c r="AL14" s="88">
        <f>VLOOKUP(年度マスタ!$K$4&amp;"_"&amp;$AG14,データシート1!$A:$BS,MATCH("ab_"&amp;AL$2,データシート1!$A$1:$BS$1,0),0)</f>
        <v>2872</v>
      </c>
      <c r="AM14" s="88">
        <f>VLOOKUP(年度マスタ!$K$4&amp;"_"&amp;$AG14,データシート1!$A:$BS,MATCH("ab_"&amp;AM$2,データシート1!$A$1:$BS$1,0),0)</f>
        <v>3970</v>
      </c>
      <c r="AN14" s="88">
        <f>VLOOKUP(年度マスタ!$K$4&amp;"_"&amp;$AG14,データシート1!$A:$BS,MATCH("ab_"&amp;AN$2,データシート1!$A$1:$BS$1,0),0)</f>
        <v>1981</v>
      </c>
      <c r="AO14" s="88">
        <f>VLOOKUP(年度マスタ!$K$4&amp;"_"&amp;$AG14,データシート1!$A:$BS,MATCH("ab_"&amp;AO$2,データシート1!$A$1:$BS$1,0),0)</f>
        <v>6784</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63.736199999999997</v>
      </c>
      <c r="AI15" s="88">
        <f>VLOOKUP(年度マスタ!$K$4&amp;"_"&amp;$AG15,データシート1!$A:$BS,MATCH("ab_"&amp;AI$2,データシート1!$A$1:$BS$1,0),0)</f>
        <v>256</v>
      </c>
      <c r="AJ15" s="88">
        <f>VLOOKUP(年度マスタ!$K$4&amp;"_"&amp;$AG15,データシート1!$A:$BS,MATCH("ab_"&amp;AJ$2,データシート1!$A$1:$BS$1,0),0)</f>
        <v>85</v>
      </c>
      <c r="AK15" s="88">
        <f>VLOOKUP(年度マスタ!$K$4&amp;"_"&amp;$AG15,データシート1!$A:$BS,MATCH("ab_"&amp;AK$2,データシート1!$A$1:$BS$1,0),0)</f>
        <v>1863</v>
      </c>
      <c r="AL15" s="88">
        <f>VLOOKUP(年度マスタ!$K$4&amp;"_"&amp;$AG15,データシート1!$A:$BS,MATCH("ab_"&amp;AL$2,データシート1!$A$1:$BS$1,0),0)</f>
        <v>2869</v>
      </c>
      <c r="AM15" s="88">
        <f>VLOOKUP(年度マスタ!$K$4&amp;"_"&amp;$AG15,データシート1!$A:$BS,MATCH("ab_"&amp;AM$2,データシート1!$A$1:$BS$1,0),0)</f>
        <v>3988</v>
      </c>
      <c r="AN15" s="88">
        <f>VLOOKUP(年度マスタ!$K$4&amp;"_"&amp;$AG15,データシート1!$A:$BS,MATCH("ab_"&amp;AN$2,データシート1!$A$1:$BS$1,0),0)</f>
        <v>2012</v>
      </c>
      <c r="AO15" s="88">
        <f>VLOOKUP(年度マスタ!$K$4&amp;"_"&amp;$AG15,データシート1!$A:$BS,MATCH("ab_"&amp;AO$2,データシート1!$A$1:$BS$1,0),0)</f>
        <v>6662</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68.288899999999998</v>
      </c>
      <c r="AI16" s="88">
        <f>VLOOKUP(年度マスタ!$K$4&amp;"_"&amp;$AG16,データシート1!$A:$BS,MATCH("ab_"&amp;AI$2,データシート1!$A$1:$BS$1,0),0)</f>
        <v>256</v>
      </c>
      <c r="AJ16" s="88">
        <f>VLOOKUP(年度マスタ!$K$4&amp;"_"&amp;$AG16,データシート1!$A:$BS,MATCH("ab_"&amp;AJ$2,データシート1!$A$1:$BS$1,0),0)</f>
        <v>85</v>
      </c>
      <c r="AK16" s="88">
        <f>VLOOKUP(年度マスタ!$K$4&amp;"_"&amp;$AG16,データシート1!$A:$BS,MATCH("ab_"&amp;AK$2,データシート1!$A$1:$BS$1,0),0)</f>
        <v>1863</v>
      </c>
      <c r="AL16" s="88">
        <f>VLOOKUP(年度マスタ!$K$4&amp;"_"&amp;$AG16,データシート1!$A:$BS,MATCH("ab_"&amp;AL$2,データシート1!$A$1:$BS$1,0),0)</f>
        <v>2887</v>
      </c>
      <c r="AM16" s="88">
        <f>VLOOKUP(年度マスタ!$K$4&amp;"_"&amp;$AG16,データシート1!$A:$BS,MATCH("ab_"&amp;AM$2,データシート1!$A$1:$BS$1,0),0)</f>
        <v>3998</v>
      </c>
      <c r="AN16" s="88">
        <f>VLOOKUP(年度マスタ!$K$4&amp;"_"&amp;$AG16,データシート1!$A:$BS,MATCH("ab_"&amp;AN$2,データシート1!$A$1:$BS$1,0),0)</f>
        <v>2032</v>
      </c>
      <c r="AO16" s="88">
        <f>VLOOKUP(年度マスタ!$K$4&amp;"_"&amp;$AG16,データシート1!$A:$BS,MATCH("ab_"&amp;AO$2,データシート1!$A$1:$BS$1,0),0)</f>
        <v>6547</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80.054599999999994</v>
      </c>
      <c r="AI17" s="187">
        <f>VLOOKUP(年度マスタ!$K$4&amp;"_"&amp;$AG17,データシート1!$A:$BS,MATCH("ab_"&amp;AI$2,データシート1!$A$1:$BS$1,0),0)</f>
        <v>256</v>
      </c>
      <c r="AJ17" s="187">
        <f>VLOOKUP(年度マスタ!$K$4&amp;"_"&amp;$AG17,データシート1!$A:$BS,MATCH("ab_"&amp;AJ$2,データシート1!$A$1:$BS$1,0),0)</f>
        <v>85</v>
      </c>
      <c r="AK17" s="187">
        <f>VLOOKUP(年度マスタ!$K$4&amp;"_"&amp;$AG17,データシート1!$A:$BS,MATCH("ab_"&amp;AK$2,データシート1!$A$1:$BS$1,0),0)</f>
        <v>1863</v>
      </c>
      <c r="AL17" s="187">
        <f>VLOOKUP(年度マスタ!$K$4&amp;"_"&amp;$AG17,データシート1!$A:$BS,MATCH("ab_"&amp;AL$2,データシート1!$A$1:$BS$1,0),0)</f>
        <v>2891</v>
      </c>
      <c r="AM17" s="187">
        <f>VLOOKUP(年度マスタ!$K$4&amp;"_"&amp;$AG17,データシート1!$A:$BS,MATCH("ab_"&amp;AM$2,データシート1!$A$1:$BS$1,0),0)</f>
        <v>3982</v>
      </c>
      <c r="AN17" s="187">
        <f>VLOOKUP(年度マスタ!$K$4&amp;"_"&amp;$AG17,データシート1!$A:$BS,MATCH("ab_"&amp;AN$2,データシート1!$A$1:$BS$1,0),0)</f>
        <v>2033</v>
      </c>
      <c r="AO17" s="187">
        <f>VLOOKUP(年度マスタ!$K$4&amp;"_"&amp;$AG17,データシート1!$A:$BS,MATCH("ab_"&amp;AO$2,データシート1!$A$1:$BS$1,0),0)</f>
        <v>6458</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62.460299999999997</v>
      </c>
      <c r="AI18" s="88">
        <f>VLOOKUP(年度マスタ!$K$4&amp;"_"&amp;$AG18,データシート1!$A:$BS,MATCH("ab_"&amp;AI$2,データシート1!$A$1:$BS$1,0),0)</f>
        <v>256</v>
      </c>
      <c r="AJ18" s="88">
        <f>VLOOKUP(年度マスタ!$K$4&amp;"_"&amp;$AG18,データシート1!$A:$BS,MATCH("ab_"&amp;AJ$2,データシート1!$A$1:$BS$1,0),0)</f>
        <v>85</v>
      </c>
      <c r="AK18" s="88">
        <f>VLOOKUP(年度マスタ!$K$4&amp;"_"&amp;$AG18,データシート1!$A:$BS,MATCH("ab_"&amp;AK$2,データシート1!$A$1:$BS$1,0),0)</f>
        <v>1863</v>
      </c>
      <c r="AL18" s="88">
        <f>VLOOKUP(年度マスタ!$K$4&amp;"_"&amp;$AG18,データシート1!$A:$BS,MATCH("ab_"&amp;AL$2,データシート1!$A$1:$BS$1,0),0)</f>
        <v>2909</v>
      </c>
      <c r="AM18" s="88">
        <f>VLOOKUP(年度マスタ!$K$4&amp;"_"&amp;$AG18,データシート1!$A:$BS,MATCH("ab_"&amp;AM$2,データシート1!$A$1:$BS$1,0),0)</f>
        <v>3995</v>
      </c>
      <c r="AN18" s="88">
        <f>VLOOKUP(年度マスタ!$K$4&amp;"_"&amp;$AG18,データシート1!$A:$BS,MATCH("ab_"&amp;AN$2,データシート1!$A$1:$BS$1,0),0)</f>
        <v>1996</v>
      </c>
      <c r="AO18" s="88">
        <f>VLOOKUP(年度マスタ!$K$4&amp;"_"&amp;$AG18,データシート1!$A:$BS,MATCH("ab_"&amp;AO$2,データシート1!$A$1:$BS$1,0),0)</f>
        <v>6374</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76.645600000000002</v>
      </c>
      <c r="AI19" s="88">
        <f>VLOOKUP(年度マスタ!$K$4&amp;"_"&amp;$AG19,データシート1!$A:$BS,MATCH("ab_"&amp;AI$2,データシート1!$A$1:$BS$1,0),0)</f>
        <v>216</v>
      </c>
      <c r="AJ19" s="88">
        <f>VLOOKUP(年度マスタ!$K$4&amp;"_"&amp;$AG19,データシート1!$A:$BS,MATCH("ab_"&amp;AJ$2,データシート1!$A$1:$BS$1,0),0)</f>
        <v>120</v>
      </c>
      <c r="AK19" s="88">
        <f>VLOOKUP(年度マスタ!$K$4&amp;"_"&amp;$AG19,データシート1!$A:$BS,MATCH("ab_"&amp;AK$2,データシート1!$A$1:$BS$1,0),0)</f>
        <v>1833</v>
      </c>
      <c r="AL19" s="88">
        <f>VLOOKUP(年度マスタ!$K$4&amp;"_"&amp;$AG19,データシート1!$A:$BS,MATCH("ab_"&amp;AL$2,データシート1!$A$1:$BS$1,0),0)</f>
        <v>2907</v>
      </c>
      <c r="AM19" s="88">
        <f>VLOOKUP(年度マスタ!$K$4&amp;"_"&amp;$AG19,データシート1!$A:$BS,MATCH("ab_"&amp;AM$2,データシート1!$A$1:$BS$1,0),0)</f>
        <v>3912</v>
      </c>
      <c r="AN19" s="88">
        <f>VLOOKUP(年度マスタ!$K$4&amp;"_"&amp;$AG19,データシート1!$A:$BS,MATCH("ab_"&amp;AN$2,データシート1!$A$1:$BS$1,0),0)</f>
        <v>2010</v>
      </c>
      <c r="AO19" s="88">
        <f>VLOOKUP(年度マスタ!$K$4&amp;"_"&amp;$AG19,データシート1!$A:$BS,MATCH("ab_"&amp;AO$2,データシート1!$A$1:$BS$1,0),0)</f>
        <v>6253</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82.369399999999999</v>
      </c>
      <c r="AI20" s="88">
        <f>VLOOKUP(年度マスタ!$K$4&amp;"_"&amp;$AG20,データシート1!$A:$BS,MATCH("ab_"&amp;AI$2,データシート1!$A$1:$BS$1,0),0)</f>
        <v>216</v>
      </c>
      <c r="AJ20" s="88">
        <f>VLOOKUP(年度マスタ!$K$4&amp;"_"&amp;$AG20,データシート1!$A:$BS,MATCH("ab_"&amp;AJ$2,データシート1!$A$1:$BS$1,0),0)</f>
        <v>120</v>
      </c>
      <c r="AK20" s="88">
        <f>VLOOKUP(年度マスタ!$K$4&amp;"_"&amp;$AG20,データシート1!$A:$BS,MATCH("ab_"&amp;AK$2,データシート1!$A$1:$BS$1,0),0)</f>
        <v>1833</v>
      </c>
      <c r="AL20" s="88">
        <f>VLOOKUP(年度マスタ!$K$4&amp;"_"&amp;$AG20,データシート1!$A:$BS,MATCH("ab_"&amp;AL$2,データシート1!$A$1:$BS$1,0),0)</f>
        <v>2897</v>
      </c>
      <c r="AM20" s="88">
        <f>VLOOKUP(年度マスタ!$K$4&amp;"_"&amp;$AG20,データシート1!$A:$BS,MATCH("ab_"&amp;AM$2,データシート1!$A$1:$BS$1,0),0)</f>
        <v>3906</v>
      </c>
      <c r="AN20" s="88">
        <f>VLOOKUP(年度マスタ!$K$4&amp;"_"&amp;$AG20,データシート1!$A:$BS,MATCH("ab_"&amp;AN$2,データシート1!$A$1:$BS$1,0),0)</f>
        <v>2011</v>
      </c>
      <c r="AO20" s="88">
        <f>VLOOKUP(年度マスタ!$K$4&amp;"_"&amp;$AG20,データシート1!$A:$BS,MATCH("ab_"&amp;AO$2,データシート1!$A$1:$BS$1,0),0)</f>
        <v>6121</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高森町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5.5609999999999999</v>
      </c>
      <c r="BE13" s="80" t="str">
        <f>年度マスタ!K4</f>
        <v>43428</v>
      </c>
      <c r="BF13" s="80" t="str">
        <f>年度マスタ!K4</f>
        <v>43428</v>
      </c>
      <c r="BG13" s="80" t="str">
        <f>年度マスタ!K4</f>
        <v>43428</v>
      </c>
      <c r="BH13" s="318" t="s">
        <v>108</v>
      </c>
      <c r="BI13" s="318" t="s">
        <v>108</v>
      </c>
      <c r="BJ13" s="318" t="s">
        <v>108</v>
      </c>
      <c r="BK13" s="318" t="str">
        <f>年度マスタ!K4</f>
        <v>43428</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5.5609999999999999</v>
      </c>
      <c r="AY14" s="80"/>
      <c r="BE14" s="80" t="str">
        <f>AP2</f>
        <v>高森町</v>
      </c>
      <c r="BF14" s="80" t="str">
        <f>AP2</f>
        <v>高森町</v>
      </c>
      <c r="BG14" s="80" t="str">
        <f>AP2</f>
        <v>高森町</v>
      </c>
      <c r="BH14" s="80" t="s">
        <v>118</v>
      </c>
      <c r="BI14" s="80" t="s">
        <v>118</v>
      </c>
      <c r="BJ14" s="80" t="s">
        <v>118</v>
      </c>
      <c r="BK14" s="80" t="str">
        <f>AP2</f>
        <v>高森町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7.4029999999999996</v>
      </c>
      <c r="J21" s="996">
        <f t="shared" si="5"/>
        <v>6.6909999999999998</v>
      </c>
      <c r="K21" s="996">
        <f t="shared" si="5"/>
        <v>5.9160000000000004</v>
      </c>
      <c r="L21" s="996">
        <f t="shared" si="5"/>
        <v>6.2229999999999999</v>
      </c>
      <c r="M21" s="996">
        <f t="shared" si="5"/>
        <v>6.2279999999999998</v>
      </c>
      <c r="N21" s="996">
        <f t="shared" si="5"/>
        <v>6.28</v>
      </c>
      <c r="O21" s="996">
        <f t="shared" si="5"/>
        <v>5.2919999999999998</v>
      </c>
      <c r="P21" s="997">
        <f>SUM(P22,P26,P27,P28)</f>
        <v>5.5609999999999999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7.4029999999999996</v>
      </c>
      <c r="J22" s="998">
        <f t="shared" si="6"/>
        <v>6.6909999999999998</v>
      </c>
      <c r="K22" s="998">
        <f t="shared" si="6"/>
        <v>5.9160000000000004</v>
      </c>
      <c r="L22" s="998">
        <f t="shared" si="6"/>
        <v>6.2229999999999999</v>
      </c>
      <c r="M22" s="998">
        <f t="shared" si="6"/>
        <v>6.2279999999999998</v>
      </c>
      <c r="N22" s="998">
        <f t="shared" si="6"/>
        <v>6.28</v>
      </c>
      <c r="O22" s="998">
        <f t="shared" si="6"/>
        <v>5.2919999999999998</v>
      </c>
      <c r="P22" s="999">
        <f t="shared" si="6"/>
        <v>5.5609999999999999</v>
      </c>
      <c r="Z22" s="313"/>
      <c r="AB22" s="312"/>
      <c r="AC22" s="571" t="s">
        <v>1377</v>
      </c>
      <c r="AP22" s="18" t="s">
        <v>1387</v>
      </c>
      <c r="AQ22" s="313"/>
      <c r="AV22" s="80" t="str">
        <f>AW22</f>
        <v>エネルギー起源CO2</v>
      </c>
      <c r="AW22" s="80" t="str">
        <f>D56</f>
        <v>エネルギー起源CO2</v>
      </c>
      <c r="AX22" s="201">
        <f>P56</f>
        <v>5.5609999999999999</v>
      </c>
      <c r="AY22" s="201">
        <f>AX22</f>
        <v>5.5609999999999999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7.4029999999999996</v>
      </c>
      <c r="J23" s="1000">
        <f>IFERROR(VLOOKUP(年度マスタ!$K$4&amp;"_"&amp;J$20,データシート1!$A:$BT,MATCH("ba_"&amp;$E23,データシート1!$A$1:$BT$1,0),0),0)</f>
        <v>6.6909999999999998</v>
      </c>
      <c r="K23" s="1000">
        <f>IFERROR(VLOOKUP(年度マスタ!$K$4&amp;"_"&amp;K$20,データシート1!$A:$BT,MATCH("ba_"&amp;$E23,データシート1!$A$1:$BT$1,0),0),0)</f>
        <v>5.9160000000000004</v>
      </c>
      <c r="L23" s="1000">
        <f>IFERROR(VLOOKUP(年度マスタ!$K$4&amp;"_"&amp;L$20,データシート1!$A:$BT,MATCH("ba_"&amp;$E23,データシート1!$A$1:$BT$1,0),0),0)</f>
        <v>6.2229999999999999</v>
      </c>
      <c r="M23" s="1000">
        <f>IFERROR(VLOOKUP(年度マスタ!$K$4&amp;"_"&amp;M$20,データシート1!$A:$BT,MATCH("ba_"&amp;$E23,データシート1!$A$1:$BT$1,0),0),0)</f>
        <v>6.2279999999999998</v>
      </c>
      <c r="N23" s="1000">
        <f>IFERROR(VLOOKUP(年度マスタ!$K$4&amp;"_"&amp;N$20,データシート1!$A:$BT,MATCH("ba_"&amp;$E23,データシート1!$A$1:$BT$1,0),0),0)</f>
        <v>6.28</v>
      </c>
      <c r="O23" s="1000">
        <f>IFERROR(VLOOKUP(年度マスタ!$K$4&amp;"_"&amp;O$20,データシート1!$A:$BT,MATCH("ba_"&amp;$E23,データシート1!$A$1:$BT$1,0),0),0)</f>
        <v>5.2919999999999998</v>
      </c>
      <c r="P23" s="1001">
        <f>IFERROR(VLOOKUP(年度マスタ!$K$4&amp;"_"&amp;P$20,データシート1!$A:$BT,MATCH("ba_"&amp;$E23,データシート1!$A$1:$BT$1,0),0),0)</f>
        <v>5.5609999999999999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18.003159177685554</v>
      </c>
      <c r="AG24" s="996">
        <f t="shared" ref="AG24:AP24" si="7">AG25+AG29</f>
        <v>19.91125795837663</v>
      </c>
      <c r="AH24" s="996">
        <f t="shared" si="7"/>
        <v>22.609984932921133</v>
      </c>
      <c r="AI24" s="996">
        <f t="shared" si="7"/>
        <v>23.058185815830669</v>
      </c>
      <c r="AJ24" s="996">
        <f t="shared" si="7"/>
        <v>23.122512207345149</v>
      </c>
      <c r="AK24" s="996">
        <f t="shared" si="7"/>
        <v>19.454429904798715</v>
      </c>
      <c r="AL24" s="996">
        <f t="shared" si="7"/>
        <v>17.286390829488106</v>
      </c>
      <c r="AM24" s="996">
        <f t="shared" si="7"/>
        <v>16.29808159111565</v>
      </c>
      <c r="AN24" s="996">
        <f t="shared" si="7"/>
        <v>15.60970290523143</v>
      </c>
      <c r="AO24" s="996">
        <f>AO25+AO29</f>
        <v>14.965767810694636</v>
      </c>
      <c r="AP24" s="997">
        <f t="shared" si="7"/>
        <v>16.424673658446107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10.089129768627817</v>
      </c>
      <c r="AG25" s="998">
        <f>①CO2排出量の現状把握!AA35</f>
        <v>10.822806168400348</v>
      </c>
      <c r="AH25" s="998">
        <f>①CO2排出量の現状把握!AB35</f>
        <v>12.363918418097773</v>
      </c>
      <c r="AI25" s="998">
        <f>①CO2排出量の現状把握!AC35</f>
        <v>13.007988407841857</v>
      </c>
      <c r="AJ25" s="998">
        <f>①CO2排出量の現状把握!AD35</f>
        <v>13.503989224038822</v>
      </c>
      <c r="AK25" s="998">
        <f>①CO2排出量の現状把握!AE35</f>
        <v>10.858056450566064</v>
      </c>
      <c r="AL25" s="998">
        <f>①CO2排出量の現状把握!AF35</f>
        <v>10.39290979078052</v>
      </c>
      <c r="AM25" s="998">
        <f>①CO2排出量の現状把握!AG35</f>
        <v>10.024474554022852</v>
      </c>
      <c r="AN25" s="998">
        <f>①CO2排出量の現状把握!AH35</f>
        <v>9.9220454612168183</v>
      </c>
      <c r="AO25" s="998">
        <f>①CO2排出量の現状把握!AI35</f>
        <v>8.610375400256487</v>
      </c>
      <c r="AP25" s="999">
        <f>①CO2排出量の現状把握!AJ35</f>
        <v>10.508388858369699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6.6885154855245297</v>
      </c>
      <c r="AG26" s="1000">
        <f>①CO2排出量の現状把握!AA36</f>
        <v>7.5674999189700074</v>
      </c>
      <c r="AH26" s="1000">
        <f>①CO2排出量の現状把握!AB36</f>
        <v>9.1577236593830023</v>
      </c>
      <c r="AI26" s="1000">
        <f>①CO2排出量の現状把握!AC36</f>
        <v>10.045754986361789</v>
      </c>
      <c r="AJ26" s="1000">
        <f>①CO2排出量の現状把握!AD36</f>
        <v>9.1395438663540407</v>
      </c>
      <c r="AK26" s="1000">
        <f>①CO2排出量の現状把握!AE36</f>
        <v>6.5791257265011414</v>
      </c>
      <c r="AL26" s="1000">
        <f>①CO2排出量の現状把握!AF36</f>
        <v>6.2222069949845888</v>
      </c>
      <c r="AM26" s="1000">
        <f>①CO2排出量の現状把握!AG36</f>
        <v>6.1508560787514126</v>
      </c>
      <c r="AN26" s="1000">
        <f>①CO2排出量の現状把握!AH36</f>
        <v>6.5266816313471274</v>
      </c>
      <c r="AO26" s="1000">
        <f>①CO2排出量の現状把握!AI36</f>
        <v>5.1880825492633313</v>
      </c>
      <c r="AP26" s="1001">
        <f>①CO2排出量の現状把握!AJ36</f>
        <v>6.3628938859855522</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0.5592225977677292</v>
      </c>
      <c r="AG27" s="1000">
        <f>①CO2排出量の現状把握!AA37</f>
        <v>0.73884482255083439</v>
      </c>
      <c r="AH27" s="1000">
        <f>①CO2排出量の現状把握!AB37</f>
        <v>0.7143197338871683</v>
      </c>
      <c r="AI27" s="1000">
        <f>①CO2排出量の現状把握!AC37</f>
        <v>0.61604849367591574</v>
      </c>
      <c r="AJ27" s="1000">
        <f>①CO2排出量の現状把握!AD37</f>
        <v>0.63793944588700402</v>
      </c>
      <c r="AK27" s="1000">
        <f>①CO2排出量の現状把握!AE37</f>
        <v>0.60129979439099557</v>
      </c>
      <c r="AL27" s="1000">
        <f>①CO2排出量の現状把握!AF37</f>
        <v>0.577765932323132</v>
      </c>
      <c r="AM27" s="1000">
        <f>①CO2排出量の現状把握!AG37</f>
        <v>0.55613708403213624</v>
      </c>
      <c r="AN27" s="1000">
        <f>①CO2排出量の現状把握!AH37</f>
        <v>0.48700078695788035</v>
      </c>
      <c r="AO27" s="1000">
        <f>①CO2排出量の現状把握!AI37</f>
        <v>0.4580445349055039</v>
      </c>
      <c r="AP27" s="1001">
        <f>①CO2排出量の現状把握!AJ37</f>
        <v>0.42119832625922637</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2.8413916853355587</v>
      </c>
      <c r="AG28" s="1000">
        <f>①CO2排出量の現状把握!AA38</f>
        <v>2.516461426879506</v>
      </c>
      <c r="AH28" s="1000">
        <f>①CO2排出量の現状把握!AB38</f>
        <v>2.4918750248276034</v>
      </c>
      <c r="AI28" s="1000">
        <f>①CO2排出量の現状把握!AC38</f>
        <v>2.3461849278041522</v>
      </c>
      <c r="AJ28" s="1000">
        <f>①CO2排出量の現状把握!AD38</f>
        <v>3.7265059117977768</v>
      </c>
      <c r="AK28" s="1000">
        <f>①CO2排出量の現状把握!AE38</f>
        <v>3.6776309296739278</v>
      </c>
      <c r="AL28" s="1000">
        <f>①CO2排出量の現状把握!AF38</f>
        <v>3.5929368634727985</v>
      </c>
      <c r="AM28" s="1000">
        <f>①CO2排出量の現状把握!AG38</f>
        <v>3.317481391239304</v>
      </c>
      <c r="AN28" s="1000">
        <f>①CO2排出量の現状把握!AH38</f>
        <v>2.908363042911811</v>
      </c>
      <c r="AO28" s="1000">
        <f>①CO2排出量の現状把握!AI38</f>
        <v>2.9642483160876512</v>
      </c>
      <c r="AP28" s="1001">
        <f>①CO2排出量の現状把握!AJ38</f>
        <v>3.7242966461249214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7.9140294090577381</v>
      </c>
      <c r="AG29" s="1002">
        <f>①CO2排出量の現状把握!AA39</f>
        <v>9.0884517899762844</v>
      </c>
      <c r="AH29" s="1002">
        <f>①CO2排出量の現状把握!AB39</f>
        <v>10.24606651482336</v>
      </c>
      <c r="AI29" s="1002">
        <f>①CO2排出量の現状把握!AC39</f>
        <v>10.050197407988811</v>
      </c>
      <c r="AJ29" s="1002">
        <f>①CO2排出量の現状把握!AD39</f>
        <v>9.6185229833063275</v>
      </c>
      <c r="AK29" s="1002">
        <f>①CO2排出量の現状把握!AE39</f>
        <v>8.5963734542326495</v>
      </c>
      <c r="AL29" s="1002">
        <f>①CO2排出量の現状把握!AF39</f>
        <v>6.8934810387075869</v>
      </c>
      <c r="AM29" s="1002">
        <f>①CO2排出量の現状把握!AG39</f>
        <v>6.2736070370927974</v>
      </c>
      <c r="AN29" s="1002">
        <f>①CO2排出量の現状把握!AH39</f>
        <v>5.6876574440146115</v>
      </c>
      <c r="AO29" s="1002">
        <f>①CO2排出量の現状把握!AI39</f>
        <v>6.3553924104381503</v>
      </c>
      <c r="AP29" s="1003">
        <f>①CO2排出量の現状把握!AJ39</f>
        <v>5.916284800076407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24：金属製品製造業(N=1)</v>
      </c>
      <c r="BE30" s="961">
        <f>VLOOKUP(BE$13&amp;"_"&amp;$AV$8,データシート2!$A:$SI,MATCH($AV$5&amp;"_"&amp;$BA30&amp;$AV$6,データシート2!$A$1:$SI$1,0),0)</f>
        <v>1</v>
      </c>
      <c r="BF30" s="1071">
        <f>VLOOKUP(BF$13&amp;"_"&amp;$AW$8,データシート2!$A:$SI,MATCH($AW$5&amp;"_"&amp;$BA30&amp;$AW$6,データシート2!$A$1:$SI$1,0),0)</f>
        <v>5.5609999999999999</v>
      </c>
      <c r="BG30" s="1071">
        <f t="shared" si="2"/>
        <v>5.5609999999999999</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0.68253589463711239</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0.32105734853248719</v>
      </c>
      <c r="AJ32" s="509">
        <f t="shared" si="12"/>
        <v>0.2893716712094338</v>
      </c>
      <c r="AK32" s="509">
        <f t="shared" si="12"/>
        <v>0.3040952641095247</v>
      </c>
      <c r="AL32" s="509">
        <f t="shared" si="12"/>
        <v>0.35999417468824396</v>
      </c>
      <c r="AM32" s="509">
        <f t="shared" si="12"/>
        <v>0.38213086400272928</v>
      </c>
      <c r="AN32" s="509">
        <f t="shared" si="12"/>
        <v>0.40231387093826904</v>
      </c>
      <c r="AO32" s="509">
        <f t="shared" si="12"/>
        <v>0.35360698274486801</v>
      </c>
      <c r="AP32" s="509">
        <f t="shared" si="12"/>
        <v>0.33857598121228732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0.56911182328061627</v>
      </c>
      <c r="AJ33" s="506">
        <f t="shared" si="13"/>
        <v>0.49548321529234984</v>
      </c>
      <c r="AK33" s="506">
        <f t="shared" si="13"/>
        <v>0.54484888957190691</v>
      </c>
      <c r="AL33" s="506">
        <f t="shared" si="13"/>
        <v>0.59877359904734107</v>
      </c>
      <c r="AM33" s="506">
        <f t="shared" si="13"/>
        <v>0.62127944626291509</v>
      </c>
      <c r="AN33" s="506">
        <f t="shared" si="13"/>
        <v>0.63293400786634113</v>
      </c>
      <c r="AO33" s="506">
        <f t="shared" si="13"/>
        <v>0.6146073491571995</v>
      </c>
      <c r="AP33" s="506">
        <f t="shared" si="13"/>
        <v>0.52919625215151667</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0.73692818608958521</v>
      </c>
      <c r="AJ34" s="507">
        <f t="shared" si="14"/>
        <v>0.73209342805738753</v>
      </c>
      <c r="AK34" s="507">
        <f t="shared" si="14"/>
        <v>0.89920762209634819</v>
      </c>
      <c r="AL34" s="507">
        <f t="shared" si="14"/>
        <v>1</v>
      </c>
      <c r="AM34" s="507">
        <f t="shared" si="14"/>
        <v>1</v>
      </c>
      <c r="AN34" s="507">
        <f t="shared" si="14"/>
        <v>0.96220412680123157</v>
      </c>
      <c r="AO34" s="507">
        <f t="shared" si="14"/>
        <v>1</v>
      </c>
      <c r="AP34" s="507">
        <f t="shared" si="14"/>
        <v>0.87397339946973729</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7.4029999999999996</v>
      </c>
      <c r="J55" s="1004">
        <f t="shared" si="29"/>
        <v>6.6909999999999998</v>
      </c>
      <c r="K55" s="1004">
        <f t="shared" si="29"/>
        <v>5.9160000000000004</v>
      </c>
      <c r="L55" s="1004">
        <f t="shared" si="29"/>
        <v>6.2229999999999999</v>
      </c>
      <c r="M55" s="1004">
        <f t="shared" si="29"/>
        <v>6.2279999999999998</v>
      </c>
      <c r="N55" s="1004">
        <f t="shared" si="29"/>
        <v>6.28</v>
      </c>
      <c r="O55" s="1004">
        <f t="shared" si="29"/>
        <v>5.2919999999999998</v>
      </c>
      <c r="P55" s="1005">
        <f t="shared" si="29"/>
        <v>5.5609999999999999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7.4029999999999996</v>
      </c>
      <c r="J56" s="1006">
        <f>IFERROR(VLOOKUP(年度マスタ!$K$4&amp;"_"&amp;J$54,データシート1!$A:$CD,MATCH("bc_"&amp;$C56,データシート1!$A$1:$CD$1,0),0),0)</f>
        <v>6.6909999999999998</v>
      </c>
      <c r="K56" s="1006">
        <f>IFERROR(VLOOKUP(年度マスタ!$K$4&amp;"_"&amp;K$54,データシート1!$A:$CD,MATCH("bc_"&amp;$C56,データシート1!$A$1:$CD$1,0),0),0)</f>
        <v>5.9160000000000004</v>
      </c>
      <c r="L56" s="1006">
        <f>IFERROR(VLOOKUP(年度マスタ!$K$4&amp;"_"&amp;L$54,データシート1!$A:$CD,MATCH("bc_"&amp;$C56,データシート1!$A$1:$CD$1,0),0),0)</f>
        <v>6.2229999999999999</v>
      </c>
      <c r="M56" s="1006">
        <f>IFERROR(VLOOKUP(年度マスタ!$K$4&amp;"_"&amp;M$54,データシート1!$A:$CD,MATCH("bc_"&amp;$C56,データシート1!$A$1:$CD$1,0),0),0)</f>
        <v>6.2279999999999998</v>
      </c>
      <c r="N56" s="1006">
        <f>IFERROR(VLOOKUP(年度マスタ!$K$4&amp;"_"&amp;N$54,データシート1!$A:$CD,MATCH("bc_"&amp;$C56,データシート1!$A$1:$CD$1,0),0),0)</f>
        <v>6.28</v>
      </c>
      <c r="O56" s="1006">
        <f>IFERROR(VLOOKUP(年度マスタ!$K$4&amp;"_"&amp;O$54,データシート1!$A:$CD,MATCH("bc_"&amp;$C56,データシート1!$A$1:$CD$1,0),0),0)</f>
        <v>5.2919999999999998</v>
      </c>
      <c r="P56" s="1007">
        <f>IFERROR(VLOOKUP(年度マスタ!$K$4&amp;"_"&amp;P$54,データシート1!$A:$CD,MATCH("bc_"&amp;$C56,データシート1!$A$1:$CD$1,0),0),0)</f>
        <v>5.5609999999999999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高森町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647.81999999999994</v>
      </c>
      <c r="K6" s="688">
        <f>VLOOKUP(年度マスタ!$K$4&amp;"_"&amp;K$5,データシート1!$A:$BS,MATCH("cb_"&amp;$G6,データシート1!$A$1:$BS$1,0),0)</f>
        <v>660.52</v>
      </c>
      <c r="L6" s="688">
        <f>VLOOKUP(年度マスタ!$K$4&amp;"_"&amp;L$5,データシート1!$A:$BS,MATCH("cb_"&amp;$G6,データシート1!$A$1:$BS$1,0),0)</f>
        <v>695.72</v>
      </c>
      <c r="M6" s="688">
        <f>VLOOKUP(年度マスタ!$K$4&amp;"_"&amp;M$5,データシート1!$A:$BS,MATCH("cb_"&amp;$G6,データシート1!$A$1:$BS$1,0),0)</f>
        <v>752.91000000000008</v>
      </c>
      <c r="N6" s="688">
        <f>VLOOKUP(年度マスタ!$K$4&amp;"_"&amp;N$5,データシート1!$A:$BS,MATCH("cb_"&amp;$G6,データシート1!$A$1:$BS$1,0),0)</f>
        <v>841.78</v>
      </c>
      <c r="O6" s="688">
        <f>VLOOKUP(年度マスタ!$K$4&amp;"_"&amp;O$5,データシート1!$A:$BS,MATCH("cb_"&amp;$G6,データシート1!$A$1:$BS$1,0),0)</f>
        <v>875.88</v>
      </c>
      <c r="P6" s="688">
        <f>VLOOKUP(年度マスタ!$K$4&amp;"_"&amp;P$5,データシート1!$A:$BS,MATCH("cb_"&amp;$G6,データシート1!$A$1:$BS$1,0),0)</f>
        <v>897.68000000000006</v>
      </c>
      <c r="Q6" s="688">
        <f>VLOOKUP(年度マスタ!$K$4&amp;"_"&amp;Q$5,データシート1!$A:$BS,MATCH("cb_"&amp;$G6,データシート1!$A$1:$BS$1,0),0)</f>
        <v>933.08000000000015</v>
      </c>
      <c r="R6" s="704">
        <f>VLOOKUP(年度マスタ!$K$4&amp;"_"&amp;R$5,データシート1!$A:$BS,MATCH("cb_"&amp;$G6,データシート1!$A$1:$BS$1,0),0)</f>
        <v>997.08000000000015</v>
      </c>
      <c r="S6" s="627"/>
      <c r="T6" s="226"/>
      <c r="U6" s="640"/>
      <c r="V6" s="231"/>
      <c r="W6" s="231"/>
      <c r="X6" s="231"/>
      <c r="Y6" s="232" t="s">
        <v>233</v>
      </c>
      <c r="Z6" s="734" t="s">
        <v>234</v>
      </c>
      <c r="AA6" s="734"/>
      <c r="AB6" s="734"/>
      <c r="AC6" s="735">
        <f>SUM(AC7:AC8)</f>
        <v>618673</v>
      </c>
      <c r="AD6" s="735">
        <f>SUM(AD7:AD8)</f>
        <v>901303.30700000003</v>
      </c>
      <c r="AE6" s="736">
        <f>$AD6*3600/100000000</f>
        <v>32.446919052000005</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1679.06</v>
      </c>
      <c r="K7" s="684">
        <f>VLOOKUP(年度マスタ!$K$4&amp;"_"&amp;K$5,データシート1!$A:$BS,MATCH("cb_"&amp;$G7,データシート1!$A$1:$BS$1,0),0)</f>
        <v>1916.1599999999999</v>
      </c>
      <c r="L7" s="684">
        <f>VLOOKUP(年度マスタ!$K$4&amp;"_"&amp;L$5,データシート1!$A:$BS,MATCH("cb_"&amp;$G7,データシート1!$A$1:$BS$1,0),0)</f>
        <v>2047.96</v>
      </c>
      <c r="M7" s="684">
        <f>VLOOKUP(年度マスタ!$K$4&amp;"_"&amp;M$5,データシート1!$A:$BS,MATCH("cb_"&amp;$G7,データシート1!$A$1:$BS$1,0),0)</f>
        <v>2479.46</v>
      </c>
      <c r="N7" s="684">
        <f>VLOOKUP(年度マスタ!$K$4&amp;"_"&amp;N$5,データシート1!$A:$BS,MATCH("cb_"&amp;$G7,データシート1!$A$1:$BS$1,0),0)</f>
        <v>2607.56</v>
      </c>
      <c r="O7" s="684">
        <f>VLOOKUP(年度マスタ!$K$4&amp;"_"&amp;O$5,データシート1!$A:$BS,MATCH("cb_"&amp;$G7,データシート1!$A$1:$BS$1,0),0)</f>
        <v>2904.46</v>
      </c>
      <c r="P7" s="684">
        <f>VLOOKUP(年度マスタ!$K$4&amp;"_"&amp;P$5,データシート1!$A:$BS,MATCH("cb_"&amp;$G7,データシート1!$A$1:$BS$1,0),0)</f>
        <v>6203.9600000000019</v>
      </c>
      <c r="Q7" s="684">
        <f>VLOOKUP(年度マスタ!$K$4&amp;"_"&amp;Q$5,データシート1!$A:$BS,MATCH("cb_"&amp;$G7,データシート1!$A$1:$BS$1,0),0)</f>
        <v>6253.4600000000019</v>
      </c>
      <c r="R7" s="705">
        <f>VLOOKUP(年度マスタ!$K$4&amp;"_"&amp;R$5,データシート1!$A:$BS,MATCH("cb_"&amp;$G7,データシート1!$A$1:$BS$1,0),0)</f>
        <v>49593.460000000014</v>
      </c>
      <c r="S7" s="627"/>
      <c r="T7" s="226"/>
      <c r="U7" s="640"/>
      <c r="V7" s="231"/>
      <c r="W7" s="231"/>
      <c r="X7" s="231"/>
      <c r="Y7" s="232" t="s">
        <v>236</v>
      </c>
      <c r="Z7" s="248" t="s">
        <v>1368</v>
      </c>
      <c r="AA7" s="248"/>
      <c r="AB7" s="248"/>
      <c r="AC7" s="671">
        <f>VLOOKUP(年度マスタ!$K$4&amp;"_令和4年度",データシート3!A:AB,MATCH("ea_"&amp;$Y7&amp;"_設備",データシート3!$A$1:$AB$1,0),0)</f>
        <v>63151</v>
      </c>
      <c r="AD7" s="671">
        <f>VLOOKUP(年度マスタ!$K$4&amp;"_令和4年度",データシート3!A:AB,MATCH("ea_"&amp;$Y7&amp;"_年間発電",データシート3!$A$1:$AB$1,0),0)/10^3</f>
        <v>92361.294999999998</v>
      </c>
      <c r="AE7" s="606">
        <f t="shared" ref="AE7:AE16" si="0">$AD7*3600/100000000</f>
        <v>3.3250066199999999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19.8</v>
      </c>
      <c r="P8" s="684">
        <f>VLOOKUP(年度マスタ!$K$4&amp;"_"&amp;P$5,データシート1!$A:$BS,MATCH("cb_"&amp;$G8,データシート1!$A$1:$BS$1,0),0)</f>
        <v>19.8</v>
      </c>
      <c r="Q8" s="684">
        <f>VLOOKUP(年度マスタ!$K$4&amp;"_"&amp;Q$5,データシート1!$A:$BS,MATCH("cb_"&amp;$G8,データシート1!$A$1:$BS$1,0),0)</f>
        <v>19.8</v>
      </c>
      <c r="R8" s="705">
        <f>VLOOKUP(年度マスタ!$K$4&amp;"_"&amp;R$5,データシート1!$A:$BS,MATCH("cb_"&amp;$G8,データシート1!$A$1:$BS$1,0),0)</f>
        <v>19.8</v>
      </c>
      <c r="S8" s="627"/>
      <c r="T8" s="226"/>
      <c r="U8" s="640"/>
      <c r="V8" s="231"/>
      <c r="W8" s="231"/>
      <c r="X8" s="231"/>
      <c r="Y8" s="232" t="s">
        <v>237</v>
      </c>
      <c r="Z8" s="222" t="s">
        <v>1369</v>
      </c>
      <c r="AA8" s="222"/>
      <c r="AB8" s="222"/>
      <c r="AC8" s="671">
        <f>VLOOKUP(年度マスタ!$K$4&amp;"_令和4年度",データシート3!A:AB,MATCH("ea_"&amp;$Y8&amp;"_設備",データシート3!$A$1:$AB$1,0),0)</f>
        <v>555522</v>
      </c>
      <c r="AD8" s="671">
        <f>VLOOKUP(年度マスタ!$K$4&amp;"_令和4年度",データシート3!A:AB,MATCH("ea_"&amp;$Y8&amp;"_年間発電",データシート3!$A$1:$AB$1,0),0)/10^3</f>
        <v>808942.01199999999</v>
      </c>
      <c r="AE8" s="606">
        <f t="shared" si="0"/>
        <v>29.121912431999998</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990</v>
      </c>
      <c r="O9" s="684">
        <f>VLOOKUP(年度マスタ!$K$4&amp;"_"&amp;O$5,データシート1!$A:$BS,MATCH("cb_"&amp;$G9,データシート1!$A$1:$BS$1,0),0)</f>
        <v>955</v>
      </c>
      <c r="P9" s="684">
        <f>VLOOKUP(年度マスタ!$K$4&amp;"_"&amp;P$5,データシート1!$A:$BS,MATCH("cb_"&amp;$G9,データシート1!$A$1:$BS$1,0),0)</f>
        <v>955</v>
      </c>
      <c r="Q9" s="684">
        <f>VLOOKUP(年度マスタ!$K$4&amp;"_"&amp;Q$5,データシート1!$A:$BS,MATCH("cb_"&amp;$G9,データシート1!$A$1:$BS$1,0),0)</f>
        <v>955</v>
      </c>
      <c r="R9" s="705">
        <f>VLOOKUP(年度マスタ!$K$4&amp;"_"&amp;R$5,データシート1!$A:$BS,MATCH("cb_"&amp;$G9,データシート1!$A$1:$BS$1,0),0)</f>
        <v>990</v>
      </c>
      <c r="S9" s="627"/>
      <c r="T9" s="226"/>
      <c r="U9" s="640"/>
      <c r="V9" s="231"/>
      <c r="W9" s="231"/>
      <c r="X9" s="231"/>
      <c r="Y9" s="232" t="s">
        <v>238</v>
      </c>
      <c r="Z9" s="244" t="s">
        <v>222</v>
      </c>
      <c r="AA9" s="244"/>
      <c r="AB9" s="244"/>
      <c r="AC9" s="737">
        <f>VLOOKUP(年度マスタ!$K$4&amp;"_令和4年度",データシート3!A:AB,MATCH("ea_"&amp;$Y9&amp;"_設備",データシート3!$A$1:$AB$1,0),0)</f>
        <v>305200</v>
      </c>
      <c r="AD9" s="737">
        <f>VLOOKUP(年度マスタ!$K$4&amp;"_令和4年度",データシート3!A:AB,MATCH("ea_"&amp;$Y9&amp;"_年間発電",データシート3!$A$1:$AB$1,0),0)/10^3</f>
        <v>630823.69999999984</v>
      </c>
      <c r="AE9" s="738">
        <f t="shared" si="0"/>
        <v>22.709653199999995</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4505.5403699999997</v>
      </c>
      <c r="AD10" s="737">
        <f>SUM(AD11:AD12)</f>
        <v>21721.872770319998</v>
      </c>
      <c r="AE10" s="738">
        <f t="shared" si="0"/>
        <v>0.78198741973151997</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3280</v>
      </c>
      <c r="AD11" s="671">
        <f>VLOOKUP(年度マスタ!$K$4&amp;"_令和4年度",データシート3!A:AB,MATCH("ea_"&amp;$Y11&amp;"_年間発電",データシート3!$A$1:$AB$1,0),0)/10^3</f>
        <v>15446.069</v>
      </c>
      <c r="AE11" s="606">
        <f t="shared" si="0"/>
        <v>0.55605848400000002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2326.88</v>
      </c>
      <c r="K12" s="722">
        <f t="shared" ref="K12:Q12" si="1">SUM(K6:K11)</f>
        <v>2576.6799999999998</v>
      </c>
      <c r="L12" s="722">
        <f t="shared" si="1"/>
        <v>2743.6800000000003</v>
      </c>
      <c r="M12" s="722">
        <f t="shared" si="1"/>
        <v>3232.37</v>
      </c>
      <c r="N12" s="722">
        <f t="shared" si="1"/>
        <v>4439.34</v>
      </c>
      <c r="O12" s="722">
        <f t="shared" si="1"/>
        <v>4755.1400000000003</v>
      </c>
      <c r="P12" s="722">
        <f t="shared" si="1"/>
        <v>8076.4400000000023</v>
      </c>
      <c r="Q12" s="722">
        <f t="shared" si="1"/>
        <v>8161.340000000002</v>
      </c>
      <c r="R12" s="723">
        <f t="shared" ref="R12" si="2">SUM(R6:R11)</f>
        <v>51600.340000000018</v>
      </c>
      <c r="S12" s="629"/>
      <c r="T12" s="194"/>
      <c r="U12" s="642"/>
      <c r="V12" s="214"/>
      <c r="W12" s="214"/>
      <c r="X12" s="214"/>
      <c r="Y12" s="232" t="s">
        <v>245</v>
      </c>
      <c r="Z12" s="222" t="s">
        <v>1371</v>
      </c>
      <c r="AA12" s="249"/>
      <c r="AB12" s="250"/>
      <c r="AC12" s="671">
        <f>VLOOKUP(年度マスタ!$K$4&amp;"_令和4年度",データシート3!A:AB,MATCH("ea_"&amp;$Y12&amp;"_設備",データシート3!$A$1:$AB$1,0),0)</f>
        <v>1225.5403699999999</v>
      </c>
      <c r="AD12" s="671">
        <f>VLOOKUP(年度マスタ!$K$4&amp;"_令和4年度",データシート3!A:AB,MATCH("ea_"&amp;$Y12&amp;"_年間発電",データシート3!$A$1:$AB$1,0),0)/10^3</f>
        <v>6275.8037703199989</v>
      </c>
      <c r="AE12" s="606">
        <f t="shared" si="0"/>
        <v>0.22592893573151995</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2602</v>
      </c>
      <c r="AD13" s="737">
        <f>SUM(AD14:AD16)</f>
        <v>15959.634</v>
      </c>
      <c r="AE13" s="738">
        <f t="shared" si="0"/>
        <v>0.57454682400000001</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11</v>
      </c>
      <c r="AD15" s="671">
        <f>VLOOKUP(年度マスタ!$K$4&amp;"_令和4年度",データシート3!A:AB,MATCH("ea_"&amp;$Y15&amp;"_年間発電",データシート3!$A$1:$AB$1,0),0)/10^3</f>
        <v>69.414000000000001</v>
      </c>
      <c r="AE15" s="606">
        <f t="shared" si="0"/>
        <v>2.4989040000000001E-3</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2591</v>
      </c>
      <c r="AD16" s="671">
        <f>VLOOKUP(年度マスタ!$K$4&amp;"_令和4年度",データシート3!A:AB,MATCH("ea_"&amp;$Y16&amp;"_年間発電",データシート3!$A$1:$AB$1,0),0)/10^3</f>
        <v>15890.22</v>
      </c>
      <c r="AE16" s="606">
        <f t="shared" si="0"/>
        <v>0.57204792000000004</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0.57136841999999999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4.0749894299999996</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777.46173839999994</v>
      </c>
      <c r="K19" s="682">
        <f>K6*別紙!$C5/100*別紙!$E5/10^3</f>
        <v>792.70326239999997</v>
      </c>
      <c r="L19" s="682">
        <f>L6*別紙!$C5/100*別紙!$E5/10^3</f>
        <v>834.94748639999989</v>
      </c>
      <c r="M19" s="682">
        <f>M6*別紙!$C5/100*別紙!$E5/10^3</f>
        <v>903.58234919999995</v>
      </c>
      <c r="N19" s="682">
        <f>N6*別紙!$C5/100*別紙!$E5/10^3</f>
        <v>1010.2370135999998</v>
      </c>
      <c r="O19" s="682">
        <f>O6*別紙!$C5/100*別紙!$E5/10^3</f>
        <v>1051.1611055999999</v>
      </c>
      <c r="P19" s="682">
        <f>P6*別紙!$C5/100*別紙!$E5/10^3</f>
        <v>1077.3237216</v>
      </c>
      <c r="Q19" s="682">
        <f>Q6*別紙!$C5/100*別紙!$E5/10^3</f>
        <v>1119.8079696000002</v>
      </c>
      <c r="R19" s="710">
        <f>R6*別紙!$C5/100*別紙!$E5/10^3</f>
        <v>1196.6156496000001</v>
      </c>
      <c r="S19" s="631"/>
      <c r="T19" s="227"/>
      <c r="U19" s="647"/>
      <c r="W19" s="237"/>
      <c r="X19" s="237"/>
      <c r="Y19" s="209"/>
      <c r="Z19" s="699" t="s">
        <v>229</v>
      </c>
      <c r="AA19" s="748"/>
      <c r="AB19" s="749"/>
      <c r="AC19" s="750">
        <f>SUM($AC$6,$AC$9,$AC$10,$AC$13)</f>
        <v>930980.54036999994</v>
      </c>
      <c r="AD19" s="750">
        <f>SUM($AD$6,$AD$9,$AD$10,$AD$13)</f>
        <v>1569808.5137703198</v>
      </c>
      <c r="AE19" s="751">
        <f>SUM($AE$6,$AE$9,$AE$10,$AE$13,$AE$17,$AE$18)</f>
        <v>61.159464345731529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2220.9934055999997</v>
      </c>
      <c r="K20" s="684">
        <f>K7*別紙!$C6/100*別紙!$E6/10^3</f>
        <v>2534.6198015999998</v>
      </c>
      <c r="L20" s="684">
        <f>L7*別紙!$C6/100*別紙!$E6/10^3</f>
        <v>2708.9595696000001</v>
      </c>
      <c r="M20" s="684">
        <f>M7*別紙!$C6/100*別紙!$E6/10^3</f>
        <v>3279.7305096</v>
      </c>
      <c r="N20" s="684">
        <f>N7*別紙!$C6/100*別紙!$E6/10^3</f>
        <v>3449.1760655999992</v>
      </c>
      <c r="O20" s="684">
        <f>O7*別紙!$C6/100*別紙!$E6/10^3</f>
        <v>3841.9035095999993</v>
      </c>
      <c r="P20" s="684">
        <f>P7*別紙!$C6/100*別紙!$E6/10^3</f>
        <v>8206.3501296000031</v>
      </c>
      <c r="Q20" s="684">
        <f>Q7*別紙!$C6/100*別紙!$E6/10^3</f>
        <v>8271.8267496000026</v>
      </c>
      <c r="R20" s="705">
        <f>R7*別紙!$C6/100*別紙!$E6/10^3</f>
        <v>65600.245149600014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43.015104000000001</v>
      </c>
      <c r="P21" s="684">
        <f>P8*別紙!$C7/100*別紙!$E7/10^3</f>
        <v>43.015104000000001</v>
      </c>
      <c r="Q21" s="684">
        <f>Q8*別紙!$C7/100*別紙!$E7/10^3</f>
        <v>43.015104000000001</v>
      </c>
      <c r="R21" s="705">
        <f>R8*別紙!$C7/100*別紙!$E7/10^3</f>
        <v>43.015104000000001</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5203.4399999999996</v>
      </c>
      <c r="O22" s="684">
        <f>O9*別紙!$C8/100*別紙!$E8/10^3</f>
        <v>5019.4799999999996</v>
      </c>
      <c r="P22" s="684">
        <f>P9*別紙!$C8/100*別紙!$E8/10^3</f>
        <v>5019.4799999999996</v>
      </c>
      <c r="Q22" s="684">
        <f>Q9*別紙!$C8/100*別紙!$E8/10^3</f>
        <v>5019.4799999999996</v>
      </c>
      <c r="R22" s="705">
        <f>R9*別紙!$C8/100*別紙!$E8/10^3</f>
        <v>5203.4399999999996</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2998.4551439999996</v>
      </c>
      <c r="K25" s="728">
        <f t="shared" si="3"/>
        <v>3327.3230639999997</v>
      </c>
      <c r="L25" s="728">
        <f t="shared" si="3"/>
        <v>3543.907056</v>
      </c>
      <c r="M25" s="728">
        <f t="shared" si="3"/>
        <v>4183.3128588</v>
      </c>
      <c r="N25" s="728">
        <f t="shared" si="3"/>
        <v>9662.8530791999983</v>
      </c>
      <c r="O25" s="728">
        <f t="shared" si="3"/>
        <v>9955.5597191999987</v>
      </c>
      <c r="P25" s="728">
        <f t="shared" si="3"/>
        <v>14346.168955200003</v>
      </c>
      <c r="Q25" s="728">
        <f t="shared" si="3"/>
        <v>14454.129823200003</v>
      </c>
      <c r="R25" s="729">
        <f t="shared" ref="R25" si="4">SUM(R19:R24)</f>
        <v>72043.315903200026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37436.436229219726</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34364.813805191508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34997.763515033723</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35691.985776087589</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35668.217944870688</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32425.602354541421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34024.837621989602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32914.027295122993</v>
      </c>
      <c r="R26" s="726">
        <f>Q26</f>
        <v>32914.027295122993</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8.0094566845004822E-2</v>
      </c>
      <c r="K27" s="951">
        <f t="shared" ref="K27:P27" si="5">K25/K26</f>
        <v>9.68235440722027E-2</v>
      </c>
      <c r="L27" s="951">
        <f t="shared" si="5"/>
        <v>0.10126095784599695</v>
      </c>
      <c r="M27" s="951">
        <f t="shared" si="5"/>
        <v>0.11720594323453633</v>
      </c>
      <c r="N27" s="951">
        <f t="shared" si="5"/>
        <v>0.27090933149884422</v>
      </c>
      <c r="O27" s="951">
        <f t="shared" si="5"/>
        <v>0.30702774956486373</v>
      </c>
      <c r="P27" s="951">
        <f t="shared" si="5"/>
        <v>0.42163813137284006</v>
      </c>
      <c r="Q27" s="951">
        <f>Q25/Q26</f>
        <v>0.43914801715382096</v>
      </c>
      <c r="R27" s="952">
        <f>R25/R26</f>
        <v>2.1888332064996185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2.1888332064996185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47.694209514219025</v>
      </c>
      <c r="AA52" s="209"/>
      <c r="AB52" s="755" t="s">
        <v>232</v>
      </c>
      <c r="AC52" s="756">
        <f>$AD6</f>
        <v>901303.30700000003</v>
      </c>
      <c r="AD52" s="757">
        <f>R19+R20</f>
        <v>66796.860799200018</v>
      </c>
      <c r="AE52" s="758">
        <f t="shared" ref="AE52:AE54" si="6">IFERROR(AD52/AC52,"-")</f>
        <v>7.4111412085609951E-2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1536894.4864751967</v>
      </c>
      <c r="Z53" s="1142"/>
      <c r="AA53" s="209"/>
      <c r="AB53" s="755" t="s">
        <v>222</v>
      </c>
      <c r="AC53" s="756">
        <f>$AD9</f>
        <v>630823.69999999984</v>
      </c>
      <c r="AD53" s="757">
        <f>R21</f>
        <v>43.015104000000001</v>
      </c>
      <c r="AE53" s="758">
        <f t="shared" si="6"/>
        <v>6.8188788721793448E-5</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21721.872770319998</v>
      </c>
      <c r="AD54" s="756">
        <f>R22</f>
        <v>5203.4399999999996</v>
      </c>
      <c r="AE54" s="758">
        <f t="shared" si="6"/>
        <v>0.23954840611670447</v>
      </c>
      <c r="AF54" s="523"/>
      <c r="AG54" s="47"/>
      <c r="AH54" s="468"/>
      <c r="AI54" s="490" t="s">
        <v>1284</v>
      </c>
      <c r="AJ54" s="491">
        <f>VLOOKUP(年度マスタ!$K$4&amp;"_"&amp;AJ$53,データシート1!$A$1:$BS$996,MATCH("ca_太陽光発電（10kW未満）",データシート1!$A$1:$BS$1,0),0)</f>
        <v>135</v>
      </c>
      <c r="AK54" s="491">
        <f>VLOOKUP(年度マスタ!$K$4&amp;"_"&amp;AK$53,データシート1!$A$1:$BS$996,MATCH("ca_太陽光発電（10kW未満）",データシート1!$A$1:$BS$1,0),0)</f>
        <v>138</v>
      </c>
      <c r="AL54" s="491">
        <f>VLOOKUP(年度マスタ!$K$4&amp;"_"&amp;AL$53,データシート1!$A$1:$BS$996,MATCH("ca_太陽光発電（10kW未満）",データシート1!$A$1:$BS$1,0),0)</f>
        <v>143</v>
      </c>
      <c r="AM54" s="491">
        <f>VLOOKUP(年度マスタ!$K$4&amp;"_"&amp;AM$53,データシート1!$A$1:$BS$996,MATCH("ca_太陽光発電（10kW未満）",データシート1!$A$1:$BS$1,0),0)</f>
        <v>150</v>
      </c>
      <c r="AN54" s="491">
        <f>VLOOKUP(年度マスタ!$K$4&amp;"_"&amp;AN$53,データシート1!$A$1:$BS$996,MATCH("ca_太陽光発電（10kW未満）",データシート1!$A$1:$BS$1,0),0)</f>
        <v>165</v>
      </c>
      <c r="AO54" s="201">
        <f>VLOOKUP(年度マスタ!$K$4&amp;"_"&amp;AO$53,データシート1!$A$1:$BS$996,MATCH("ca_太陽光発電（10kW未満）",データシート1!$A$1:$BS$1,0),0)</f>
        <v>171</v>
      </c>
      <c r="AP54" s="201">
        <f>VLOOKUP(年度マスタ!$K$4&amp;"_"&amp;AP$53,データシート1!$A$1:$BS$996,MATCH("ca_太陽光発電（10kW未満）",データシート1!$A$1:$BS$1,0),0)</f>
        <v>175</v>
      </c>
      <c r="AQ54" s="201">
        <f>VLOOKUP(年度マスタ!$K$4&amp;"_"&amp;AQ$53,データシート1!$A$1:$BS$996,MATCH("ca_太陽光発電（10kW未満）",データシート1!$A$1:$BS$1,0),0)</f>
        <v>181</v>
      </c>
      <c r="AR54" s="201">
        <f>VLOOKUP(年度マスタ!$K$4&amp;"_"&amp;AR$53,データシート1!$A$1:$BS$996,MATCH("ca_太陽光発電（10kW未満）",データシート1!$A$1:$BS$1,0),0)</f>
        <v>192</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15959.634</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高森町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熊本県</v>
      </c>
      <c r="AY12" s="25" t="str">
        <f>年度マスタ!$J4</f>
        <v>高森町</v>
      </c>
      <c r="AZ12" s="25" t="str">
        <f>年度マスタ!$K4</f>
        <v>43428</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10426</v>
      </c>
      <c r="AY21" s="20" t="str">
        <f>IF(IFERROR(比較地域マスタ!$Z6,"")=0,"",IFERROR(比較地域マスタ!$Z6,""))</f>
        <v>草津町</v>
      </c>
      <c r="BB21" s="122" t="str">
        <f t="shared" ref="BB21:BC68" si="0">AX21</f>
        <v>10426</v>
      </c>
      <c r="BC21" s="123" t="str">
        <f t="shared" si="0"/>
        <v>草津町</v>
      </c>
      <c r="BD21" s="40">
        <f>SUM(BE21,BI21:BK21,BQ21)</f>
        <v>34.191185847412193</v>
      </c>
      <c r="BE21" s="40">
        <f>SUM(BF21:BH21)</f>
        <v>0.46354293323963119</v>
      </c>
      <c r="BF21" s="40">
        <f>VLOOKUP($AX21&amp;"_"&amp;$BC$14,データシート1!$A:$BS,MATCH($BC$12&amp;"_"&amp;BF$20,データシート1!$A$1:$BS$1,0),0)</f>
        <v>0</v>
      </c>
      <c r="BG21" s="40">
        <f>VLOOKUP($AX21&amp;"_"&amp;$BC$14,データシート1!$A:$BS,MATCH($BC$12&amp;"_"&amp;BG$20,データシート1!$A$1:$BS$1,0),0)</f>
        <v>0.39208336552100881</v>
      </c>
      <c r="BH21" s="40">
        <f>VLOOKUP($AX21&amp;"_"&amp;$BC$14,データシート1!$A:$BS,MATCH($BC$12&amp;"_"&amp;BH$20,データシート1!$A$1:$BS$1,0),0)</f>
        <v>7.1459567718622385E-2</v>
      </c>
      <c r="BI21" s="40">
        <f>VLOOKUP($AX21&amp;"_"&amp;$BC$14,データシート1!$A:$BS,MATCH($BC$12&amp;"_"&amp;BI$20,データシート1!$A$1:$BS$1,0),0)</f>
        <v>13.983503293981604</v>
      </c>
      <c r="BJ21" s="40">
        <f>VLOOKUP($AX21&amp;"_"&amp;$BC$14,データシート1!$A:$BS,MATCH($BC$12&amp;"_"&amp;BJ$20,データシート1!$A$1:$BS$1,0),0)</f>
        <v>8.8608424261913097</v>
      </c>
      <c r="BK21" s="40">
        <f t="shared" ref="BK21:BK68" si="1">SUM(BL21,BO21:BP21)</f>
        <v>9.9182302345596458</v>
      </c>
      <c r="BL21" s="40">
        <f t="shared" ref="BL21:BL67" si="2">SUM(BM21:BN21)</f>
        <v>9.5507717525623477</v>
      </c>
      <c r="BM21" s="40">
        <f>VLOOKUP($AX21&amp;"_"&amp;$BC$14,データシート1!$A:$BS,MATCH($BC$12&amp;"_"&amp;BM$20,データシート1!$A$1:$BS$1,0),0)</f>
        <v>5.1625115855773585</v>
      </c>
      <c r="BN21" s="40">
        <f>VLOOKUP($AX21&amp;"_"&amp;$BC$14,データシート1!$A:$BS,MATCH($BC$12&amp;"_"&amp;BN$20,データシート1!$A$1:$BS$1,0),0)</f>
        <v>4.3882601669849883</v>
      </c>
      <c r="BO21" s="40">
        <f>VLOOKUP($AX21&amp;"_"&amp;$BC$14,データシート1!$A:$BS,MATCH($BC$12&amp;"_"&amp;BO$20,データシート1!$A$1:$BS$1,0),0)</f>
        <v>0.36745848199729825</v>
      </c>
      <c r="BP21" s="40">
        <f>VLOOKUP($AX21&amp;"_"&amp;$BC$14,データシート1!$A:$BS,MATCH($BC$12&amp;"_"&amp;BP$20,データシート1!$A$1:$BS$1,0),0)</f>
        <v>0</v>
      </c>
      <c r="BQ21" s="40">
        <f>VLOOKUP($AX21&amp;"_"&amp;$BC$14,データシート1!$A:$BS,MATCH($BC$12&amp;"_"&amp;BQ$20,データシート1!$A$1:$BS$1,0),0)</f>
        <v>0.96506695943999998</v>
      </c>
      <c r="BR21" s="41">
        <f t="shared" ref="BR21:BR68" si="3">BD21</f>
        <v>34.191185847412193</v>
      </c>
      <c r="BT21" s="124" t="str">
        <f t="shared" ref="BT21:BT68" si="4">AY21</f>
        <v>草津町</v>
      </c>
      <c r="BU21" s="40">
        <f>BD21</f>
        <v>34.191185847412193</v>
      </c>
      <c r="BV21" s="70">
        <f>BE21/$BR21</f>
        <v>1.355738099603571E-2</v>
      </c>
      <c r="BW21" s="70">
        <f t="shared" ref="BW21:CH42" si="5">BF21/$BR21</f>
        <v>0</v>
      </c>
      <c r="BX21" s="70">
        <f t="shared" si="5"/>
        <v>1.1467381309054076E-2</v>
      </c>
      <c r="BY21" s="70">
        <f t="shared" si="5"/>
        <v>2.0899996869816347E-3</v>
      </c>
      <c r="BZ21" s="70">
        <f t="shared" si="5"/>
        <v>0.40897976912491218</v>
      </c>
      <c r="CA21" s="70">
        <f t="shared" si="5"/>
        <v>0.25915575042454853</v>
      </c>
      <c r="CB21" s="70">
        <f t="shared" si="5"/>
        <v>0.29008149289768848</v>
      </c>
      <c r="CC21" s="70">
        <f t="shared" si="5"/>
        <v>0.27933432303826372</v>
      </c>
      <c r="CD21" s="70">
        <f t="shared" si="5"/>
        <v>0.15098954475040796</v>
      </c>
      <c r="CE21" s="70">
        <f t="shared" si="5"/>
        <v>0.12834477828785573</v>
      </c>
      <c r="CF21" s="70">
        <f t="shared" si="5"/>
        <v>1.0747169859424746E-2</v>
      </c>
      <c r="CG21" s="70">
        <f t="shared" si="5"/>
        <v>0</v>
      </c>
      <c r="CH21" s="70">
        <f>BQ21/$BR21</f>
        <v>2.8225606556815063E-2</v>
      </c>
      <c r="CI21" s="125">
        <f t="shared" ref="CI21:CI68" si="6">BR21/$BR21</f>
        <v>1</v>
      </c>
      <c r="CK21" s="126" t="str">
        <f t="shared" ref="CK21:CK68" si="7">AY21</f>
        <v>草津町</v>
      </c>
      <c r="CL21" s="127">
        <f>CN21+CP21+CR21</f>
        <v>0.46354293323963119</v>
      </c>
      <c r="CM21" s="71">
        <f>IF(IF(CL21=0,0,CW21/CL21)&gt;1,1,IF(CL21=0,0,CW21/CL21))</f>
        <v>0</v>
      </c>
      <c r="CN21" s="72">
        <f>BF21</f>
        <v>0</v>
      </c>
      <c r="CO21" s="71">
        <f>IF(IF(CN21=0,0,CX21/CN21)&gt;1,1,IF(CN21=0,0,CX21/CN21))</f>
        <v>0</v>
      </c>
      <c r="CP21" s="72">
        <f t="shared" ref="CP21:CP68" si="8">BG21</f>
        <v>0.39208336552100881</v>
      </c>
      <c r="CQ21" s="71">
        <f>IF(IF(CP21=0,0,CY21/CP21)&gt;1,1,IF(CP21=0,0,CY21/CP21))</f>
        <v>0</v>
      </c>
      <c r="CR21" s="72">
        <f t="shared" ref="CR21:CR68" si="9">BH21</f>
        <v>7.1459567718622385E-2</v>
      </c>
      <c r="CS21" s="71">
        <f>IF(IF(CR21=0,0,CZ21/CR21)&gt;1,1,IF(CR21=0,0,CZ21/CR21))</f>
        <v>0</v>
      </c>
      <c r="CT21" s="72">
        <f t="shared" ref="CT21:CT68" si="10">BI21</f>
        <v>13.983503293981604</v>
      </c>
      <c r="CU21" s="73">
        <f>IF(IF(CT21=0,0,DA21/CT21)&gt;1,1,IF(CT21=0,0,DA21/CT21))</f>
        <v>0.28977001791417678</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4.0519999999999996</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4.0519999999999996</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22429</v>
      </c>
      <c r="AY22" s="20" t="str">
        <f>IF(IFERROR(比較地域マスタ!$Z7,"")=0,"",IFERROR(比較地域マスタ!$Z7,""))</f>
        <v>川根本町</v>
      </c>
      <c r="BB22" s="122" t="str">
        <f t="shared" si="0"/>
        <v>22429</v>
      </c>
      <c r="BC22" s="123" t="str">
        <f t="shared" si="0"/>
        <v>川根本町</v>
      </c>
      <c r="BD22" s="40">
        <f t="shared" ref="BD22:BD68" si="14">SUM(BE22,BI22:BK22,BQ22)</f>
        <v>36.369723720812871</v>
      </c>
      <c r="BE22" s="40">
        <f t="shared" ref="BE22:BE67" si="15">SUM(BF22:BH22)</f>
        <v>5.8075135484055815</v>
      </c>
      <c r="BF22" s="40">
        <f>VLOOKUP($AX22&amp;"_"&amp;$BC$14,データシート1!$A:$BS,MATCH($BC$12&amp;"_"&amp;BF$20,データシート1!$A$1:$BS$1,0),0)</f>
        <v>3.8477444391420872</v>
      </c>
      <c r="BG22" s="40">
        <f>VLOOKUP($AX22&amp;"_"&amp;$BC$14,データシート1!$A:$BS,MATCH($BC$12&amp;"_"&amp;BG$20,データシート1!$A$1:$BS$1,0),0)</f>
        <v>0.67704841746280331</v>
      </c>
      <c r="BH22" s="40">
        <f>VLOOKUP($AX22&amp;"_"&amp;$BC$14,データシート1!$A:$BS,MATCH($BC$12&amp;"_"&amp;BH$20,データシート1!$A$1:$BS$1,0),0)</f>
        <v>1.282720691800691</v>
      </c>
      <c r="BI22" s="40">
        <f>VLOOKUP($AX22&amp;"_"&amp;$BC$14,データシート1!$A:$BS,MATCH($BC$12&amp;"_"&amp;BI$20,データシート1!$A$1:$BS$1,0),0)</f>
        <v>6.8156079865419814</v>
      </c>
      <c r="BJ22" s="40">
        <f>VLOOKUP($AX22&amp;"_"&amp;$BC$14,データシート1!$A:$BS,MATCH($BC$12&amp;"_"&amp;BJ$20,データシート1!$A$1:$BS$1,0),0)</f>
        <v>7.6640432668375782</v>
      </c>
      <c r="BK22" s="40">
        <f t="shared" si="1"/>
        <v>16.082558919027733</v>
      </c>
      <c r="BL22" s="40">
        <f t="shared" si="2"/>
        <v>15.701126165491065</v>
      </c>
      <c r="BM22" s="40">
        <f>VLOOKUP($AX22&amp;"_"&amp;$BC$14,データシート1!$A:$BS,MATCH($BC$12&amp;"_"&amp;BM$20,データシート1!$A$1:$BS$1,0),0)</f>
        <v>6.0469537981240897</v>
      </c>
      <c r="BN22" s="40">
        <f>VLOOKUP($AX22&amp;"_"&amp;$BC$14,データシート1!$A:$BS,MATCH($BC$12&amp;"_"&amp;BN$20,データシート1!$A$1:$BS$1,0),0)</f>
        <v>9.654172367366975</v>
      </c>
      <c r="BO22" s="40">
        <f>VLOOKUP($AX22&amp;"_"&amp;$BC$14,データシート1!$A:$BS,MATCH($BC$12&amp;"_"&amp;BO$20,データシート1!$A$1:$BS$1,0),0)</f>
        <v>0.38143275353666917</v>
      </c>
      <c r="BP22" s="40">
        <f>VLOOKUP($AX22&amp;"_"&amp;$BC$14,データシート1!$A:$BS,MATCH($BC$12&amp;"_"&amp;BP$20,データシート1!$A$1:$BS$1,0),0)</f>
        <v>0</v>
      </c>
      <c r="BQ22" s="40">
        <f>VLOOKUP($AX22&amp;"_"&amp;$BC$14,データシート1!$A:$BS,MATCH($BC$12&amp;"_"&amp;BQ$20,データシート1!$A$1:$BS$1,0),0)</f>
        <v>0</v>
      </c>
      <c r="BR22" s="41">
        <f t="shared" si="3"/>
        <v>36.369723720812871</v>
      </c>
      <c r="BT22" s="134" t="str">
        <f t="shared" si="4"/>
        <v>川根本町</v>
      </c>
      <c r="BU22" s="38">
        <f>BD22</f>
        <v>36.369723720812871</v>
      </c>
      <c r="BV22" s="69">
        <f t="shared" ref="BV22:BZ68" si="16">BE22/$BR22</f>
        <v>0.15967989179643355</v>
      </c>
      <c r="BW22" s="69">
        <f t="shared" si="5"/>
        <v>0.10579526170390412</v>
      </c>
      <c r="BX22" s="69">
        <f t="shared" si="5"/>
        <v>1.8615715166275977E-2</v>
      </c>
      <c r="BY22" s="69">
        <f t="shared" si="5"/>
        <v>3.5268914926253447E-2</v>
      </c>
      <c r="BZ22" s="69">
        <f t="shared" si="5"/>
        <v>0.18739784879481211</v>
      </c>
      <c r="CA22" s="69">
        <f t="shared" si="5"/>
        <v>0.21072591383067799</v>
      </c>
      <c r="CB22" s="69">
        <f t="shared" si="5"/>
        <v>0.44219634557807647</v>
      </c>
      <c r="CC22" s="69">
        <f t="shared" si="5"/>
        <v>0.43170870051195814</v>
      </c>
      <c r="CD22" s="69">
        <f t="shared" si="5"/>
        <v>0.16626339656970424</v>
      </c>
      <c r="CE22" s="69">
        <f t="shared" si="5"/>
        <v>0.26544530394225391</v>
      </c>
      <c r="CF22" s="69">
        <f t="shared" si="5"/>
        <v>1.0487645066118309E-2</v>
      </c>
      <c r="CG22" s="69">
        <f t="shared" si="5"/>
        <v>0</v>
      </c>
      <c r="CH22" s="69">
        <f t="shared" si="5"/>
        <v>0</v>
      </c>
      <c r="CI22" s="135">
        <f t="shared" si="6"/>
        <v>1</v>
      </c>
      <c r="CK22" s="136" t="str">
        <f t="shared" si="7"/>
        <v>川根本町</v>
      </c>
      <c r="CL22" s="137">
        <f t="shared" ref="CL22:CL68" si="17">CN22+CP22+CR22</f>
        <v>5.8075135484055815</v>
      </c>
      <c r="CM22" s="75">
        <f t="shared" ref="CM22:CM68" si="18">IF(IF(CL22=0,0,CW22/CL22)&gt;1,1,IF(CL22=0,0,CW22/CL22))</f>
        <v>0</v>
      </c>
      <c r="CN22" s="76">
        <f t="shared" ref="CN22:CN68" si="19">BF22</f>
        <v>3.8477444391420872</v>
      </c>
      <c r="CO22" s="75">
        <f t="shared" ref="CO22:CO68" si="20">IF(IF(CN22=0,0,CX22/CN22)&gt;1,1,IF(CN22=0,0,CX22/CN22))</f>
        <v>0</v>
      </c>
      <c r="CP22" s="76">
        <f t="shared" si="8"/>
        <v>0.67704841746280331</v>
      </c>
      <c r="CQ22" s="75">
        <f t="shared" ref="CQ22:CQ68" si="21">IF(IF(CP22=0,0,CY22/CP22)&gt;1,1,IF(CP22=0,0,CY22/CP22))</f>
        <v>0</v>
      </c>
      <c r="CR22" s="76">
        <f t="shared" si="9"/>
        <v>1.282720691800691</v>
      </c>
      <c r="CS22" s="75">
        <f t="shared" ref="CS22:CS68" si="22">IF(IF(CR22=0,0,CZ22/CR22)&gt;1,1,IF(CR22=0,0,CZ22/CR22))</f>
        <v>0</v>
      </c>
      <c r="CT22" s="76">
        <f t="shared" si="10"/>
        <v>6.8156079865419814</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36387</v>
      </c>
      <c r="AY23" s="20" t="str">
        <f>IF(IFERROR(比較地域マスタ!$Z8,"")=0,"",IFERROR(比較地域マスタ!$Z8,""))</f>
        <v>美波町</v>
      </c>
      <c r="BB23" s="122" t="str">
        <f t="shared" si="0"/>
        <v>36387</v>
      </c>
      <c r="BC23" s="123" t="str">
        <f t="shared" si="0"/>
        <v>美波町</v>
      </c>
      <c r="BD23" s="40">
        <f t="shared" si="14"/>
        <v>37.718315058284567</v>
      </c>
      <c r="BE23" s="40">
        <f t="shared" si="15"/>
        <v>4.4922716709047741</v>
      </c>
      <c r="BF23" s="40">
        <f>VLOOKUP($AX23&amp;"_"&amp;$BC$14,データシート1!$A:$BS,MATCH($BC$12&amp;"_"&amp;BF$20,データシート1!$A$1:$BS$1,0),0)</f>
        <v>2.134146921352476</v>
      </c>
      <c r="BG23" s="40">
        <f>VLOOKUP($AX23&amp;"_"&amp;$BC$14,データシート1!$A:$BS,MATCH($BC$12&amp;"_"&amp;BG$20,データシート1!$A$1:$BS$1,0),0)</f>
        <v>0.48827869387260503</v>
      </c>
      <c r="BH23" s="40">
        <f>VLOOKUP($AX23&amp;"_"&amp;$BC$14,データシート1!$A:$BS,MATCH($BC$12&amp;"_"&amp;BH$20,データシート1!$A$1:$BS$1,0),0)</f>
        <v>1.8698460556796928</v>
      </c>
      <c r="BI23" s="40">
        <f>VLOOKUP($AX23&amp;"_"&amp;$BC$14,データシート1!$A:$BS,MATCH($BC$12&amp;"_"&amp;BI$20,データシート1!$A$1:$BS$1,0),0)</f>
        <v>7.937539031401931</v>
      </c>
      <c r="BJ23" s="40">
        <f>VLOOKUP($AX23&amp;"_"&amp;$BC$14,データシート1!$A:$BS,MATCH($BC$12&amp;"_"&amp;BJ$20,データシート1!$A$1:$BS$1,0),0)</f>
        <v>12.109114869685115</v>
      </c>
      <c r="BK23" s="40">
        <f t="shared" si="1"/>
        <v>12.207838426295227</v>
      </c>
      <c r="BL23" s="40">
        <f t="shared" si="2"/>
        <v>11.638728966058405</v>
      </c>
      <c r="BM23" s="40">
        <f>VLOOKUP($AX23&amp;"_"&amp;$BC$14,データシート1!$A:$BS,MATCH($BC$12&amp;"_"&amp;BM$20,データシート1!$A$1:$BS$1,0),0)</f>
        <v>5.2646702588620284</v>
      </c>
      <c r="BN23" s="40">
        <f>VLOOKUP($AX23&amp;"_"&amp;$BC$14,データシート1!$A:$BS,MATCH($BC$12&amp;"_"&amp;BN$20,データシート1!$A$1:$BS$1,0),0)</f>
        <v>6.3740587071963768</v>
      </c>
      <c r="BO23" s="40">
        <f>VLOOKUP($AX23&amp;"_"&amp;$BC$14,データシート1!$A:$BS,MATCH($BC$12&amp;"_"&amp;BO$20,データシート1!$A$1:$BS$1,0),0)</f>
        <v>0.37936904254984222</v>
      </c>
      <c r="BP23" s="40">
        <f>VLOOKUP($AX23&amp;"_"&amp;$BC$14,データシート1!$A:$BS,MATCH($BC$12&amp;"_"&amp;BP$20,データシート1!$A$1:$BS$1,0),0)</f>
        <v>0.18974041768697977</v>
      </c>
      <c r="BQ23" s="40">
        <f>VLOOKUP($AX23&amp;"_"&amp;$BC$14,データシート1!$A:$BS,MATCH($BC$12&amp;"_"&amp;BQ$20,データシート1!$A$1:$BS$1,0),0)</f>
        <v>0.97155105999752289</v>
      </c>
      <c r="BR23" s="41">
        <f t="shared" si="3"/>
        <v>37.718315058284567</v>
      </c>
      <c r="BT23" s="134" t="str">
        <f t="shared" si="4"/>
        <v>美波町</v>
      </c>
      <c r="BU23" s="38">
        <f t="shared" ref="BU23:BU68" si="25">BD23</f>
        <v>37.718315058284567</v>
      </c>
      <c r="BV23" s="69">
        <f t="shared" si="16"/>
        <v>0.11910053945843155</v>
      </c>
      <c r="BW23" s="69">
        <f t="shared" si="5"/>
        <v>5.658118391700865E-2</v>
      </c>
      <c r="BX23" s="69">
        <f t="shared" si="5"/>
        <v>1.2945400480326016E-2</v>
      </c>
      <c r="BY23" s="69">
        <f t="shared" si="5"/>
        <v>4.9573955061096873E-2</v>
      </c>
      <c r="BZ23" s="69">
        <f t="shared" si="5"/>
        <v>0.21044256667182448</v>
      </c>
      <c r="CA23" s="69">
        <f t="shared" si="5"/>
        <v>0.32104071592204997</v>
      </c>
      <c r="CB23" s="69">
        <f t="shared" si="5"/>
        <v>0.32365810634517883</v>
      </c>
      <c r="CC23" s="69">
        <f t="shared" si="5"/>
        <v>0.30856969480406415</v>
      </c>
      <c r="CD23" s="69">
        <f t="shared" si="5"/>
        <v>0.1395786171976863</v>
      </c>
      <c r="CE23" s="69">
        <f t="shared" si="5"/>
        <v>0.16899107760637783</v>
      </c>
      <c r="CF23" s="69">
        <f t="shared" si="5"/>
        <v>1.0057953065072466E-2</v>
      </c>
      <c r="CG23" s="69">
        <f t="shared" si="5"/>
        <v>5.030458476042254E-3</v>
      </c>
      <c r="CH23" s="69">
        <f t="shared" si="5"/>
        <v>2.5758071602515246E-2</v>
      </c>
      <c r="CI23" s="135">
        <f t="shared" si="6"/>
        <v>1</v>
      </c>
      <c r="CK23" s="136" t="str">
        <f t="shared" si="7"/>
        <v>美波町</v>
      </c>
      <c r="CL23" s="137">
        <f t="shared" si="17"/>
        <v>4.4922716709047741</v>
      </c>
      <c r="CM23" s="75">
        <f t="shared" si="18"/>
        <v>0</v>
      </c>
      <c r="CN23" s="76">
        <f t="shared" si="19"/>
        <v>2.134146921352476</v>
      </c>
      <c r="CO23" s="75">
        <f t="shared" si="20"/>
        <v>0</v>
      </c>
      <c r="CP23" s="76">
        <f t="shared" si="8"/>
        <v>0.48827869387260503</v>
      </c>
      <c r="CQ23" s="75">
        <f t="shared" si="21"/>
        <v>0</v>
      </c>
      <c r="CR23" s="76">
        <f t="shared" si="9"/>
        <v>1.8698460556796928</v>
      </c>
      <c r="CS23" s="75">
        <f t="shared" si="22"/>
        <v>0</v>
      </c>
      <c r="CT23" s="76">
        <f t="shared" si="10"/>
        <v>7.937539031401931</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31364</v>
      </c>
      <c r="AY24" s="20" t="str">
        <f>IF(IFERROR(比較地域マスタ!$Z9,"")=0,"",IFERROR(比較地域マスタ!$Z9,""))</f>
        <v>三朝町</v>
      </c>
      <c r="BB24" s="122" t="str">
        <f t="shared" si="0"/>
        <v>31364</v>
      </c>
      <c r="BC24" s="123" t="str">
        <f t="shared" si="0"/>
        <v>三朝町</v>
      </c>
      <c r="BD24" s="40">
        <f t="shared" si="14"/>
        <v>30.916258841443902</v>
      </c>
      <c r="BE24" s="40">
        <f t="shared" si="15"/>
        <v>2.8951039380550441</v>
      </c>
      <c r="BF24" s="40">
        <f>VLOOKUP($AX24&amp;"_"&amp;$BC$14,データシート1!$A:$BS,MATCH($BC$12&amp;"_"&amp;BF$20,データシート1!$A$1:$BS$1,0),0)</f>
        <v>1.63074301932819</v>
      </c>
      <c r="BG24" s="40">
        <f>VLOOKUP($AX24&amp;"_"&amp;$BC$14,データシート1!$A:$BS,MATCH($BC$12&amp;"_"&amp;BG$20,データシート1!$A$1:$BS$1,0),0)</f>
        <v>0.11962191280413469</v>
      </c>
      <c r="BH24" s="40">
        <f>VLOOKUP($AX24&amp;"_"&amp;$BC$14,データシート1!$A:$BS,MATCH($BC$12&amp;"_"&amp;BH$20,データシート1!$A$1:$BS$1,0),0)</f>
        <v>1.1447390059227192</v>
      </c>
      <c r="BI24" s="40">
        <f>VLOOKUP($AX24&amp;"_"&amp;$BC$14,データシート1!$A:$BS,MATCH($BC$12&amp;"_"&amp;BI$20,データシート1!$A$1:$BS$1,0),0)</f>
        <v>6.9681036158660969</v>
      </c>
      <c r="BJ24" s="40">
        <f>VLOOKUP($AX24&amp;"_"&amp;$BC$14,データシート1!$A:$BS,MATCH($BC$12&amp;"_"&amp;BJ$20,データシート1!$A$1:$BS$1,0),0)</f>
        <v>8.2865900698195034</v>
      </c>
      <c r="BK24" s="40">
        <f t="shared" si="1"/>
        <v>11.662818380987241</v>
      </c>
      <c r="BL24" s="40">
        <f t="shared" si="2"/>
        <v>11.288991876516306</v>
      </c>
      <c r="BM24" s="40">
        <f>VLOOKUP($AX24&amp;"_"&amp;$BC$14,データシート1!$A:$BS,MATCH($BC$12&amp;"_"&amp;BM$20,データシート1!$A$1:$BS$1,0),0)</f>
        <v>5.3892198742364892</v>
      </c>
      <c r="BN24" s="40">
        <f>VLOOKUP($AX24&amp;"_"&amp;$BC$14,データシート1!$A:$BS,MATCH($BC$12&amp;"_"&amp;BN$20,データシート1!$A$1:$BS$1,0),0)</f>
        <v>5.8997720022798177</v>
      </c>
      <c r="BO24" s="40">
        <f>VLOOKUP($AX24&amp;"_"&amp;$BC$14,データシート1!$A:$BS,MATCH($BC$12&amp;"_"&amp;BO$20,データシート1!$A$1:$BS$1,0),0)</f>
        <v>0.37382650447093563</v>
      </c>
      <c r="BP24" s="40">
        <f>VLOOKUP($AX24&amp;"_"&amp;$BC$14,データシート1!$A:$BS,MATCH($BC$12&amp;"_"&amp;BP$20,データシート1!$A$1:$BS$1,0),0)</f>
        <v>0</v>
      </c>
      <c r="BQ24" s="40">
        <f>VLOOKUP($AX24&amp;"_"&amp;$BC$14,データシート1!$A:$BS,MATCH($BC$12&amp;"_"&amp;BQ$20,データシート1!$A$1:$BS$1,0),0)</f>
        <v>1.103642836716016</v>
      </c>
      <c r="BR24" s="41">
        <f t="shared" si="3"/>
        <v>30.916258841443902</v>
      </c>
      <c r="BT24" s="134" t="str">
        <f t="shared" si="4"/>
        <v>三朝町</v>
      </c>
      <c r="BU24" s="38">
        <f t="shared" si="25"/>
        <v>30.916258841443902</v>
      </c>
      <c r="BV24" s="69">
        <f t="shared" si="16"/>
        <v>9.3643411154718872E-2</v>
      </c>
      <c r="BW24" s="69">
        <f t="shared" si="5"/>
        <v>5.2747100730769672E-2</v>
      </c>
      <c r="BX24" s="69">
        <f t="shared" si="5"/>
        <v>3.8692234211656607E-3</v>
      </c>
      <c r="BY24" s="69">
        <f t="shared" si="5"/>
        <v>3.7027087002783537E-2</v>
      </c>
      <c r="BZ24" s="69">
        <f t="shared" si="5"/>
        <v>0.22538637846197632</v>
      </c>
      <c r="CA24" s="69">
        <f t="shared" si="5"/>
        <v>0.26803340314615148</v>
      </c>
      <c r="CB24" s="69">
        <f t="shared" si="5"/>
        <v>0.37723899391581578</v>
      </c>
      <c r="CC24" s="69">
        <f t="shared" si="5"/>
        <v>0.36514741108918303</v>
      </c>
      <c r="CD24" s="69">
        <f t="shared" si="5"/>
        <v>0.17431668889419846</v>
      </c>
      <c r="CE24" s="69">
        <f t="shared" si="5"/>
        <v>0.19083072219498459</v>
      </c>
      <c r="CF24" s="69">
        <f t="shared" si="5"/>
        <v>1.2091582826632738E-2</v>
      </c>
      <c r="CG24" s="69">
        <f t="shared" si="5"/>
        <v>0</v>
      </c>
      <c r="CH24" s="69">
        <f t="shared" si="5"/>
        <v>3.5697813321337556E-2</v>
      </c>
      <c r="CI24" s="135">
        <f t="shared" si="6"/>
        <v>1</v>
      </c>
      <c r="CK24" s="136" t="str">
        <f t="shared" si="7"/>
        <v>三朝町</v>
      </c>
      <c r="CL24" s="137">
        <f t="shared" si="17"/>
        <v>2.8951039380550441</v>
      </c>
      <c r="CM24" s="75">
        <f t="shared" si="18"/>
        <v>0</v>
      </c>
      <c r="CN24" s="76">
        <f t="shared" si="19"/>
        <v>1.63074301932819</v>
      </c>
      <c r="CO24" s="75">
        <f t="shared" si="20"/>
        <v>0</v>
      </c>
      <c r="CP24" s="76">
        <f t="shared" si="8"/>
        <v>0.11962191280413469</v>
      </c>
      <c r="CQ24" s="75">
        <f t="shared" si="21"/>
        <v>0</v>
      </c>
      <c r="CR24" s="76">
        <f t="shared" si="9"/>
        <v>1.1447390059227192</v>
      </c>
      <c r="CS24" s="75">
        <f t="shared" si="22"/>
        <v>0</v>
      </c>
      <c r="CT24" s="76">
        <f t="shared" si="10"/>
        <v>6.9681036158660969</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43428</v>
      </c>
      <c r="AY25" s="20" t="str">
        <f>IF(IFERROR(比較地域マスタ!$Z10,"")=0,"",IFERROR(比較地域マスタ!$Z10,""))</f>
        <v>高森町</v>
      </c>
      <c r="BB25" s="122" t="str">
        <f t="shared" si="0"/>
        <v>43428</v>
      </c>
      <c r="BC25" s="123" t="str">
        <f t="shared" si="0"/>
        <v>高森町</v>
      </c>
      <c r="BD25" s="40">
        <f t="shared" si="14"/>
        <v>37.705333844485445</v>
      </c>
      <c r="BE25" s="40">
        <f t="shared" si="15"/>
        <v>10.508388858369699</v>
      </c>
      <c r="BF25" s="40">
        <f>VLOOKUP($AX25&amp;"_"&amp;$BC$14,データシート1!$A:$BS,MATCH($BC$12&amp;"_"&amp;BF$20,データシート1!$A$1:$BS$1,0),0)</f>
        <v>6.3628938859855522</v>
      </c>
      <c r="BG25" s="40">
        <f>VLOOKUP($AX25&amp;"_"&amp;$BC$14,データシート1!$A:$BS,MATCH($BC$12&amp;"_"&amp;BG$20,データシート1!$A$1:$BS$1,0),0)</f>
        <v>0.42119832625922637</v>
      </c>
      <c r="BH25" s="40">
        <f>VLOOKUP($AX25&amp;"_"&amp;$BC$14,データシート1!$A:$BS,MATCH($BC$12&amp;"_"&amp;BH$20,データシート1!$A$1:$BS$1,0),0)</f>
        <v>3.7242966461249214</v>
      </c>
      <c r="BI25" s="40">
        <f>VLOOKUP($AX25&amp;"_"&amp;$BC$14,データシート1!$A:$BS,MATCH($BC$12&amp;"_"&amp;BI$20,データシート1!$A$1:$BS$1,0),0)</f>
        <v>5.916284800076407</v>
      </c>
      <c r="BJ25" s="40">
        <f>VLOOKUP($AX25&amp;"_"&amp;$BC$14,データシート1!$A:$BS,MATCH($BC$12&amp;"_"&amp;BJ$20,データシート1!$A$1:$BS$1,0),0)</f>
        <v>6.527880221708422</v>
      </c>
      <c r="BK25" s="40">
        <f t="shared" si="1"/>
        <v>14.752779964330914</v>
      </c>
      <c r="BL25" s="40">
        <f t="shared" si="2"/>
        <v>14.384083255741519</v>
      </c>
      <c r="BM25" s="40">
        <f>VLOOKUP($AX25&amp;"_"&amp;$BC$14,データシート1!$A:$BS,MATCH($BC$12&amp;"_"&amp;BM$20,データシート1!$A$1:$BS$1,0),0)</f>
        <v>5.4745853409538157</v>
      </c>
      <c r="BN25" s="40">
        <f>VLOOKUP($AX25&amp;"_"&amp;$BC$14,データシート1!$A:$BS,MATCH($BC$12&amp;"_"&amp;BN$20,データシート1!$A$1:$BS$1,0),0)</f>
        <v>8.9094979147877034</v>
      </c>
      <c r="BO25" s="40">
        <f>VLOOKUP($AX25&amp;"_"&amp;$BC$14,データシート1!$A:$BS,MATCH($BC$12&amp;"_"&amp;BO$20,データシート1!$A$1:$BS$1,0),0)</f>
        <v>0.36869670858939441</v>
      </c>
      <c r="BP25" s="40">
        <f>VLOOKUP($AX25&amp;"_"&amp;$BC$14,データシート1!$A:$BS,MATCH($BC$12&amp;"_"&amp;BP$20,データシート1!$A$1:$BS$1,0),0)</f>
        <v>0</v>
      </c>
      <c r="BQ25" s="40">
        <f>VLOOKUP($AX25&amp;"_"&amp;$BC$14,データシート1!$A:$BS,MATCH($BC$12&amp;"_"&amp;BQ$20,データシート1!$A$1:$BS$1,0),0)</f>
        <v>0</v>
      </c>
      <c r="BR25" s="41">
        <f t="shared" si="3"/>
        <v>37.705333844485445</v>
      </c>
      <c r="BT25" s="134" t="str">
        <f t="shared" si="4"/>
        <v>高森町</v>
      </c>
      <c r="BU25" s="38">
        <f t="shared" si="25"/>
        <v>37.705333844485445</v>
      </c>
      <c r="BV25" s="69">
        <f t="shared" si="16"/>
        <v>0.27869767449112753</v>
      </c>
      <c r="BW25" s="69">
        <f t="shared" si="5"/>
        <v>0.16875315074066505</v>
      </c>
      <c r="BX25" s="69">
        <f t="shared" si="5"/>
        <v>1.117078893921074E-2</v>
      </c>
      <c r="BY25" s="69">
        <f t="shared" si="5"/>
        <v>9.8773734811251762E-2</v>
      </c>
      <c r="BZ25" s="69">
        <f t="shared" si="5"/>
        <v>0.15690843169504751</v>
      </c>
      <c r="CA25" s="69">
        <f t="shared" si="5"/>
        <v>0.17312882704161894</v>
      </c>
      <c r="CB25" s="69">
        <f t="shared" si="5"/>
        <v>0.39126506677220596</v>
      </c>
      <c r="CC25" s="69">
        <f t="shared" si="5"/>
        <v>0.38148669668509644</v>
      </c>
      <c r="CD25" s="69">
        <f t="shared" si="5"/>
        <v>0.14519392305432394</v>
      </c>
      <c r="CE25" s="69">
        <f t="shared" si="5"/>
        <v>0.23629277363077247</v>
      </c>
      <c r="CF25" s="69">
        <f t="shared" si="5"/>
        <v>9.7783700871095138E-3</v>
      </c>
      <c r="CG25" s="69">
        <f t="shared" si="5"/>
        <v>0</v>
      </c>
      <c r="CH25" s="69">
        <f t="shared" si="5"/>
        <v>0</v>
      </c>
      <c r="CI25" s="135">
        <f t="shared" si="6"/>
        <v>1</v>
      </c>
      <c r="CK25" s="136" t="str">
        <f t="shared" si="7"/>
        <v>高森町</v>
      </c>
      <c r="CL25" s="137">
        <f t="shared" si="17"/>
        <v>10.508388858369699</v>
      </c>
      <c r="CM25" s="75">
        <f t="shared" si="18"/>
        <v>0.52919625215151667</v>
      </c>
      <c r="CN25" s="76">
        <f t="shared" si="19"/>
        <v>6.3628938859855522</v>
      </c>
      <c r="CO25" s="75">
        <f t="shared" si="20"/>
        <v>0.87397339946973729</v>
      </c>
      <c r="CP25" s="76">
        <f t="shared" si="8"/>
        <v>0.42119832625922637</v>
      </c>
      <c r="CQ25" s="75">
        <f t="shared" si="21"/>
        <v>0</v>
      </c>
      <c r="CR25" s="76">
        <f t="shared" si="9"/>
        <v>3.7242966461249214</v>
      </c>
      <c r="CS25" s="75">
        <f t="shared" si="22"/>
        <v>0</v>
      </c>
      <c r="CT25" s="76">
        <f t="shared" si="10"/>
        <v>5.916284800076407</v>
      </c>
      <c r="CU25" s="77">
        <f t="shared" si="23"/>
        <v>0</v>
      </c>
      <c r="CV25" s="18"/>
      <c r="CW25" s="1078">
        <f t="shared" si="24"/>
        <v>5.5609999999999999</v>
      </c>
      <c r="CX25" s="1081">
        <f>VLOOKUP($AX25&amp;"_"&amp;$CW$14,データシート1!$A:$BS,MATCH($CW$12&amp;"_"&amp;CX$20,データシート1!$A$1:$BS$1,0),0)</f>
        <v>5.5609999999999999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5.5609999999999999</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20407</v>
      </c>
      <c r="AY26" s="20" t="str">
        <f>IF(IFERROR(比較地域マスタ!$Z11,"")=0,"",IFERROR(比較地域マスタ!$Z11,""))</f>
        <v>阿智村</v>
      </c>
      <c r="BB26" s="122" t="str">
        <f t="shared" si="0"/>
        <v>20407</v>
      </c>
      <c r="BC26" s="123" t="str">
        <f t="shared" si="0"/>
        <v>阿智村</v>
      </c>
      <c r="BD26" s="40">
        <f t="shared" si="14"/>
        <v>39.734803410205807</v>
      </c>
      <c r="BE26" s="40">
        <f t="shared" si="15"/>
        <v>7.7913916797340308</v>
      </c>
      <c r="BF26" s="40">
        <f>VLOOKUP($AX26&amp;"_"&amp;$BC$14,データシート1!$A:$BS,MATCH($BC$12&amp;"_"&amp;BF$20,データシート1!$A$1:$BS$1,0),0)</f>
        <v>6.6446965824367146</v>
      </c>
      <c r="BG26" s="40">
        <f>VLOOKUP($AX26&amp;"_"&amp;$BC$14,データシート1!$A:$BS,MATCH($BC$12&amp;"_"&amp;BG$20,データシート1!$A$1:$BS$1,0),0)</f>
        <v>0.50172979065204626</v>
      </c>
      <c r="BH26" s="40">
        <f>VLOOKUP($AX26&amp;"_"&amp;$BC$14,データシート1!$A:$BS,MATCH($BC$12&amp;"_"&amp;BH$20,データシート1!$A$1:$BS$1,0),0)</f>
        <v>0.64496530664526985</v>
      </c>
      <c r="BI26" s="40">
        <f>VLOOKUP($AX26&amp;"_"&amp;$BC$14,データシート1!$A:$BS,MATCH($BC$12&amp;"_"&amp;BI$20,データシート1!$A$1:$BS$1,0),0)</f>
        <v>8.6505579642784873</v>
      </c>
      <c r="BJ26" s="40">
        <f>VLOOKUP($AX26&amp;"_"&amp;$BC$14,データシート1!$A:$BS,MATCH($BC$12&amp;"_"&amp;BJ$20,データシート1!$A$1:$BS$1,0),0)</f>
        <v>8.2834784270203006</v>
      </c>
      <c r="BK26" s="40">
        <f t="shared" si="1"/>
        <v>14.661633292503474</v>
      </c>
      <c r="BL26" s="40">
        <f t="shared" si="2"/>
        <v>14.294115847335124</v>
      </c>
      <c r="BM26" s="40">
        <f>VLOOKUP($AX26&amp;"_"&amp;$BC$14,データシート1!$A:$BS,MATCH($BC$12&amp;"_"&amp;BM$20,データシート1!$A$1:$BS$1,0),0)</f>
        <v>6.1071294549904023</v>
      </c>
      <c r="BN26" s="40">
        <f>VLOOKUP($AX26&amp;"_"&amp;$BC$14,データシート1!$A:$BS,MATCH($BC$12&amp;"_"&amp;BN$20,データシート1!$A$1:$BS$1,0),0)</f>
        <v>8.1869863923447213</v>
      </c>
      <c r="BO26" s="40">
        <f>VLOOKUP($AX26&amp;"_"&amp;$BC$14,データシート1!$A:$BS,MATCH($BC$12&amp;"_"&amp;BO$20,データシート1!$A$1:$BS$1,0),0)</f>
        <v>0.36751744516835044</v>
      </c>
      <c r="BP26" s="40">
        <f>VLOOKUP($AX26&amp;"_"&amp;$BC$14,データシート1!$A:$BS,MATCH($BC$12&amp;"_"&amp;BP$20,データシート1!$A$1:$BS$1,0),0)</f>
        <v>0</v>
      </c>
      <c r="BQ26" s="40">
        <f>VLOOKUP($AX26&amp;"_"&amp;$BC$14,データシート1!$A:$BS,MATCH($BC$12&amp;"_"&amp;BQ$20,データシート1!$A$1:$BS$1,0),0)</f>
        <v>0.34774204666951869</v>
      </c>
      <c r="BR26" s="41">
        <f t="shared" si="3"/>
        <v>39.734803410205807</v>
      </c>
      <c r="BT26" s="134" t="str">
        <f t="shared" si="4"/>
        <v>阿智村</v>
      </c>
      <c r="BU26" s="38">
        <f t="shared" si="25"/>
        <v>39.734803410205807</v>
      </c>
      <c r="BV26" s="69">
        <f t="shared" si="16"/>
        <v>0.19608481761691129</v>
      </c>
      <c r="BW26" s="69">
        <f t="shared" si="5"/>
        <v>0.16722610940941607</v>
      </c>
      <c r="BX26" s="69">
        <f t="shared" si="5"/>
        <v>1.2626960437488359E-2</v>
      </c>
      <c r="BY26" s="69">
        <f t="shared" si="5"/>
        <v>1.6231747770006879E-2</v>
      </c>
      <c r="BZ26" s="69">
        <f t="shared" si="5"/>
        <v>0.21770733014515453</v>
      </c>
      <c r="CA26" s="69">
        <f t="shared" si="5"/>
        <v>0.20846909298896155</v>
      </c>
      <c r="CB26" s="69">
        <f t="shared" si="5"/>
        <v>0.36898718589702806</v>
      </c>
      <c r="CC26" s="69">
        <f t="shared" si="5"/>
        <v>0.35973792797635207</v>
      </c>
      <c r="CD26" s="69">
        <f t="shared" si="5"/>
        <v>0.15369723594559923</v>
      </c>
      <c r="CE26" s="69">
        <f t="shared" si="5"/>
        <v>0.20604069203075281</v>
      </c>
      <c r="CF26" s="69">
        <f t="shared" si="5"/>
        <v>9.2492579206760166E-3</v>
      </c>
      <c r="CG26" s="69">
        <f t="shared" si="5"/>
        <v>0</v>
      </c>
      <c r="CH26" s="69">
        <f t="shared" si="5"/>
        <v>8.7515733519447046E-3</v>
      </c>
      <c r="CI26" s="135">
        <f t="shared" si="6"/>
        <v>1</v>
      </c>
      <c r="CK26" s="136" t="str">
        <f t="shared" si="7"/>
        <v>阿智村</v>
      </c>
      <c r="CL26" s="137">
        <f t="shared" si="17"/>
        <v>7.7913916797340308</v>
      </c>
      <c r="CM26" s="75">
        <f t="shared" si="18"/>
        <v>1</v>
      </c>
      <c r="CN26" s="76">
        <f t="shared" si="19"/>
        <v>6.6446965824367146</v>
      </c>
      <c r="CO26" s="75">
        <f t="shared" si="20"/>
        <v>1</v>
      </c>
      <c r="CP26" s="76">
        <f t="shared" si="8"/>
        <v>0.50172979065204626</v>
      </c>
      <c r="CQ26" s="75">
        <f t="shared" si="21"/>
        <v>0</v>
      </c>
      <c r="CR26" s="76">
        <f t="shared" si="9"/>
        <v>0.64496530664526985</v>
      </c>
      <c r="CS26" s="75">
        <f t="shared" si="22"/>
        <v>0</v>
      </c>
      <c r="CT26" s="76">
        <f t="shared" si="10"/>
        <v>8.6505579642784873</v>
      </c>
      <c r="CU26" s="77">
        <f t="shared" si="23"/>
        <v>0</v>
      </c>
      <c r="CV26" s="18"/>
      <c r="CW26" s="1078">
        <f t="shared" si="24"/>
        <v>10.512</v>
      </c>
      <c r="CX26" s="1081">
        <f>VLOOKUP($AX26&amp;"_"&amp;$CW$14,データシート1!$A:$BS,MATCH($CW$12&amp;"_"&amp;CX$20,データシート1!$A$1:$BS$1,0),0)</f>
        <v>10.512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10.512</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20415</v>
      </c>
      <c r="AY27" s="20" t="str">
        <f>IF(IFERROR(比較地域マスタ!$Z12,"")=0,"",IFERROR(比較地域マスタ!$Z12,""))</f>
        <v>喬木村</v>
      </c>
      <c r="BB27" s="122" t="str">
        <f t="shared" si="0"/>
        <v>20415</v>
      </c>
      <c r="BC27" s="123" t="str">
        <f t="shared" si="0"/>
        <v>喬木村</v>
      </c>
      <c r="BD27" s="40">
        <f t="shared" si="14"/>
        <v>30.722618485886155</v>
      </c>
      <c r="BE27" s="40">
        <f t="shared" si="15"/>
        <v>4.058405981621485</v>
      </c>
      <c r="BF27" s="40">
        <f>VLOOKUP($AX27&amp;"_"&amp;$BC$14,データシート1!$A:$BS,MATCH($BC$12&amp;"_"&amp;BF$20,データシート1!$A$1:$BS$1,0),0)</f>
        <v>2.50441744466338</v>
      </c>
      <c r="BG27" s="40">
        <f>VLOOKUP($AX27&amp;"_"&amp;$BC$14,データシート1!$A:$BS,MATCH($BC$12&amp;"_"&amp;BG$20,データシート1!$A$1:$BS$1,0),0)</f>
        <v>0.4864597535452449</v>
      </c>
      <c r="BH27" s="40">
        <f>VLOOKUP($AX27&amp;"_"&amp;$BC$14,データシート1!$A:$BS,MATCH($BC$12&amp;"_"&amp;BH$20,データシート1!$A$1:$BS$1,0),0)</f>
        <v>1.0675287834128604</v>
      </c>
      <c r="BI27" s="40">
        <f>VLOOKUP($AX27&amp;"_"&amp;$BC$14,データシート1!$A:$BS,MATCH($BC$12&amp;"_"&amp;BI$20,データシート1!$A$1:$BS$1,0),0)</f>
        <v>4.6160821285427316</v>
      </c>
      <c r="BJ27" s="40">
        <f>VLOOKUP($AX27&amp;"_"&amp;$BC$14,データシート1!$A:$BS,MATCH($BC$12&amp;"_"&amp;BJ$20,データシート1!$A$1:$BS$1,0),0)</f>
        <v>7.4915722829819797</v>
      </c>
      <c r="BK27" s="40">
        <f t="shared" si="1"/>
        <v>14.146023767928973</v>
      </c>
      <c r="BL27" s="40">
        <f t="shared" si="2"/>
        <v>13.777680838365892</v>
      </c>
      <c r="BM27" s="40">
        <f>VLOOKUP($AX27&amp;"_"&amp;$BC$14,データシート1!$A:$BS,MATCH($BC$12&amp;"_"&amp;BM$20,データシート1!$A$1:$BS$1,0),0)</f>
        <v>5.77686305916599</v>
      </c>
      <c r="BN27" s="40">
        <f>VLOOKUP($AX27&amp;"_"&amp;$BC$14,データシート1!$A:$BS,MATCH($BC$12&amp;"_"&amp;BN$20,データシート1!$A$1:$BS$1,0),0)</f>
        <v>8.0008177791999024</v>
      </c>
      <c r="BO27" s="40">
        <f>VLOOKUP($AX27&amp;"_"&amp;$BC$14,データシート1!$A:$BS,MATCH($BC$12&amp;"_"&amp;BO$20,データシート1!$A$1:$BS$1,0),0)</f>
        <v>0.36834292956308123</v>
      </c>
      <c r="BP27" s="40">
        <f>VLOOKUP($AX27&amp;"_"&amp;$BC$14,データシート1!$A:$BS,MATCH($BC$12&amp;"_"&amp;BP$20,データシート1!$A$1:$BS$1,0),0)</f>
        <v>0</v>
      </c>
      <c r="BQ27" s="40">
        <f>VLOOKUP($AX27&amp;"_"&amp;$BC$14,データシート1!$A:$BS,MATCH($BC$12&amp;"_"&amp;BQ$20,データシート1!$A$1:$BS$1,0),0)</f>
        <v>0.41053432481098617</v>
      </c>
      <c r="BR27" s="41">
        <f t="shared" si="3"/>
        <v>30.722618485886155</v>
      </c>
      <c r="BT27" s="134" t="str">
        <f t="shared" si="4"/>
        <v>喬木村</v>
      </c>
      <c r="BU27" s="38">
        <f t="shared" si="25"/>
        <v>30.722618485886155</v>
      </c>
      <c r="BV27" s="69">
        <f t="shared" si="16"/>
        <v>0.13209831002803032</v>
      </c>
      <c r="BW27" s="69">
        <f t="shared" si="5"/>
        <v>8.1517057076821081E-2</v>
      </c>
      <c r="BX27" s="69">
        <f t="shared" si="5"/>
        <v>1.5833928796424774E-2</v>
      </c>
      <c r="BY27" s="69">
        <f t="shared" si="5"/>
        <v>3.4747324154784487E-2</v>
      </c>
      <c r="BZ27" s="69">
        <f t="shared" si="5"/>
        <v>0.15025028321278477</v>
      </c>
      <c r="CA27" s="69">
        <f t="shared" si="5"/>
        <v>0.24384550055274673</v>
      </c>
      <c r="CB27" s="69">
        <f t="shared" si="5"/>
        <v>0.46044329764494518</v>
      </c>
      <c r="CC27" s="69">
        <f t="shared" si="5"/>
        <v>0.44845398984124035</v>
      </c>
      <c r="CD27" s="69">
        <f t="shared" si="5"/>
        <v>0.18803290031479111</v>
      </c>
      <c r="CE27" s="69">
        <f t="shared" si="5"/>
        <v>0.26042108952644921</v>
      </c>
      <c r="CF27" s="69">
        <f t="shared" si="5"/>
        <v>1.1989307803704833E-2</v>
      </c>
      <c r="CG27" s="69">
        <f t="shared" si="5"/>
        <v>0</v>
      </c>
      <c r="CH27" s="69">
        <f t="shared" si="5"/>
        <v>1.3362608561493024E-2</v>
      </c>
      <c r="CI27" s="135">
        <f t="shared" si="6"/>
        <v>1</v>
      </c>
      <c r="CK27" s="136" t="str">
        <f t="shared" si="7"/>
        <v>喬木村</v>
      </c>
      <c r="CL27" s="137">
        <f t="shared" si="17"/>
        <v>4.058405981621485</v>
      </c>
      <c r="CM27" s="75">
        <f t="shared" si="18"/>
        <v>0</v>
      </c>
      <c r="CN27" s="76">
        <f t="shared" si="19"/>
        <v>2.50441744466338</v>
      </c>
      <c r="CO27" s="75">
        <f t="shared" si="20"/>
        <v>0</v>
      </c>
      <c r="CP27" s="76">
        <f t="shared" si="8"/>
        <v>0.4864597535452449</v>
      </c>
      <c r="CQ27" s="75">
        <f t="shared" si="21"/>
        <v>0</v>
      </c>
      <c r="CR27" s="76">
        <f t="shared" si="9"/>
        <v>1.0675287834128604</v>
      </c>
      <c r="CS27" s="75">
        <f t="shared" si="22"/>
        <v>0</v>
      </c>
      <c r="CT27" s="76">
        <f t="shared" si="10"/>
        <v>4.6160821285427316</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46527</v>
      </c>
      <c r="AY28" s="20" t="str">
        <f>IF(IFERROR(比較地域マスタ!$Z13,"")=0,"",IFERROR(比較地域マスタ!$Z13,""))</f>
        <v>龍郷町</v>
      </c>
      <c r="BB28" s="122" t="str">
        <f t="shared" si="0"/>
        <v>46527</v>
      </c>
      <c r="BC28" s="123" t="str">
        <f t="shared" si="0"/>
        <v>龍郷町</v>
      </c>
      <c r="BD28" s="40">
        <f t="shared" si="14"/>
        <v>30.71622206906175</v>
      </c>
      <c r="BE28" s="40">
        <f t="shared" si="15"/>
        <v>3.4730908410124641</v>
      </c>
      <c r="BF28" s="40">
        <f>VLOOKUP($AX28&amp;"_"&amp;$BC$14,データシート1!$A:$BS,MATCH($BC$12&amp;"_"&amp;BF$20,データシート1!$A$1:$BS$1,0),0)</f>
        <v>1.632346708639584</v>
      </c>
      <c r="BG28" s="40">
        <f>VLOOKUP($AX28&amp;"_"&amp;$BC$14,データシート1!$A:$BS,MATCH($BC$12&amp;"_"&amp;BG$20,データシート1!$A$1:$BS$1,0),0)</f>
        <v>0.70557586245335502</v>
      </c>
      <c r="BH28" s="40">
        <f>VLOOKUP($AX28&amp;"_"&amp;$BC$14,データシート1!$A:$BS,MATCH($BC$12&amp;"_"&amp;BH$20,データシート1!$A$1:$BS$1,0),0)</f>
        <v>1.1351682699195249</v>
      </c>
      <c r="BI28" s="40">
        <f>VLOOKUP($AX28&amp;"_"&amp;$BC$14,データシート1!$A:$BS,MATCH($BC$12&amp;"_"&amp;BI$20,データシート1!$A$1:$BS$1,0),0)</f>
        <v>7.5048583143085912</v>
      </c>
      <c r="BJ28" s="40">
        <f>VLOOKUP($AX28&amp;"_"&amp;$BC$14,データシート1!$A:$BS,MATCH($BC$12&amp;"_"&amp;BJ$20,データシート1!$A$1:$BS$1,0),0)</f>
        <v>6.3563313416507725</v>
      </c>
      <c r="BK28" s="40">
        <f t="shared" si="1"/>
        <v>12.601404105422263</v>
      </c>
      <c r="BL28" s="40">
        <f t="shared" si="2"/>
        <v>11.892955159154511</v>
      </c>
      <c r="BM28" s="40">
        <f>VLOOKUP($AX28&amp;"_"&amp;$BC$14,データシート1!$A:$BS,MATCH($BC$12&amp;"_"&amp;BM$20,データシート1!$A$1:$BS$1,0),0)</f>
        <v>4.5481601119887278</v>
      </c>
      <c r="BN28" s="40">
        <f>VLOOKUP($AX28&amp;"_"&amp;$BC$14,データシート1!$A:$BS,MATCH($BC$12&amp;"_"&amp;BN$20,データシート1!$A$1:$BS$1,0),0)</f>
        <v>7.3447950471657837</v>
      </c>
      <c r="BO28" s="40">
        <f>VLOOKUP($AX28&amp;"_"&amp;$BC$14,データシート1!$A:$BS,MATCH($BC$12&amp;"_"&amp;BO$20,データシート1!$A$1:$BS$1,0),0)</f>
        <v>0.35613755315527618</v>
      </c>
      <c r="BP28" s="40">
        <f>VLOOKUP($AX28&amp;"_"&amp;$BC$14,データシート1!$A:$BS,MATCH($BC$12&amp;"_"&amp;BP$20,データシート1!$A$1:$BS$1,0),0)</f>
        <v>0.35231139311247545</v>
      </c>
      <c r="BQ28" s="40">
        <f>VLOOKUP($AX28&amp;"_"&amp;$BC$14,データシート1!$A:$BS,MATCH($BC$12&amp;"_"&amp;BQ$20,データシート1!$A$1:$BS$1,0),0)</f>
        <v>0.78053746666765911</v>
      </c>
      <c r="BR28" s="41">
        <f t="shared" si="3"/>
        <v>30.71622206906175</v>
      </c>
      <c r="BT28" s="134" t="str">
        <f t="shared" si="4"/>
        <v>龍郷町</v>
      </c>
      <c r="BU28" s="38">
        <f t="shared" si="25"/>
        <v>30.71622206906175</v>
      </c>
      <c r="BV28" s="69">
        <f t="shared" si="16"/>
        <v>0.11307024780598457</v>
      </c>
      <c r="BW28" s="69">
        <f t="shared" si="5"/>
        <v>5.3142821567360977E-2</v>
      </c>
      <c r="BX28" s="69">
        <f t="shared" si="5"/>
        <v>2.2970789209263827E-2</v>
      </c>
      <c r="BY28" s="69">
        <f t="shared" si="5"/>
        <v>3.6956637029359758E-2</v>
      </c>
      <c r="BZ28" s="69">
        <f t="shared" si="5"/>
        <v>0.24432882069399078</v>
      </c>
      <c r="CA28" s="69">
        <f t="shared" si="5"/>
        <v>0.20693727657520258</v>
      </c>
      <c r="CB28" s="69">
        <f t="shared" si="5"/>
        <v>0.41025240920219663</v>
      </c>
      <c r="CC28" s="69">
        <f t="shared" si="5"/>
        <v>0.38718808362612511</v>
      </c>
      <c r="CD28" s="69">
        <f t="shared" si="5"/>
        <v>0.14807029659320517</v>
      </c>
      <c r="CE28" s="69">
        <f t="shared" si="5"/>
        <v>0.23911778703291997</v>
      </c>
      <c r="CF28" s="69">
        <f t="shared" si="5"/>
        <v>1.1594445187775486E-2</v>
      </c>
      <c r="CG28" s="69">
        <f t="shared" si="5"/>
        <v>1.1469880388295977E-2</v>
      </c>
      <c r="CH28" s="69">
        <f t="shared" si="5"/>
        <v>2.5411245722625458E-2</v>
      </c>
      <c r="CI28" s="135">
        <f t="shared" si="6"/>
        <v>1</v>
      </c>
      <c r="CK28" s="136" t="str">
        <f t="shared" si="7"/>
        <v>龍郷町</v>
      </c>
      <c r="CL28" s="137">
        <f t="shared" si="17"/>
        <v>3.4730908410124641</v>
      </c>
      <c r="CM28" s="75">
        <f t="shared" si="18"/>
        <v>0</v>
      </c>
      <c r="CN28" s="76">
        <f t="shared" si="19"/>
        <v>1.632346708639584</v>
      </c>
      <c r="CO28" s="75">
        <f t="shared" si="20"/>
        <v>0</v>
      </c>
      <c r="CP28" s="76">
        <f t="shared" si="8"/>
        <v>0.70557586245335502</v>
      </c>
      <c r="CQ28" s="75">
        <f t="shared" si="21"/>
        <v>0</v>
      </c>
      <c r="CR28" s="76">
        <f t="shared" si="9"/>
        <v>1.1351682699195249</v>
      </c>
      <c r="CS28" s="75">
        <f t="shared" si="22"/>
        <v>0</v>
      </c>
      <c r="CT28" s="76">
        <f t="shared" si="10"/>
        <v>7.5048583143085912</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6.4210000000000003</v>
      </c>
      <c r="DC28" s="1081">
        <f>VLOOKUP($AX28&amp;"_"&amp;$CW$14,データシート1!$A:$BS,MATCH($CW$12&amp;"_"&amp;DC$20,データシート1!$A$1:$BS$1,0),0)</f>
        <v>0</v>
      </c>
      <c r="DD28" s="1080">
        <f t="shared" si="11"/>
        <v>6.4210000000000003</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1</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0</v>
      </c>
      <c r="DR28" s="140">
        <f t="shared" si="13"/>
        <v>1</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24303</v>
      </c>
      <c r="AY29" s="20" t="str">
        <f>IF(IFERROR(比較地域マスタ!$Z14,"")=0,"",IFERROR(比較地域マスタ!$Z14,""))</f>
        <v>木曽岬町</v>
      </c>
      <c r="BB29" s="122" t="str">
        <f t="shared" si="0"/>
        <v>24303</v>
      </c>
      <c r="BC29" s="123" t="str">
        <f t="shared" si="0"/>
        <v>木曽岬町</v>
      </c>
      <c r="BD29" s="40">
        <f t="shared" si="14"/>
        <v>78.233058606390969</v>
      </c>
      <c r="BE29" s="40">
        <f t="shared" si="15"/>
        <v>51.008610572465713</v>
      </c>
      <c r="BF29" s="40">
        <f>VLOOKUP($AX29&amp;"_"&amp;$BC$14,データシート1!$A:$BS,MATCH($BC$12&amp;"_"&amp;BF$20,データシート1!$A$1:$BS$1,0),0)</f>
        <v>45.280217989513083</v>
      </c>
      <c r="BG29" s="40">
        <f>VLOOKUP($AX29&amp;"_"&amp;$BC$14,データシート1!$A:$BS,MATCH($BC$12&amp;"_"&amp;BG$20,データシート1!$A$1:$BS$1,0),0)</f>
        <v>0.41512406401830804</v>
      </c>
      <c r="BH29" s="40">
        <f>VLOOKUP($AX29&amp;"_"&amp;$BC$14,データシート1!$A:$BS,MATCH($BC$12&amp;"_"&amp;BH$20,データシート1!$A$1:$BS$1,0),0)</f>
        <v>5.3132685189343247</v>
      </c>
      <c r="BI29" s="40">
        <f>VLOOKUP($AX29&amp;"_"&amp;$BC$14,データシート1!$A:$BS,MATCH($BC$12&amp;"_"&amp;BI$20,データシート1!$A$1:$BS$1,0),0)</f>
        <v>5.9216054250011387</v>
      </c>
      <c r="BJ29" s="40">
        <f>VLOOKUP($AX29&amp;"_"&amp;$BC$14,データシート1!$A:$BS,MATCH($BC$12&amp;"_"&amp;BJ$20,データシート1!$A$1:$BS$1,0),0)</f>
        <v>7.1857997742988706</v>
      </c>
      <c r="BK29" s="40">
        <f t="shared" si="1"/>
        <v>13.194612285154644</v>
      </c>
      <c r="BL29" s="40">
        <f t="shared" si="2"/>
        <v>12.829335440486277</v>
      </c>
      <c r="BM29" s="40">
        <f>VLOOKUP($AX29&amp;"_"&amp;$BC$14,データシート1!$A:$BS,MATCH($BC$12&amp;"_"&amp;BM$20,データシート1!$A$1:$BS$1,0),0)</f>
        <v>5.7992540012557807</v>
      </c>
      <c r="BN29" s="40">
        <f>VLOOKUP($AX29&amp;"_"&amp;$BC$14,データシート1!$A:$BS,MATCH($BC$12&amp;"_"&amp;BN$20,データシート1!$A$1:$BS$1,0),0)</f>
        <v>7.0300814392304964</v>
      </c>
      <c r="BO29" s="40">
        <f>VLOOKUP($AX29&amp;"_"&amp;$BC$14,データシート1!$A:$BS,MATCH($BC$12&amp;"_"&amp;BO$20,データシート1!$A$1:$BS$1,0),0)</f>
        <v>0.36527684466836691</v>
      </c>
      <c r="BP29" s="40">
        <f>VLOOKUP($AX29&amp;"_"&amp;$BC$14,データシート1!$A:$BS,MATCH($BC$12&amp;"_"&amp;BP$20,データシート1!$A$1:$BS$1,0),0)</f>
        <v>0</v>
      </c>
      <c r="BQ29" s="40">
        <f>VLOOKUP($AX29&amp;"_"&amp;$BC$14,データシート1!$A:$BS,MATCH($BC$12&amp;"_"&amp;BQ$20,データシート1!$A$1:$BS$1,0),0)</f>
        <v>0.92243054947060454</v>
      </c>
      <c r="BR29" s="41">
        <f t="shared" si="3"/>
        <v>78.233058606390969</v>
      </c>
      <c r="BT29" s="134" t="str">
        <f t="shared" si="4"/>
        <v>木曽岬町</v>
      </c>
      <c r="BU29" s="38">
        <f t="shared" si="25"/>
        <v>78.233058606390969</v>
      </c>
      <c r="BV29" s="69">
        <f t="shared" si="16"/>
        <v>0.65200838981768694</v>
      </c>
      <c r="BW29" s="69">
        <f t="shared" si="5"/>
        <v>0.57878624198152051</v>
      </c>
      <c r="BX29" s="69">
        <f t="shared" si="5"/>
        <v>5.3062486807130401E-3</v>
      </c>
      <c r="BY29" s="69">
        <f t="shared" si="5"/>
        <v>6.7915899155453402E-2</v>
      </c>
      <c r="BZ29" s="69">
        <f t="shared" si="5"/>
        <v>7.5691856236813349E-2</v>
      </c>
      <c r="CA29" s="69">
        <f t="shared" si="5"/>
        <v>9.1851193118401897E-2</v>
      </c>
      <c r="CB29" s="69">
        <f t="shared" si="5"/>
        <v>0.16865775824437418</v>
      </c>
      <c r="CC29" s="69">
        <f t="shared" si="5"/>
        <v>0.16398867267907419</v>
      </c>
      <c r="CD29" s="69">
        <f t="shared" si="5"/>
        <v>7.4127921169913596E-2</v>
      </c>
      <c r="CE29" s="69">
        <f t="shared" si="5"/>
        <v>8.9860751509160591E-2</v>
      </c>
      <c r="CF29" s="69">
        <f t="shared" si="5"/>
        <v>4.6690855652999734E-3</v>
      </c>
      <c r="CG29" s="69">
        <f t="shared" si="5"/>
        <v>0</v>
      </c>
      <c r="CH29" s="69">
        <f t="shared" si="5"/>
        <v>1.179080258272364E-2</v>
      </c>
      <c r="CI29" s="135">
        <f t="shared" si="6"/>
        <v>1</v>
      </c>
      <c r="CK29" s="136" t="str">
        <f t="shared" si="7"/>
        <v>木曽岬町</v>
      </c>
      <c r="CL29" s="137">
        <f t="shared" si="17"/>
        <v>51.008610572465713</v>
      </c>
      <c r="CM29" s="75">
        <f t="shared" si="18"/>
        <v>0.28457940408664434</v>
      </c>
      <c r="CN29" s="76">
        <f t="shared" si="19"/>
        <v>45.280217989513083</v>
      </c>
      <c r="CO29" s="75">
        <f t="shared" si="20"/>
        <v>0.3205814955078598</v>
      </c>
      <c r="CP29" s="76">
        <f t="shared" si="8"/>
        <v>0.41512406401830804</v>
      </c>
      <c r="CQ29" s="75">
        <f t="shared" si="21"/>
        <v>0</v>
      </c>
      <c r="CR29" s="76">
        <f t="shared" si="9"/>
        <v>5.3132685189343247</v>
      </c>
      <c r="CS29" s="75">
        <f t="shared" si="22"/>
        <v>0</v>
      </c>
      <c r="CT29" s="76">
        <f t="shared" si="10"/>
        <v>5.9216054250011387</v>
      </c>
      <c r="CU29" s="77">
        <f t="shared" si="23"/>
        <v>0</v>
      </c>
      <c r="CV29" s="18"/>
      <c r="CW29" s="1078">
        <f t="shared" si="24"/>
        <v>14.516</v>
      </c>
      <c r="CX29" s="1081">
        <f>VLOOKUP($AX29&amp;"_"&amp;$CW$14,データシート1!$A:$BS,MATCH($CW$12&amp;"_"&amp;CX$20,データシート1!$A$1:$BS$1,0),0)</f>
        <v>14.516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14.516</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07504</v>
      </c>
      <c r="AY30" s="20" t="str">
        <f>IF(IFERROR(比較地域マスタ!$Z15,"")=0,"",IFERROR(比較地域マスタ!$Z15,""))</f>
        <v>浅川町</v>
      </c>
      <c r="BB30" s="122" t="str">
        <f t="shared" si="0"/>
        <v>07504</v>
      </c>
      <c r="BC30" s="123" t="str">
        <f t="shared" si="0"/>
        <v>浅川町</v>
      </c>
      <c r="BD30" s="40">
        <f t="shared" si="14"/>
        <v>41.063099752675619</v>
      </c>
      <c r="BE30" s="40">
        <f t="shared" si="15"/>
        <v>17.151058676471234</v>
      </c>
      <c r="BF30" s="40">
        <f>VLOOKUP($AX30&amp;"_"&amp;$BC$14,データシート1!$A:$BS,MATCH($BC$12&amp;"_"&amp;BF$20,データシート1!$A$1:$BS$1,0),0)</f>
        <v>15.671078179410239</v>
      </c>
      <c r="BG30" s="40">
        <f>VLOOKUP($AX30&amp;"_"&amp;$BC$14,データシート1!$A:$BS,MATCH($BC$12&amp;"_"&amp;BG$20,データシート1!$A$1:$BS$1,0),0)</f>
        <v>0.28883520344534258</v>
      </c>
      <c r="BH30" s="40">
        <f>VLOOKUP($AX30&amp;"_"&amp;$BC$14,データシート1!$A:$BS,MATCH($BC$12&amp;"_"&amp;BH$20,データシート1!$A$1:$BS$1,0),0)</f>
        <v>1.1911452936156515</v>
      </c>
      <c r="BI30" s="40">
        <f>VLOOKUP($AX30&amp;"_"&amp;$BC$14,データシート1!$A:$BS,MATCH($BC$12&amp;"_"&amp;BI$20,データシート1!$A$1:$BS$1,0),0)</f>
        <v>3.2094055370438492</v>
      </c>
      <c r="BJ30" s="40">
        <f>VLOOKUP($AX30&amp;"_"&amp;$BC$14,データシート1!$A:$BS,MATCH($BC$12&amp;"_"&amp;BJ$20,データシート1!$A$1:$BS$1,0),0)</f>
        <v>7.4298460016362826</v>
      </c>
      <c r="BK30" s="40">
        <f t="shared" si="1"/>
        <v>12.429697166418149</v>
      </c>
      <c r="BL30" s="40">
        <f t="shared" si="2"/>
        <v>12.061295273684015</v>
      </c>
      <c r="BM30" s="40">
        <f>VLOOKUP($AX30&amp;"_"&amp;$BC$14,データシート1!$A:$BS,MATCH($BC$12&amp;"_"&amp;BM$20,データシート1!$A$1:$BS$1,0),0)</f>
        <v>5.9531917281230919</v>
      </c>
      <c r="BN30" s="40">
        <f>VLOOKUP($AX30&amp;"_"&amp;$BC$14,データシート1!$A:$BS,MATCH($BC$12&amp;"_"&amp;BN$20,データシート1!$A$1:$BS$1,0),0)</f>
        <v>6.1081035455609234</v>
      </c>
      <c r="BO30" s="40">
        <f>VLOOKUP($AX30&amp;"_"&amp;$BC$14,データシート1!$A:$BS,MATCH($BC$12&amp;"_"&amp;BO$20,データシート1!$A$1:$BS$1,0),0)</f>
        <v>0.36840189273413343</v>
      </c>
      <c r="BP30" s="40">
        <f>VLOOKUP($AX30&amp;"_"&amp;$BC$14,データシート1!$A:$BS,MATCH($BC$12&amp;"_"&amp;BP$20,データシート1!$A$1:$BS$1,0),0)</f>
        <v>0</v>
      </c>
      <c r="BQ30" s="40">
        <f>VLOOKUP($AX30&amp;"_"&amp;$BC$14,データシート1!$A:$BS,MATCH($BC$12&amp;"_"&amp;BQ$20,データシート1!$A$1:$BS$1,0),0)</f>
        <v>0.84309237110610136</v>
      </c>
      <c r="BR30" s="41">
        <f t="shared" si="3"/>
        <v>41.063099752675619</v>
      </c>
      <c r="BT30" s="134" t="str">
        <f t="shared" si="4"/>
        <v>浅川町</v>
      </c>
      <c r="BU30" s="38">
        <f t="shared" si="25"/>
        <v>41.063099752675619</v>
      </c>
      <c r="BV30" s="69">
        <f t="shared" si="16"/>
        <v>0.41767569374383851</v>
      </c>
      <c r="BW30" s="69">
        <f t="shared" si="5"/>
        <v>0.38163407715924152</v>
      </c>
      <c r="BX30" s="69">
        <f t="shared" si="5"/>
        <v>7.0339357034662842E-3</v>
      </c>
      <c r="BY30" s="69">
        <f t="shared" si="5"/>
        <v>2.9007680881130704E-2</v>
      </c>
      <c r="BZ30" s="69">
        <f t="shared" si="5"/>
        <v>7.8157897391434222E-2</v>
      </c>
      <c r="CA30" s="69">
        <f t="shared" si="5"/>
        <v>0.18093729032602229</v>
      </c>
      <c r="CB30" s="69">
        <f t="shared" si="5"/>
        <v>0.30269748853064232</v>
      </c>
      <c r="CC30" s="69">
        <f t="shared" si="5"/>
        <v>0.29372588397684507</v>
      </c>
      <c r="CD30" s="69">
        <f t="shared" si="5"/>
        <v>0.14497667648032805</v>
      </c>
      <c r="CE30" s="69">
        <f t="shared" si="5"/>
        <v>0.14874920749651704</v>
      </c>
      <c r="CF30" s="69">
        <f t="shared" si="5"/>
        <v>8.9716045537972036E-3</v>
      </c>
      <c r="CG30" s="69">
        <f t="shared" si="5"/>
        <v>0</v>
      </c>
      <c r="CH30" s="69">
        <f t="shared" si="5"/>
        <v>2.0531630008062567E-2</v>
      </c>
      <c r="CI30" s="135">
        <f t="shared" si="6"/>
        <v>1</v>
      </c>
      <c r="CK30" s="136" t="str">
        <f t="shared" si="7"/>
        <v>浅川町</v>
      </c>
      <c r="CL30" s="137">
        <f t="shared" si="17"/>
        <v>17.151058676471234</v>
      </c>
      <c r="CM30" s="75">
        <f t="shared" si="18"/>
        <v>0</v>
      </c>
      <c r="CN30" s="76">
        <f t="shared" si="19"/>
        <v>15.671078179410239</v>
      </c>
      <c r="CO30" s="75">
        <f t="shared" si="20"/>
        <v>0</v>
      </c>
      <c r="CP30" s="76">
        <f t="shared" si="8"/>
        <v>0.28883520344534258</v>
      </c>
      <c r="CQ30" s="75">
        <f t="shared" si="21"/>
        <v>0</v>
      </c>
      <c r="CR30" s="76">
        <f t="shared" si="9"/>
        <v>1.1911452936156515</v>
      </c>
      <c r="CS30" s="75">
        <f t="shared" si="22"/>
        <v>0</v>
      </c>
      <c r="CT30" s="76">
        <f t="shared" si="10"/>
        <v>3.2094055370438492</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04581</v>
      </c>
      <c r="AY31" s="20" t="str">
        <f>IF(IFERROR(比較地域マスタ!$Z16,"")=0,"",IFERROR(比較地域マスタ!$Z16,""))</f>
        <v>女川町</v>
      </c>
      <c r="BB31" s="122" t="str">
        <f t="shared" si="0"/>
        <v>04581</v>
      </c>
      <c r="BC31" s="123" t="str">
        <f t="shared" si="0"/>
        <v>女川町</v>
      </c>
      <c r="BD31" s="40">
        <f t="shared" si="14"/>
        <v>49.653827072766447</v>
      </c>
      <c r="BE31" s="40">
        <f t="shared" si="15"/>
        <v>15.341430125311298</v>
      </c>
      <c r="BF31" s="40">
        <f>VLOOKUP($AX31&amp;"_"&amp;$BC$14,データシート1!$A:$BS,MATCH($BC$12&amp;"_"&amp;BF$20,データシート1!$A$1:$BS$1,0),0)</f>
        <v>10.580192045404759</v>
      </c>
      <c r="BG31" s="40">
        <f>VLOOKUP($AX31&amp;"_"&amp;$BC$14,データシート1!$A:$BS,MATCH($BC$12&amp;"_"&amp;BG$20,データシート1!$A$1:$BS$1,0),0)</f>
        <v>1.4267705176403023</v>
      </c>
      <c r="BH31" s="40">
        <f>VLOOKUP($AX31&amp;"_"&amp;$BC$14,データシート1!$A:$BS,MATCH($BC$12&amp;"_"&amp;BH$20,データシート1!$A$1:$BS$1,0),0)</f>
        <v>3.3344675622662368</v>
      </c>
      <c r="BI31" s="40">
        <f>VLOOKUP($AX31&amp;"_"&amp;$BC$14,データシート1!$A:$BS,MATCH($BC$12&amp;"_"&amp;BI$20,データシート1!$A$1:$BS$1,0),0)</f>
        <v>9.6741254834113555</v>
      </c>
      <c r="BJ31" s="40">
        <f>VLOOKUP($AX31&amp;"_"&amp;$BC$14,データシート1!$A:$BS,MATCH($BC$12&amp;"_"&amp;BJ$20,データシート1!$A$1:$BS$1,0),0)</f>
        <v>9.1982732618026954</v>
      </c>
      <c r="BK31" s="40">
        <f t="shared" si="1"/>
        <v>14.255434687599861</v>
      </c>
      <c r="BL31" s="40">
        <f t="shared" si="2"/>
        <v>12.826664225767853</v>
      </c>
      <c r="BM31" s="40">
        <f>VLOOKUP($AX31&amp;"_"&amp;$BC$14,データシート1!$A:$BS,MATCH($BC$12&amp;"_"&amp;BM$20,データシート1!$A$1:$BS$1,0),0)</f>
        <v>6.24427397529037</v>
      </c>
      <c r="BN31" s="40">
        <f>VLOOKUP($AX31&amp;"_"&amp;$BC$14,データシート1!$A:$BS,MATCH($BC$12&amp;"_"&amp;BN$20,データシート1!$A$1:$BS$1,0),0)</f>
        <v>6.5823902504774834</v>
      </c>
      <c r="BO31" s="40">
        <f>VLOOKUP($AX31&amp;"_"&amp;$BC$14,データシート1!$A:$BS,MATCH($BC$12&amp;"_"&amp;BO$20,データシート1!$A$1:$BS$1,0),0)</f>
        <v>0.36745848199729825</v>
      </c>
      <c r="BP31" s="40">
        <f>VLOOKUP($AX31&amp;"_"&amp;$BC$14,データシート1!$A:$BS,MATCH($BC$12&amp;"_"&amp;BP$20,データシート1!$A$1:$BS$1,0),0)</f>
        <v>1.0613119798347086</v>
      </c>
      <c r="BQ31" s="40">
        <f>VLOOKUP($AX31&amp;"_"&amp;$BC$14,データシート1!$A:$BS,MATCH($BC$12&amp;"_"&amp;BQ$20,データシート1!$A$1:$BS$1,0),0)</f>
        <v>1.1845635146412441</v>
      </c>
      <c r="BR31" s="41">
        <f t="shared" si="3"/>
        <v>49.653827072766447</v>
      </c>
      <c r="BT31" s="134" t="str">
        <f t="shared" si="4"/>
        <v>女川町</v>
      </c>
      <c r="BU31" s="38">
        <f t="shared" si="25"/>
        <v>49.653827072766447</v>
      </c>
      <c r="BV31" s="69">
        <f t="shared" si="16"/>
        <v>0.30896772776102061</v>
      </c>
      <c r="BW31" s="69">
        <f t="shared" si="5"/>
        <v>0.21307908512066454</v>
      </c>
      <c r="BX31" s="69">
        <f t="shared" si="5"/>
        <v>2.8734351443835449E-2</v>
      </c>
      <c r="BY31" s="69">
        <f t="shared" si="5"/>
        <v>6.715429119652061E-2</v>
      </c>
      <c r="BZ31" s="69">
        <f t="shared" si="5"/>
        <v>0.19483141690637795</v>
      </c>
      <c r="CA31" s="69">
        <f t="shared" si="5"/>
        <v>0.18524802223850451</v>
      </c>
      <c r="CB31" s="69">
        <f t="shared" si="5"/>
        <v>0.28709639373232754</v>
      </c>
      <c r="CC31" s="69">
        <f t="shared" si="5"/>
        <v>0.25832176454335931</v>
      </c>
      <c r="CD31" s="69">
        <f t="shared" si="5"/>
        <v>0.12575614697613421</v>
      </c>
      <c r="CE31" s="69">
        <f t="shared" si="5"/>
        <v>0.13256561756722507</v>
      </c>
      <c r="CF31" s="69">
        <f t="shared" si="5"/>
        <v>7.4004060444081577E-3</v>
      </c>
      <c r="CG31" s="69">
        <f t="shared" si="5"/>
        <v>2.1374223144560084E-2</v>
      </c>
      <c r="CH31" s="69">
        <f t="shared" si="5"/>
        <v>2.3856439361769552E-2</v>
      </c>
      <c r="CI31" s="135">
        <f t="shared" si="6"/>
        <v>1</v>
      </c>
      <c r="CK31" s="136" t="str">
        <f t="shared" si="7"/>
        <v>女川町</v>
      </c>
      <c r="CL31" s="137">
        <f t="shared" si="17"/>
        <v>15.341430125311298</v>
      </c>
      <c r="CM31" s="75">
        <f t="shared" si="18"/>
        <v>0</v>
      </c>
      <c r="CN31" s="76">
        <f t="shared" si="19"/>
        <v>10.580192045404759</v>
      </c>
      <c r="CO31" s="75">
        <f t="shared" si="20"/>
        <v>0</v>
      </c>
      <c r="CP31" s="76">
        <f t="shared" si="8"/>
        <v>1.4267705176403023</v>
      </c>
      <c r="CQ31" s="75">
        <f t="shared" si="21"/>
        <v>0</v>
      </c>
      <c r="CR31" s="76">
        <f t="shared" si="9"/>
        <v>3.3344675622662368</v>
      </c>
      <c r="CS31" s="75">
        <f t="shared" si="22"/>
        <v>0</v>
      </c>
      <c r="CT31" s="76">
        <f t="shared" si="10"/>
        <v>9.6741254834113555</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84.867999999999995</v>
      </c>
      <c r="DC31" s="1081">
        <f>VLOOKUP($AX31&amp;"_"&amp;$CW$14,データシート1!$A:$BS,MATCH($CW$12&amp;"_"&amp;DC$20,データシート1!$A$1:$BS$1,0),0)</f>
        <v>0</v>
      </c>
      <c r="DD31" s="1080">
        <f t="shared" si="11"/>
        <v>84.867999999999995</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1</v>
      </c>
      <c r="DK31" s="74">
        <f>VLOOKUP($AX31&amp;"_"&amp;$DF$14,データシート1!$A:$BS,MATCH($DF$12&amp;"_"&amp;DK$20,データシート1!$A$1:$BS$1,0),0)</f>
        <v>0</v>
      </c>
      <c r="DL31" s="78">
        <f t="shared" si="12"/>
        <v>1</v>
      </c>
      <c r="DM31" s="18"/>
      <c r="DN31" s="139">
        <f t="shared" si="26"/>
        <v>0</v>
      </c>
      <c r="DO31" s="140">
        <f t="shared" si="27"/>
        <v>0</v>
      </c>
      <c r="DP31" s="140">
        <f t="shared" si="13"/>
        <v>0</v>
      </c>
      <c r="DQ31" s="140">
        <f t="shared" si="13"/>
        <v>0</v>
      </c>
      <c r="DR31" s="140">
        <f t="shared" si="13"/>
        <v>1</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35321</v>
      </c>
      <c r="AY32" s="20" t="str">
        <f>IF(IFERROR(比較地域マスタ!$Z17,"")=0,"",IFERROR(比較地域マスタ!$Z17,""))</f>
        <v>和木町</v>
      </c>
      <c r="AZ32" s="18"/>
      <c r="BA32" s="18"/>
      <c r="BB32" s="122" t="str">
        <f t="shared" si="0"/>
        <v>35321</v>
      </c>
      <c r="BC32" s="123" t="str">
        <f t="shared" si="0"/>
        <v>和木町</v>
      </c>
      <c r="BD32" s="40">
        <f t="shared" si="14"/>
        <v>1359.5734583808924</v>
      </c>
      <c r="BE32" s="40">
        <f t="shared" si="15"/>
        <v>1317.4026560331847</v>
      </c>
      <c r="BF32" s="40">
        <f>VLOOKUP($AX32&amp;"_"&amp;$BC$14,データシート1!$A:$BS,MATCH($BC$12&amp;"_"&amp;BF$20,データシート1!$A$1:$BS$1,0),0)</f>
        <v>1315.818542643781</v>
      </c>
      <c r="BG32" s="40">
        <f>VLOOKUP($AX32&amp;"_"&amp;$BC$14,データシート1!$A:$BS,MATCH($BC$12&amp;"_"&amp;BG$20,データシート1!$A$1:$BS$1,0),0)</f>
        <v>1.398753135121569</v>
      </c>
      <c r="BH32" s="40">
        <f>VLOOKUP($AX32&amp;"_"&amp;$BC$14,データシート1!$A:$BS,MATCH($BC$12&amp;"_"&amp;BH$20,データシート1!$A$1:$BS$1,0),0)</f>
        <v>0.18536025428215996</v>
      </c>
      <c r="BI32" s="40">
        <f>VLOOKUP($AX32&amp;"_"&amp;$BC$14,データシート1!$A:$BS,MATCH($BC$12&amp;"_"&amp;BI$20,データシート1!$A$1:$BS$1,0),0)</f>
        <v>6.2885471657069392</v>
      </c>
      <c r="BJ32" s="40">
        <f>VLOOKUP($AX32&amp;"_"&amp;$BC$14,データシート1!$A:$BS,MATCH($BC$12&amp;"_"&amp;BJ$20,データシート1!$A$1:$BS$1,0),0)</f>
        <v>8.6940369866136695</v>
      </c>
      <c r="BK32" s="40">
        <f t="shared" si="1"/>
        <v>27.188218195387215</v>
      </c>
      <c r="BL32" s="40">
        <f t="shared" si="2"/>
        <v>7.595202170502291</v>
      </c>
      <c r="BM32" s="40">
        <f>VLOOKUP($AX32&amp;"_"&amp;$BC$14,データシート1!$A:$BS,MATCH($BC$12&amp;"_"&amp;BM$20,データシート1!$A$1:$BS$1,0),0)</f>
        <v>4.59434143004892</v>
      </c>
      <c r="BN32" s="40">
        <f>VLOOKUP($AX32&amp;"_"&amp;$BC$14,データシート1!$A:$BS,MATCH($BC$12&amp;"_"&amp;BN$20,データシート1!$A$1:$BS$1,0),0)</f>
        <v>3.0008607404533709</v>
      </c>
      <c r="BO32" s="40">
        <f>VLOOKUP($AX32&amp;"_"&amp;$BC$14,データシート1!$A:$BS,MATCH($BC$12&amp;"_"&amp;BO$20,データシート1!$A$1:$BS$1,0),0)</f>
        <v>0.36480513929994929</v>
      </c>
      <c r="BP32" s="40">
        <f>VLOOKUP($AX32&amp;"_"&amp;$BC$14,データシート1!$A:$BS,MATCH($BC$12&amp;"_"&amp;BP$20,データシート1!$A$1:$BS$1,0),0)</f>
        <v>19.228210885584975</v>
      </c>
      <c r="BQ32" s="40">
        <f>VLOOKUP($AX32&amp;"_"&amp;$BC$14,データシート1!$A:$BS,MATCH($BC$12&amp;"_"&amp;BQ$20,データシート1!$A$1:$BS$1,0),0)</f>
        <v>0</v>
      </c>
      <c r="BR32" s="41">
        <f t="shared" si="3"/>
        <v>1359.5734583808924</v>
      </c>
      <c r="BS32" s="23"/>
      <c r="BT32" s="134" t="str">
        <f t="shared" si="4"/>
        <v>和木町</v>
      </c>
      <c r="BU32" s="38">
        <f t="shared" si="25"/>
        <v>1359.5734583808924</v>
      </c>
      <c r="BV32" s="69">
        <f t="shared" si="16"/>
        <v>0.96898232891518155</v>
      </c>
      <c r="BW32" s="69">
        <f t="shared" si="5"/>
        <v>0.96781717422667346</v>
      </c>
      <c r="BX32" s="69">
        <f t="shared" si="5"/>
        <v>1.0288176240122659E-3</v>
      </c>
      <c r="BY32" s="69">
        <f t="shared" si="5"/>
        <v>1.3633706449587825E-4</v>
      </c>
      <c r="BZ32" s="69">
        <f t="shared" si="5"/>
        <v>4.6253824145669415E-3</v>
      </c>
      <c r="CA32" s="69">
        <f t="shared" si="5"/>
        <v>6.3946798409608143E-3</v>
      </c>
      <c r="CB32" s="69">
        <f t="shared" si="5"/>
        <v>1.9997608829290841E-2</v>
      </c>
      <c r="CC32" s="69">
        <f t="shared" si="5"/>
        <v>5.5864595794238069E-3</v>
      </c>
      <c r="CD32" s="69">
        <f t="shared" si="5"/>
        <v>3.3792520747796097E-3</v>
      </c>
      <c r="CE32" s="69">
        <f t="shared" si="5"/>
        <v>2.2072075046441972E-3</v>
      </c>
      <c r="CF32" s="69">
        <f t="shared" si="5"/>
        <v>2.6832322817951554E-4</v>
      </c>
      <c r="CG32" s="69">
        <f t="shared" si="5"/>
        <v>1.4142826021687517E-2</v>
      </c>
      <c r="CH32" s="69">
        <f t="shared" si="5"/>
        <v>0</v>
      </c>
      <c r="CI32" s="135">
        <f t="shared" si="6"/>
        <v>1</v>
      </c>
      <c r="CJ32" s="18"/>
      <c r="CK32" s="136" t="str">
        <f t="shared" si="7"/>
        <v>和木町</v>
      </c>
      <c r="CL32" s="137">
        <f t="shared" si="17"/>
        <v>1317.4026560331847</v>
      </c>
      <c r="CM32" s="75">
        <f t="shared" si="18"/>
        <v>0.30293547547694272</v>
      </c>
      <c r="CN32" s="76">
        <f t="shared" si="19"/>
        <v>1315.818542643781</v>
      </c>
      <c r="CO32" s="75">
        <f t="shared" si="20"/>
        <v>0.30330017936830467</v>
      </c>
      <c r="CP32" s="76">
        <f t="shared" si="8"/>
        <v>1.398753135121569</v>
      </c>
      <c r="CQ32" s="75">
        <f t="shared" si="21"/>
        <v>0</v>
      </c>
      <c r="CR32" s="76">
        <f t="shared" si="9"/>
        <v>0.18536025428215996</v>
      </c>
      <c r="CS32" s="75">
        <f t="shared" si="22"/>
        <v>0</v>
      </c>
      <c r="CT32" s="76">
        <f t="shared" si="10"/>
        <v>6.2885471657069392</v>
      </c>
      <c r="CU32" s="77">
        <f t="shared" si="23"/>
        <v>0</v>
      </c>
      <c r="CV32" s="18"/>
      <c r="CW32" s="1078">
        <f t="shared" si="24"/>
        <v>399.08800000000002</v>
      </c>
      <c r="CX32" s="1081">
        <f>VLOOKUP($AX32&amp;"_"&amp;$CW$14,データシート1!$A:$BS,MATCH($CW$12&amp;"_"&amp;CX$20,データシート1!$A$1:$BS$1,0),0)</f>
        <v>399.08800000000002</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840.40700000000004</v>
      </c>
      <c r="DC32" s="1081">
        <f>VLOOKUP($AX32&amp;"_"&amp;$CW$14,データシート1!$A:$BS,MATCH($CW$12&amp;"_"&amp;DC$20,データシート1!$A$1:$BS$1,0),0)</f>
        <v>0</v>
      </c>
      <c r="DD32" s="1080">
        <f t="shared" si="11"/>
        <v>1239.4950000000001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1</v>
      </c>
      <c r="DK32" s="74">
        <f>VLOOKUP($AX32&amp;"_"&amp;$DF$14,データシート1!$A:$BS,MATCH($DF$12&amp;"_"&amp;DK$20,データシート1!$A$1:$BS$1,0),0)</f>
        <v>0</v>
      </c>
      <c r="DL32" s="78">
        <f t="shared" si="12"/>
        <v>2</v>
      </c>
      <c r="DM32" s="18"/>
      <c r="DN32" s="139">
        <f t="shared" si="26"/>
        <v>0.32</v>
      </c>
      <c r="DO32" s="140">
        <f t="shared" si="27"/>
        <v>0</v>
      </c>
      <c r="DP32" s="140">
        <f t="shared" si="13"/>
        <v>0</v>
      </c>
      <c r="DQ32" s="140">
        <f t="shared" si="13"/>
        <v>0</v>
      </c>
      <c r="DR32" s="140">
        <f t="shared" si="13"/>
        <v>0.68</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22305</v>
      </c>
      <c r="AY33" s="20" t="str">
        <f>IF(IFERROR(比較地域マスタ!$Z18,"")=0,"",IFERROR(比較地域マスタ!$Z18,""))</f>
        <v>松崎町</v>
      </c>
      <c r="BB33" s="122" t="str">
        <f t="shared" si="0"/>
        <v>22305</v>
      </c>
      <c r="BC33" s="123" t="str">
        <f t="shared" si="0"/>
        <v>松崎町</v>
      </c>
      <c r="BD33" s="40">
        <f t="shared" si="14"/>
        <v>27.600996659679112</v>
      </c>
      <c r="BE33" s="40">
        <f t="shared" si="15"/>
        <v>1.4930509791026054</v>
      </c>
      <c r="BF33" s="40">
        <f>VLOOKUP($AX33&amp;"_"&amp;$BC$14,データシート1!$A:$BS,MATCH($BC$12&amp;"_"&amp;BF$20,データシート1!$A$1:$BS$1,0),0)</f>
        <v>0.3093147200623253</v>
      </c>
      <c r="BG33" s="40">
        <f>VLOOKUP($AX33&amp;"_"&amp;$BC$14,データシート1!$A:$BS,MATCH($BC$12&amp;"_"&amp;BG$20,データシート1!$A$1:$BS$1,0),0)</f>
        <v>0.29569885702441706</v>
      </c>
      <c r="BH33" s="40">
        <f>VLOOKUP($AX33&amp;"_"&amp;$BC$14,データシート1!$A:$BS,MATCH($BC$12&amp;"_"&amp;BH$20,データシート1!$A$1:$BS$1,0),0)</f>
        <v>0.88803740201586301</v>
      </c>
      <c r="BI33" s="40">
        <f>VLOOKUP($AX33&amp;"_"&amp;$BC$14,データシート1!$A:$BS,MATCH($BC$12&amp;"_"&amp;BI$20,データシート1!$A$1:$BS$1,0),0)</f>
        <v>6.4716859920731009</v>
      </c>
      <c r="BJ33" s="40">
        <f>VLOOKUP($AX33&amp;"_"&amp;$BC$14,データシート1!$A:$BS,MATCH($BC$12&amp;"_"&amp;BJ$20,データシート1!$A$1:$BS$1,0),0)</f>
        <v>7.9395922316657179</v>
      </c>
      <c r="BK33" s="40">
        <f t="shared" si="1"/>
        <v>11.108628916197688</v>
      </c>
      <c r="BL33" s="40">
        <f t="shared" si="2"/>
        <v>10.653142691356139</v>
      </c>
      <c r="BM33" s="40">
        <f>VLOOKUP($AX33&amp;"_"&amp;$BC$14,データシート1!$A:$BS,MATCH($BC$12&amp;"_"&amp;BM$20,データシート1!$A$1:$BS$1,0),0)</f>
        <v>4.9218089581121092</v>
      </c>
      <c r="BN33" s="40">
        <f>VLOOKUP($AX33&amp;"_"&amp;$BC$14,データシート1!$A:$BS,MATCH($BC$12&amp;"_"&amp;BN$20,データシート1!$A$1:$BS$1,0),0)</f>
        <v>5.7313337332440302</v>
      </c>
      <c r="BO33" s="40">
        <f>VLOOKUP($AX33&amp;"_"&amp;$BC$14,データシート1!$A:$BS,MATCH($BC$12&amp;"_"&amp;BO$20,データシート1!$A$1:$BS$1,0),0)</f>
        <v>0.37158590397095209</v>
      </c>
      <c r="BP33" s="40">
        <f>VLOOKUP($AX33&amp;"_"&amp;$BC$14,データシート1!$A:$BS,MATCH($BC$12&amp;"_"&amp;BP$20,データシート1!$A$1:$BS$1,0),0)</f>
        <v>8.3900320870596234E-2</v>
      </c>
      <c r="BQ33" s="40">
        <f>VLOOKUP($AX33&amp;"_"&amp;$BC$14,データシート1!$A:$BS,MATCH($BC$12&amp;"_"&amp;BQ$20,データシート1!$A$1:$BS$1,0),0)</f>
        <v>0.58803854064000005</v>
      </c>
      <c r="BR33" s="41">
        <f t="shared" si="3"/>
        <v>27.600996659679112</v>
      </c>
      <c r="BT33" s="134" t="str">
        <f t="shared" si="4"/>
        <v>松崎町</v>
      </c>
      <c r="BU33" s="38">
        <f t="shared" si="25"/>
        <v>27.600996659679112</v>
      </c>
      <c r="BV33" s="69">
        <f t="shared" si="16"/>
        <v>5.4094096583248659E-2</v>
      </c>
      <c r="BW33" s="69">
        <f t="shared" si="5"/>
        <v>1.120665039296162E-2</v>
      </c>
      <c r="BX33" s="69">
        <f t="shared" si="5"/>
        <v>1.0713339835890363E-2</v>
      </c>
      <c r="BY33" s="69">
        <f t="shared" si="5"/>
        <v>3.2174106354396673E-2</v>
      </c>
      <c r="BZ33" s="69">
        <f t="shared" si="5"/>
        <v>0.23447290950646202</v>
      </c>
      <c r="CA33" s="69">
        <f t="shared" si="5"/>
        <v>0.28765599770041145</v>
      </c>
      <c r="CB33" s="69">
        <f t="shared" si="5"/>
        <v>0.40247202132471244</v>
      </c>
      <c r="CC33" s="69">
        <f t="shared" si="5"/>
        <v>0.38596949315670082</v>
      </c>
      <c r="CD33" s="69">
        <f t="shared" si="5"/>
        <v>0.1783199722386159</v>
      </c>
      <c r="CE33" s="69">
        <f t="shared" si="5"/>
        <v>0.20764952091808495</v>
      </c>
      <c r="CF33" s="69">
        <f t="shared" si="5"/>
        <v>1.3462771238032249E-2</v>
      </c>
      <c r="CG33" s="69">
        <f t="shared" si="5"/>
        <v>3.0397569299793416E-3</v>
      </c>
      <c r="CH33" s="69">
        <f t="shared" si="5"/>
        <v>2.130497488516549E-2</v>
      </c>
      <c r="CI33" s="135">
        <f t="shared" si="6"/>
        <v>1</v>
      </c>
      <c r="CK33" s="136" t="str">
        <f t="shared" si="7"/>
        <v>松崎町</v>
      </c>
      <c r="CL33" s="137">
        <f t="shared" si="17"/>
        <v>1.4930509791026054</v>
      </c>
      <c r="CM33" s="75">
        <f t="shared" si="18"/>
        <v>0</v>
      </c>
      <c r="CN33" s="76">
        <f t="shared" si="19"/>
        <v>0.3093147200623253</v>
      </c>
      <c r="CO33" s="75">
        <f t="shared" si="20"/>
        <v>0</v>
      </c>
      <c r="CP33" s="76">
        <f t="shared" si="8"/>
        <v>0.29569885702441706</v>
      </c>
      <c r="CQ33" s="75">
        <f t="shared" si="21"/>
        <v>0</v>
      </c>
      <c r="CR33" s="76">
        <f t="shared" si="9"/>
        <v>0.88803740201586301</v>
      </c>
      <c r="CS33" s="75">
        <f t="shared" si="22"/>
        <v>0</v>
      </c>
      <c r="CT33" s="76">
        <f t="shared" si="10"/>
        <v>6.4716859920731009</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02424</v>
      </c>
      <c r="AY34" s="20" t="str">
        <f>IF(IFERROR(比較地域マスタ!$Z19,"")=0,"",IFERROR(比較地域マスタ!$Z19,""))</f>
        <v>東通村</v>
      </c>
      <c r="BB34" s="122" t="str">
        <f t="shared" si="0"/>
        <v>02424</v>
      </c>
      <c r="BC34" s="123" t="str">
        <f t="shared" si="0"/>
        <v>東通村</v>
      </c>
      <c r="BD34" s="40">
        <f t="shared" si="14"/>
        <v>59.013027280022783</v>
      </c>
      <c r="BE34" s="40">
        <f t="shared" si="15"/>
        <v>16.893240388556645</v>
      </c>
      <c r="BF34" s="40">
        <f>VLOOKUP($AX34&amp;"_"&amp;$BC$14,データシート1!$A:$BS,MATCH($BC$12&amp;"_"&amp;BF$20,データシート1!$A$1:$BS$1,0),0)</f>
        <v>6.8431510726220637</v>
      </c>
      <c r="BG34" s="40">
        <f>VLOOKUP($AX34&amp;"_"&amp;$BC$14,データシート1!$A:$BS,MATCH($BC$12&amp;"_"&amp;BG$20,データシート1!$A$1:$BS$1,0),0)</f>
        <v>1.6767252043181393</v>
      </c>
      <c r="BH34" s="40">
        <f>VLOOKUP($AX34&amp;"_"&amp;$BC$14,データシート1!$A:$BS,MATCH($BC$12&amp;"_"&amp;BH$20,データシート1!$A$1:$BS$1,0),0)</f>
        <v>8.3733641116164428</v>
      </c>
      <c r="BI34" s="40">
        <f>VLOOKUP($AX34&amp;"_"&amp;$BC$14,データシート1!$A:$BS,MATCH($BC$12&amp;"_"&amp;BI$20,データシート1!$A$1:$BS$1,0),0)</f>
        <v>6.6549265472921553</v>
      </c>
      <c r="BJ34" s="40">
        <f>VLOOKUP($AX34&amp;"_"&amp;$BC$14,データシート1!$A:$BS,MATCH($BC$12&amp;"_"&amp;BJ$20,データシート1!$A$1:$BS$1,0),0)</f>
        <v>12.78404397518195</v>
      </c>
      <c r="BK34" s="40">
        <f t="shared" si="1"/>
        <v>21.882301102943952</v>
      </c>
      <c r="BL34" s="40">
        <f t="shared" si="2"/>
        <v>12.801731585625516</v>
      </c>
      <c r="BM34" s="40">
        <f>VLOOKUP($AX34&amp;"_"&amp;$BC$14,データシート1!$A:$BS,MATCH($BC$12&amp;"_"&amp;BM$20,データシート1!$A$1:$BS$1,0),0)</f>
        <v>5.1289251724426732</v>
      </c>
      <c r="BN34" s="40">
        <f>VLOOKUP($AX34&amp;"_"&amp;$BC$14,データシート1!$A:$BS,MATCH($BC$12&amp;"_"&amp;BN$20,データシート1!$A$1:$BS$1,0),0)</f>
        <v>7.6728064131828431</v>
      </c>
      <c r="BO34" s="40">
        <f>VLOOKUP($AX34&amp;"_"&amp;$BC$14,データシート1!$A:$BS,MATCH($BC$12&amp;"_"&amp;BO$20,データシート1!$A$1:$BS$1,0),0)</f>
        <v>0.36280039148417459</v>
      </c>
      <c r="BP34" s="40">
        <f>VLOOKUP($AX34&amp;"_"&amp;$BC$14,データシート1!$A:$BS,MATCH($BC$12&amp;"_"&amp;BP$20,データシート1!$A$1:$BS$1,0),0)</f>
        <v>8.7177691258342609</v>
      </c>
      <c r="BQ34" s="40">
        <f>VLOOKUP($AX34&amp;"_"&amp;$BC$14,データシート1!$A:$BS,MATCH($BC$12&amp;"_"&amp;BQ$20,データシート1!$A$1:$BS$1,0),0)</f>
        <v>0.79851526604808476</v>
      </c>
      <c r="BR34" s="41">
        <f t="shared" si="3"/>
        <v>59.013027280022783</v>
      </c>
      <c r="BT34" s="134" t="str">
        <f t="shared" si="4"/>
        <v>東通村</v>
      </c>
      <c r="BU34" s="38">
        <f t="shared" si="25"/>
        <v>59.013027280022783</v>
      </c>
      <c r="BV34" s="69">
        <f t="shared" si="16"/>
        <v>0.28626290104380703</v>
      </c>
      <c r="BW34" s="69">
        <f t="shared" si="5"/>
        <v>0.11596000727348929</v>
      </c>
      <c r="BX34" s="69">
        <f t="shared" si="5"/>
        <v>2.8412797675365961E-2</v>
      </c>
      <c r="BY34" s="69">
        <f t="shared" si="5"/>
        <v>0.14189009609495176</v>
      </c>
      <c r="BZ34" s="69">
        <f t="shared" si="5"/>
        <v>0.11277046533664263</v>
      </c>
      <c r="CA34" s="69">
        <f t="shared" si="5"/>
        <v>0.21663087905184678</v>
      </c>
      <c r="CB34" s="69">
        <f t="shared" si="5"/>
        <v>0.37080458521658649</v>
      </c>
      <c r="CC34" s="69">
        <f t="shared" si="5"/>
        <v>0.2169306028799371</v>
      </c>
      <c r="CD34" s="69">
        <f t="shared" si="5"/>
        <v>8.6911744894994189E-2</v>
      </c>
      <c r="CE34" s="69">
        <f t="shared" si="5"/>
        <v>0.13001885798494289</v>
      </c>
      <c r="CF34" s="69">
        <f t="shared" si="5"/>
        <v>6.1478017347364683E-3</v>
      </c>
      <c r="CG34" s="69">
        <f t="shared" si="5"/>
        <v>0.14772618060191295</v>
      </c>
      <c r="CH34" s="69">
        <f t="shared" si="5"/>
        <v>1.3531169351117154E-2</v>
      </c>
      <c r="CI34" s="135">
        <f t="shared" si="6"/>
        <v>1</v>
      </c>
      <c r="CK34" s="136" t="str">
        <f t="shared" si="7"/>
        <v>東通村</v>
      </c>
      <c r="CL34" s="137">
        <f t="shared" si="17"/>
        <v>16.893240388556645</v>
      </c>
      <c r="CM34" s="75">
        <f t="shared" si="18"/>
        <v>1</v>
      </c>
      <c r="CN34" s="76">
        <f t="shared" si="19"/>
        <v>6.8431510726220637</v>
      </c>
      <c r="CO34" s="75">
        <f t="shared" si="20"/>
        <v>1</v>
      </c>
      <c r="CP34" s="76">
        <f t="shared" si="8"/>
        <v>1.6767252043181393</v>
      </c>
      <c r="CQ34" s="75">
        <f t="shared" si="21"/>
        <v>1</v>
      </c>
      <c r="CR34" s="76">
        <f t="shared" si="9"/>
        <v>8.3733641116164428</v>
      </c>
      <c r="CS34" s="75">
        <f t="shared" si="22"/>
        <v>0</v>
      </c>
      <c r="CT34" s="76">
        <f t="shared" si="10"/>
        <v>6.6549265472921553</v>
      </c>
      <c r="CU34" s="77">
        <f t="shared" si="23"/>
        <v>0</v>
      </c>
      <c r="CV34" s="18"/>
      <c r="CW34" s="1078">
        <f t="shared" si="24"/>
        <v>262.82600000000002</v>
      </c>
      <c r="CX34" s="1081">
        <f>VLOOKUP($AX34&amp;"_"&amp;$CW$14,データシート1!$A:$BS,MATCH($CW$12&amp;"_"&amp;CX$20,データシート1!$A$1:$BS$1,0),0)</f>
        <v>254.22499999999999</v>
      </c>
      <c r="CY34" s="1081">
        <f>VLOOKUP($AX34&amp;"_"&amp;$CW$14,データシート1!$A:$BS,MATCH($CW$12&amp;"_"&amp;CY$20,データシート1!$A$1:$BS$1,0),0)</f>
        <v>8.6010000000000009</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41.808999999999997</v>
      </c>
      <c r="DC34" s="1081">
        <f>VLOOKUP($AX34&amp;"_"&amp;$CW$14,データシート1!$A:$BS,MATCH($CW$12&amp;"_"&amp;DC$20,データシート1!$A$1:$BS$1,0),0)</f>
        <v>0</v>
      </c>
      <c r="DD34" s="1080">
        <f t="shared" si="11"/>
        <v>304.63499999999999</v>
      </c>
      <c r="DE34" s="18"/>
      <c r="DF34" s="138">
        <f>VLOOKUP($AX34&amp;"_"&amp;$DF$14,データシート1!$A:$BS,MATCH($DF$12&amp;"_"&amp;DF$20,データシート1!$A$1:$BS$1,0),0)</f>
        <v>1</v>
      </c>
      <c r="DG34" s="74">
        <f>VLOOKUP($AX34&amp;"_"&amp;$DF$14,データシート1!$A:$BS,MATCH($DF$12&amp;"_"&amp;DG$20,データシート1!$A$1:$BS$1,0),0)</f>
        <v>1</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1</v>
      </c>
      <c r="DK34" s="74">
        <f>VLOOKUP($AX34&amp;"_"&amp;$DF$14,データシート1!$A:$BS,MATCH($DF$12&amp;"_"&amp;DK$20,データシート1!$A$1:$BS$1,0),0)</f>
        <v>0</v>
      </c>
      <c r="DL34" s="78">
        <f t="shared" si="12"/>
        <v>3</v>
      </c>
      <c r="DM34" s="18"/>
      <c r="DN34" s="139">
        <f t="shared" si="26"/>
        <v>0.83</v>
      </c>
      <c r="DO34" s="140">
        <f t="shared" si="27"/>
        <v>0.03</v>
      </c>
      <c r="DP34" s="140">
        <f t="shared" si="13"/>
        <v>0</v>
      </c>
      <c r="DQ34" s="140">
        <f t="shared" si="13"/>
        <v>0</v>
      </c>
      <c r="DR34" s="140">
        <f t="shared" si="13"/>
        <v>0.14000000000000001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01632</v>
      </c>
      <c r="AY35" s="20" t="str">
        <f>IF(IFERROR(比較地域マスタ!$Z20,"")=0,"",IFERROR(比較地域マスタ!$Z20,""))</f>
        <v>士幌町</v>
      </c>
      <c r="BB35" s="122" t="str">
        <f t="shared" si="0"/>
        <v>01632</v>
      </c>
      <c r="BC35" s="123" t="str">
        <f t="shared" si="0"/>
        <v>士幌町</v>
      </c>
      <c r="BD35" s="40">
        <f t="shared" si="14"/>
        <v>129.96199227939732</v>
      </c>
      <c r="BE35" s="40">
        <f t="shared" si="15"/>
        <v>88.90271767414346</v>
      </c>
      <c r="BF35" s="40">
        <f>VLOOKUP($AX35&amp;"_"&amp;$BC$14,データシート1!$A:$BS,MATCH($BC$12&amp;"_"&amp;BF$20,データシート1!$A$1:$BS$1,0),0)</f>
        <v>67.587409478893676</v>
      </c>
      <c r="BG35" s="40">
        <f>VLOOKUP($AX35&amp;"_"&amp;$BC$14,データシート1!$A:$BS,MATCH($BC$12&amp;"_"&amp;BG$20,データシート1!$A$1:$BS$1,0),0)</f>
        <v>0.61690056985826025</v>
      </c>
      <c r="BH35" s="40">
        <f>VLOOKUP($AX35&amp;"_"&amp;$BC$14,データシート1!$A:$BS,MATCH($BC$12&amp;"_"&amp;BH$20,データシート1!$A$1:$BS$1,0),0)</f>
        <v>20.698407625391521</v>
      </c>
      <c r="BI35" s="40">
        <f>VLOOKUP($AX35&amp;"_"&amp;$BC$14,データシート1!$A:$BS,MATCH($BC$12&amp;"_"&amp;BI$20,データシート1!$A$1:$BS$1,0),0)</f>
        <v>7.381329539857477</v>
      </c>
      <c r="BJ35" s="40">
        <f>VLOOKUP($AX35&amp;"_"&amp;$BC$14,データシート1!$A:$BS,MATCH($BC$12&amp;"_"&amp;BJ$20,データシート1!$A$1:$BS$1,0),0)</f>
        <v>12.256042620856443</v>
      </c>
      <c r="BK35" s="40">
        <f t="shared" si="1"/>
        <v>21.227116172852739</v>
      </c>
      <c r="BL35" s="40">
        <f t="shared" si="2"/>
        <v>20.871745140921142</v>
      </c>
      <c r="BM35" s="40">
        <f>VLOOKUP($AX35&amp;"_"&amp;$BC$14,データシート1!$A:$BS,MATCH($BC$12&amp;"_"&amp;BM$20,データシート1!$A$1:$BS$1,0),0)</f>
        <v>6.5101664126066341</v>
      </c>
      <c r="BN35" s="40">
        <f>VLOOKUP($AX35&amp;"_"&amp;$BC$14,データシート1!$A:$BS,MATCH($BC$12&amp;"_"&amp;BN$20,データシート1!$A$1:$BS$1,0),0)</f>
        <v>14.361578728314507</v>
      </c>
      <c r="BO35" s="40">
        <f>VLOOKUP($AX35&amp;"_"&amp;$BC$14,データシート1!$A:$BS,MATCH($BC$12&amp;"_"&amp;BO$20,データシート1!$A$1:$BS$1,0),0)</f>
        <v>0.35537103193159764</v>
      </c>
      <c r="BP35" s="40">
        <f>VLOOKUP($AX35&amp;"_"&amp;$BC$14,データシート1!$A:$BS,MATCH($BC$12&amp;"_"&amp;BP$20,データシート1!$A$1:$BS$1,0),0)</f>
        <v>0</v>
      </c>
      <c r="BQ35" s="40">
        <f>VLOOKUP($AX35&amp;"_"&amp;$BC$14,データシート1!$A:$BS,MATCH($BC$12&amp;"_"&amp;BQ$20,データシート1!$A$1:$BS$1,0),0)</f>
        <v>0.19478627168721971</v>
      </c>
      <c r="BR35" s="41">
        <f t="shared" si="3"/>
        <v>129.96199227939732</v>
      </c>
      <c r="BT35" s="134" t="str">
        <f t="shared" si="4"/>
        <v>士幌町</v>
      </c>
      <c r="BU35" s="38">
        <f t="shared" si="25"/>
        <v>129.96199227939732</v>
      </c>
      <c r="BV35" s="69">
        <f t="shared" si="16"/>
        <v>0.68406705772112941</v>
      </c>
      <c r="BW35" s="69">
        <f t="shared" si="5"/>
        <v>0.52005519685779855</v>
      </c>
      <c r="BX35" s="69">
        <f t="shared" si="5"/>
        <v>4.7467768001895781E-3</v>
      </c>
      <c r="BY35" s="69">
        <f t="shared" si="5"/>
        <v>0.15926508406314119</v>
      </c>
      <c r="BZ35" s="69">
        <f t="shared" si="5"/>
        <v>5.6796063298174201E-2</v>
      </c>
      <c r="CA35" s="69">
        <f t="shared" si="5"/>
        <v>9.4304822555412421E-2</v>
      </c>
      <c r="CB35" s="69">
        <f t="shared" si="5"/>
        <v>0.16333326229116174</v>
      </c>
      <c r="CC35" s="69">
        <f t="shared" si="5"/>
        <v>0.1605988395134037</v>
      </c>
      <c r="CD35" s="69">
        <f t="shared" si="5"/>
        <v>5.0092848673870947E-2</v>
      </c>
      <c r="CE35" s="69">
        <f t="shared" si="5"/>
        <v>0.11050599083953276</v>
      </c>
      <c r="CF35" s="69">
        <f t="shared" si="5"/>
        <v>2.7344227777580327E-3</v>
      </c>
      <c r="CG35" s="69">
        <f t="shared" si="5"/>
        <v>0</v>
      </c>
      <c r="CH35" s="69">
        <f t="shared" si="5"/>
        <v>1.4987941341223874E-3</v>
      </c>
      <c r="CI35" s="135">
        <f t="shared" si="6"/>
        <v>1</v>
      </c>
      <c r="CK35" s="136" t="str">
        <f t="shared" si="7"/>
        <v>士幌町</v>
      </c>
      <c r="CL35" s="137">
        <f t="shared" si="17"/>
        <v>88.90271767414346</v>
      </c>
      <c r="CM35" s="75">
        <f t="shared" si="18"/>
        <v>0.50630623199825231</v>
      </c>
      <c r="CN35" s="76">
        <f t="shared" si="19"/>
        <v>67.587409478893676</v>
      </c>
      <c r="CO35" s="75">
        <f t="shared" si="20"/>
        <v>0.66598202752624258</v>
      </c>
      <c r="CP35" s="76">
        <f t="shared" si="8"/>
        <v>0.61690056985826025</v>
      </c>
      <c r="CQ35" s="75">
        <f t="shared" si="21"/>
        <v>0</v>
      </c>
      <c r="CR35" s="76">
        <f t="shared" si="9"/>
        <v>20.698407625391521</v>
      </c>
      <c r="CS35" s="75">
        <f t="shared" si="22"/>
        <v>0</v>
      </c>
      <c r="CT35" s="76">
        <f t="shared" si="10"/>
        <v>7.381329539857477</v>
      </c>
      <c r="CU35" s="77">
        <f t="shared" si="23"/>
        <v>0</v>
      </c>
      <c r="CV35" s="18"/>
      <c r="CW35" s="1078">
        <f t="shared" si="24"/>
        <v>45.012</v>
      </c>
      <c r="CX35" s="1081">
        <f>VLOOKUP($AX35&amp;"_"&amp;$CW$14,データシート1!$A:$BS,MATCH($CW$12&amp;"_"&amp;CX$20,データシート1!$A$1:$BS$1,0),0)</f>
        <v>45.012</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45.012</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2</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32505</v>
      </c>
      <c r="AY36" s="20" t="str">
        <f>IF(IFERROR(比較地域マスタ!$Z21,"")=0,"",IFERROR(比較地域マスタ!$Z21,""))</f>
        <v>吉賀町</v>
      </c>
      <c r="BB36" s="122" t="str">
        <f t="shared" si="0"/>
        <v>32505</v>
      </c>
      <c r="BC36" s="123" t="str">
        <f t="shared" si="0"/>
        <v>吉賀町</v>
      </c>
      <c r="BD36" s="40">
        <f t="shared" si="14"/>
        <v>52.951807749814343</v>
      </c>
      <c r="BE36" s="40">
        <f t="shared" si="15"/>
        <v>18.091673139721429</v>
      </c>
      <c r="BF36" s="40">
        <f>VLOOKUP($AX36&amp;"_"&amp;$BC$14,データシート1!$A:$BS,MATCH($BC$12&amp;"_"&amp;BF$20,データシート1!$A$1:$BS$1,0),0)</f>
        <v>11.333104301755309</v>
      </c>
      <c r="BG36" s="40">
        <f>VLOOKUP($AX36&amp;"_"&amp;$BC$14,データシート1!$A:$BS,MATCH($BC$12&amp;"_"&amp;BG$20,データシート1!$A$1:$BS$1,0),0)</f>
        <v>0.54789243612581118</v>
      </c>
      <c r="BH36" s="40">
        <f>VLOOKUP($AX36&amp;"_"&amp;$BC$14,データシート1!$A:$BS,MATCH($BC$12&amp;"_"&amp;BH$20,データシート1!$A$1:$BS$1,0),0)</f>
        <v>6.2106764018403089</v>
      </c>
      <c r="BI36" s="40">
        <f>VLOOKUP($AX36&amp;"_"&amp;$BC$14,データシート1!$A:$BS,MATCH($BC$12&amp;"_"&amp;BI$20,データシート1!$A$1:$BS$1,0),0)</f>
        <v>9.0817586606757832</v>
      </c>
      <c r="BJ36" s="40">
        <f>VLOOKUP($AX36&amp;"_"&amp;$BC$14,データシート1!$A:$BS,MATCH($BC$12&amp;"_"&amp;BJ$20,データシート1!$A$1:$BS$1,0),0)</f>
        <v>11.802912463793113</v>
      </c>
      <c r="BK36" s="40">
        <f t="shared" si="1"/>
        <v>13.472834909991636</v>
      </c>
      <c r="BL36" s="40">
        <f t="shared" si="2"/>
        <v>13.110860002902193</v>
      </c>
      <c r="BM36" s="40">
        <f>VLOOKUP($AX36&amp;"_"&amp;$BC$14,データシート1!$A:$BS,MATCH($BC$12&amp;"_"&amp;BM$20,データシート1!$A$1:$BS$1,0),0)</f>
        <v>5.0701489494569723</v>
      </c>
      <c r="BN36" s="40">
        <f>VLOOKUP($AX36&amp;"_"&amp;$BC$14,データシート1!$A:$BS,MATCH($BC$12&amp;"_"&amp;BN$20,データシート1!$A$1:$BS$1,0),0)</f>
        <v>8.0407110534452215</v>
      </c>
      <c r="BO36" s="40">
        <f>VLOOKUP($AX36&amp;"_"&amp;$BC$14,データシート1!$A:$BS,MATCH($BC$12&amp;"_"&amp;BO$20,データシート1!$A$1:$BS$1,0),0)</f>
        <v>0.3619749070894438</v>
      </c>
      <c r="BP36" s="40">
        <f>VLOOKUP($AX36&amp;"_"&amp;$BC$14,データシート1!$A:$BS,MATCH($BC$12&amp;"_"&amp;BP$20,データシート1!$A$1:$BS$1,0),0)</f>
        <v>0</v>
      </c>
      <c r="BQ36" s="40">
        <f>VLOOKUP($AX36&amp;"_"&amp;$BC$14,データシート1!$A:$BS,MATCH($BC$12&amp;"_"&amp;BQ$20,データシート1!$A$1:$BS$1,0),0)</f>
        <v>0.50262857563237628</v>
      </c>
      <c r="BR36" s="41">
        <f t="shared" si="3"/>
        <v>52.951807749814343</v>
      </c>
      <c r="BT36" s="134" t="str">
        <f t="shared" si="4"/>
        <v>吉賀町</v>
      </c>
      <c r="BU36" s="38">
        <f t="shared" si="25"/>
        <v>52.951807749814343</v>
      </c>
      <c r="BV36" s="69">
        <f t="shared" si="16"/>
        <v>0.3416629933618246</v>
      </c>
      <c r="BW36" s="69">
        <f t="shared" si="5"/>
        <v>0.21402676855343139</v>
      </c>
      <c r="BX36" s="69">
        <f t="shared" si="5"/>
        <v>1.0347001536085086E-2</v>
      </c>
      <c r="BY36" s="69">
        <f t="shared" si="5"/>
        <v>0.1172892232723081</v>
      </c>
      <c r="BZ36" s="69">
        <f t="shared" si="5"/>
        <v>0.17150988883297616</v>
      </c>
      <c r="CA36" s="69">
        <f t="shared" si="5"/>
        <v>0.22289914103705924</v>
      </c>
      <c r="CB36" s="69">
        <f t="shared" si="5"/>
        <v>0.25443578760611574</v>
      </c>
      <c r="CC36" s="69">
        <f t="shared" si="5"/>
        <v>0.24759985654971642</v>
      </c>
      <c r="CD36" s="69">
        <f t="shared" si="5"/>
        <v>9.5750252256019519E-2</v>
      </c>
      <c r="CE36" s="69">
        <f t="shared" si="5"/>
        <v>0.15184960429369693</v>
      </c>
      <c r="CF36" s="69">
        <f t="shared" si="5"/>
        <v>6.835931056399353E-3</v>
      </c>
      <c r="CG36" s="69">
        <f t="shared" si="5"/>
        <v>0</v>
      </c>
      <c r="CH36" s="69">
        <f t="shared" si="5"/>
        <v>9.4921891620241908E-3</v>
      </c>
      <c r="CI36" s="135">
        <f t="shared" si="6"/>
        <v>1</v>
      </c>
      <c r="CK36" s="136" t="str">
        <f t="shared" si="7"/>
        <v>吉賀町</v>
      </c>
      <c r="CL36" s="137">
        <f t="shared" si="17"/>
        <v>18.091673139721429</v>
      </c>
      <c r="CM36" s="75">
        <f t="shared" si="18"/>
        <v>1</v>
      </c>
      <c r="CN36" s="76">
        <f t="shared" si="19"/>
        <v>11.333104301755309</v>
      </c>
      <c r="CO36" s="75">
        <f t="shared" si="20"/>
        <v>1</v>
      </c>
      <c r="CP36" s="76">
        <f t="shared" si="8"/>
        <v>0.54789243612581118</v>
      </c>
      <c r="CQ36" s="75">
        <f t="shared" si="21"/>
        <v>0</v>
      </c>
      <c r="CR36" s="76">
        <f t="shared" si="9"/>
        <v>6.2106764018403089</v>
      </c>
      <c r="CS36" s="75">
        <f t="shared" si="22"/>
        <v>0</v>
      </c>
      <c r="CT36" s="76">
        <f t="shared" si="10"/>
        <v>9.0817586606757832</v>
      </c>
      <c r="CU36" s="77">
        <f t="shared" si="23"/>
        <v>0</v>
      </c>
      <c r="CV36" s="18"/>
      <c r="CW36" s="1078">
        <f t="shared" si="24"/>
        <v>62.488</v>
      </c>
      <c r="CX36" s="1081">
        <f>VLOOKUP($AX36&amp;"_"&amp;$CW$14,データシート1!$A:$BS,MATCH($CW$12&amp;"_"&amp;CX$20,データシート1!$A$1:$BS$1,0),0)</f>
        <v>62.488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62.488</v>
      </c>
      <c r="DE36" s="18"/>
      <c r="DF36" s="138">
        <f>VLOOKUP($AX36&amp;"_"&amp;$DF$14,データシート1!$A:$BS,MATCH($DF$12&amp;"_"&amp;DF$20,データシート1!$A$1:$BS$1,0),0)</f>
        <v>2</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2</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33623</v>
      </c>
      <c r="AY37" s="20" t="str">
        <f>IF(IFERROR(比較地域マスタ!$Z22,"")=0,"",IFERROR(比較地域マスタ!$Z22,""))</f>
        <v>奈義町</v>
      </c>
      <c r="BB37" s="122" t="str">
        <f t="shared" si="0"/>
        <v>33623</v>
      </c>
      <c r="BC37" s="123" t="str">
        <f t="shared" si="0"/>
        <v>奈義町</v>
      </c>
      <c r="BD37" s="40">
        <f t="shared" si="14"/>
        <v>151.59714334245413</v>
      </c>
      <c r="BE37" s="40">
        <f t="shared" si="15"/>
        <v>123.95309684579294</v>
      </c>
      <c r="BF37" s="40">
        <f>VLOOKUP($AX37&amp;"_"&amp;$BC$14,データシート1!$A:$BS,MATCH($BC$12&amp;"_"&amp;BF$20,データシート1!$A$1:$BS$1,0),0)</f>
        <v>116.4234763148246</v>
      </c>
      <c r="BG37" s="40">
        <f>VLOOKUP($AX37&amp;"_"&amp;$BC$14,データシート1!$A:$BS,MATCH($BC$12&amp;"_"&amp;BG$20,データシート1!$A$1:$BS$1,0),0)</f>
        <v>0.66405866883167297</v>
      </c>
      <c r="BH37" s="40">
        <f>VLOOKUP($AX37&amp;"_"&amp;$BC$14,データシート1!$A:$BS,MATCH($BC$12&amp;"_"&amp;BH$20,データシート1!$A$1:$BS$1,0),0)</f>
        <v>6.8655618621366674</v>
      </c>
      <c r="BI37" s="40">
        <f>VLOOKUP($AX37&amp;"_"&amp;$BC$14,データシート1!$A:$BS,MATCH($BC$12&amp;"_"&amp;BI$20,データシート1!$A$1:$BS$1,0),0)</f>
        <v>6.0991696922067051</v>
      </c>
      <c r="BJ37" s="40">
        <f>VLOOKUP($AX37&amp;"_"&amp;$BC$14,データシート1!$A:$BS,MATCH($BC$12&amp;"_"&amp;BJ$20,データシート1!$A$1:$BS$1,0),0)</f>
        <v>7.769661597067838</v>
      </c>
      <c r="BK37" s="40">
        <f t="shared" si="1"/>
        <v>13.175865755618496</v>
      </c>
      <c r="BL37" s="40">
        <f t="shared" si="2"/>
        <v>12.832228394726286</v>
      </c>
      <c r="BM37" s="40">
        <f>VLOOKUP($AX37&amp;"_"&amp;$BC$14,データシート1!$A:$BS,MATCH($BC$12&amp;"_"&amp;BM$20,データシート1!$A$1:$BS$1,0),0)</f>
        <v>5.4032142130426086</v>
      </c>
      <c r="BN37" s="40">
        <f>VLOOKUP($AX37&amp;"_"&amp;$BC$14,データシート1!$A:$BS,MATCH($BC$12&amp;"_"&amp;BN$20,データシート1!$A$1:$BS$1,0),0)</f>
        <v>7.4290141816836774</v>
      </c>
      <c r="BO37" s="40">
        <f>VLOOKUP($AX37&amp;"_"&amp;$BC$14,データシート1!$A:$BS,MATCH($BC$12&amp;"_"&amp;BO$20,データシート1!$A$1:$BS$1,0),0)</f>
        <v>0.34363736089221025</v>
      </c>
      <c r="BP37" s="40">
        <f>VLOOKUP($AX37&amp;"_"&amp;$BC$14,データシート1!$A:$BS,MATCH($BC$12&amp;"_"&amp;BP$20,データシート1!$A$1:$BS$1,0),0)</f>
        <v>0</v>
      </c>
      <c r="BQ37" s="40">
        <f>VLOOKUP($AX37&amp;"_"&amp;$BC$14,データシート1!$A:$BS,MATCH($BC$12&amp;"_"&amp;BQ$20,データシート1!$A$1:$BS$1,0),0)</f>
        <v>0.5993494517681407</v>
      </c>
      <c r="BR37" s="41">
        <f t="shared" si="3"/>
        <v>151.59714334245413</v>
      </c>
      <c r="BT37" s="134" t="str">
        <f t="shared" si="4"/>
        <v>奈義町</v>
      </c>
      <c r="BU37" s="38">
        <f t="shared" si="25"/>
        <v>151.59714334245413</v>
      </c>
      <c r="BV37" s="69">
        <f t="shared" si="16"/>
        <v>0.8176479722034472</v>
      </c>
      <c r="BW37" s="69">
        <f t="shared" si="5"/>
        <v>0.76797935467574674</v>
      </c>
      <c r="BX37" s="69">
        <f t="shared" si="5"/>
        <v>4.3804167690124681E-3</v>
      </c>
      <c r="BY37" s="69">
        <f t="shared" si="5"/>
        <v>4.5288200758688016E-2</v>
      </c>
      <c r="BZ37" s="69">
        <f t="shared" si="5"/>
        <v>4.0232748175398229E-2</v>
      </c>
      <c r="CA37" s="69">
        <f t="shared" si="5"/>
        <v>5.1252031705613134E-2</v>
      </c>
      <c r="CB37" s="69">
        <f t="shared" si="5"/>
        <v>8.6913680991036524E-2</v>
      </c>
      <c r="CC37" s="69">
        <f t="shared" si="5"/>
        <v>8.4646901068172534E-2</v>
      </c>
      <c r="CD37" s="69">
        <f t="shared" si="5"/>
        <v>3.5641926318076347E-2</v>
      </c>
      <c r="CE37" s="69">
        <f t="shared" si="5"/>
        <v>4.9004974750096193E-2</v>
      </c>
      <c r="CF37" s="69">
        <f t="shared" si="5"/>
        <v>2.2667799228639957E-3</v>
      </c>
      <c r="CG37" s="69">
        <f t="shared" si="5"/>
        <v>0</v>
      </c>
      <c r="CH37" s="69">
        <f t="shared" si="5"/>
        <v>3.9535669245048064E-3</v>
      </c>
      <c r="CI37" s="135">
        <f t="shared" si="6"/>
        <v>1</v>
      </c>
      <c r="CK37" s="136" t="str">
        <f t="shared" si="7"/>
        <v>奈義町</v>
      </c>
      <c r="CL37" s="137">
        <f t="shared" si="17"/>
        <v>123.95309684579294</v>
      </c>
      <c r="CM37" s="75">
        <f t="shared" si="18"/>
        <v>5.3124933281757693E-2</v>
      </c>
      <c r="CN37" s="76">
        <f t="shared" si="19"/>
        <v>116.4234763148246</v>
      </c>
      <c r="CO37" s="75">
        <f t="shared" si="20"/>
        <v>5.6560757404230763E-2</v>
      </c>
      <c r="CP37" s="76">
        <f t="shared" si="8"/>
        <v>0.66405866883167297</v>
      </c>
      <c r="CQ37" s="75">
        <f t="shared" si="21"/>
        <v>0</v>
      </c>
      <c r="CR37" s="76">
        <f t="shared" si="9"/>
        <v>6.8655618621366674</v>
      </c>
      <c r="CS37" s="75">
        <f t="shared" si="22"/>
        <v>0</v>
      </c>
      <c r="CT37" s="76">
        <f t="shared" si="10"/>
        <v>6.0991696922067051</v>
      </c>
      <c r="CU37" s="77">
        <f t="shared" si="23"/>
        <v>0</v>
      </c>
      <c r="CV37" s="18"/>
      <c r="CW37" s="1078">
        <f t="shared" si="24"/>
        <v>6.585</v>
      </c>
      <c r="CX37" s="1081">
        <f>VLOOKUP($AX37&amp;"_"&amp;$CW$14,データシート1!$A:$BS,MATCH($CW$12&amp;"_"&amp;CX$20,データシート1!$A$1:$BS$1,0),0)</f>
        <v>6.585</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6.585</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12342</v>
      </c>
      <c r="AY38" s="20" t="str">
        <f>IF(IFERROR(比較地域マスタ!$Z23,"")=0,"",IFERROR(比較地域マスタ!$Z23,""))</f>
        <v>神崎町</v>
      </c>
      <c r="BB38" s="122" t="str">
        <f t="shared" si="0"/>
        <v>12342</v>
      </c>
      <c r="BC38" s="123" t="str">
        <f t="shared" si="0"/>
        <v>神崎町</v>
      </c>
      <c r="BD38" s="40">
        <f t="shared" si="14"/>
        <v>98.015232690239969</v>
      </c>
      <c r="BE38" s="40">
        <f t="shared" si="15"/>
        <v>75.157651633996664</v>
      </c>
      <c r="BF38" s="40">
        <f>VLOOKUP($AX38&amp;"_"&amp;$BC$14,データシート1!$A:$BS,MATCH($BC$12&amp;"_"&amp;BF$20,データシート1!$A$1:$BS$1,0),0)</f>
        <v>72.05671806228041</v>
      </c>
      <c r="BG38" s="40">
        <f>VLOOKUP($AX38&amp;"_"&amp;$BC$14,データシート1!$A:$BS,MATCH($BC$12&amp;"_"&amp;BG$20,データシート1!$A$1:$BS$1,0),0)</f>
        <v>0.30868813399641082</v>
      </c>
      <c r="BH38" s="40">
        <f>VLOOKUP($AX38&amp;"_"&amp;$BC$14,データシート1!$A:$BS,MATCH($BC$12&amp;"_"&amp;BH$20,データシート1!$A$1:$BS$1,0),0)</f>
        <v>2.7922454377198367</v>
      </c>
      <c r="BI38" s="40">
        <f>VLOOKUP($AX38&amp;"_"&amp;$BC$14,データシート1!$A:$BS,MATCH($BC$12&amp;"_"&amp;BI$20,データシート1!$A$1:$BS$1,0),0)</f>
        <v>4.7802718649064078</v>
      </c>
      <c r="BJ38" s="40">
        <f>VLOOKUP($AX38&amp;"_"&amp;$BC$14,データシート1!$A:$BS,MATCH($BC$12&amp;"_"&amp;BJ$20,データシート1!$A$1:$BS$1,0),0)</f>
        <v>5.7953018950185955</v>
      </c>
      <c r="BK38" s="40">
        <f t="shared" si="1"/>
        <v>11.741304912499475</v>
      </c>
      <c r="BL38" s="40">
        <f t="shared" si="2"/>
        <v>11.394070798173081</v>
      </c>
      <c r="BM38" s="40">
        <f>VLOOKUP($AX38&amp;"_"&amp;$BC$14,データシート1!$A:$BS,MATCH($BC$12&amp;"_"&amp;BM$20,データシート1!$A$1:$BS$1,0),0)</f>
        <v>5.9685855008098221</v>
      </c>
      <c r="BN38" s="40">
        <f>VLOOKUP($AX38&amp;"_"&amp;$BC$14,データシート1!$A:$BS,MATCH($BC$12&amp;"_"&amp;BN$20,データシート1!$A$1:$BS$1,0),0)</f>
        <v>5.4254852973632586</v>
      </c>
      <c r="BO38" s="40">
        <f>VLOOKUP($AX38&amp;"_"&amp;$BC$14,データシート1!$A:$BS,MATCH($BC$12&amp;"_"&amp;BO$20,データシート1!$A$1:$BS$1,0),0)</f>
        <v>0.34723411432639434</v>
      </c>
      <c r="BP38" s="40">
        <f>VLOOKUP($AX38&amp;"_"&amp;$BC$14,データシート1!$A:$BS,MATCH($BC$12&amp;"_"&amp;BP$20,データシート1!$A$1:$BS$1,0),0)</f>
        <v>0</v>
      </c>
      <c r="BQ38" s="40">
        <f>VLOOKUP($AX38&amp;"_"&amp;$BC$14,データシート1!$A:$BS,MATCH($BC$12&amp;"_"&amp;BQ$20,データシート1!$A$1:$BS$1,0),0)</f>
        <v>0.54070238381882418</v>
      </c>
      <c r="BR38" s="41">
        <f t="shared" si="3"/>
        <v>98.015232690239969</v>
      </c>
      <c r="BT38" s="134" t="str">
        <f t="shared" si="4"/>
        <v>神崎町</v>
      </c>
      <c r="BU38" s="38">
        <f t="shared" si="25"/>
        <v>98.015232690239969</v>
      </c>
      <c r="BV38" s="69">
        <f t="shared" si="16"/>
        <v>0.76679562524244882</v>
      </c>
      <c r="BW38" s="69">
        <f t="shared" si="5"/>
        <v>0.73515836349644847</v>
      </c>
      <c r="BX38" s="69">
        <f t="shared" si="5"/>
        <v>3.1493893910548147E-3</v>
      </c>
      <c r="BY38" s="69">
        <f t="shared" si="5"/>
        <v>2.8487872354945491E-2</v>
      </c>
      <c r="BZ38" s="69">
        <f t="shared" si="5"/>
        <v>4.8770703631481671E-2</v>
      </c>
      <c r="CA38" s="69">
        <f t="shared" si="5"/>
        <v>5.912654325204364E-2</v>
      </c>
      <c r="CB38" s="69">
        <f t="shared" si="5"/>
        <v>0.11979061407328205</v>
      </c>
      <c r="CC38" s="69">
        <f t="shared" si="5"/>
        <v>0.11624795947974793</v>
      </c>
      <c r="CD38" s="69">
        <f t="shared" si="5"/>
        <v>6.0894468512588187E-2</v>
      </c>
      <c r="CE38" s="69">
        <f t="shared" si="5"/>
        <v>5.5353490967159746E-2</v>
      </c>
      <c r="CF38" s="69">
        <f t="shared" si="5"/>
        <v>3.5426545935341208E-3</v>
      </c>
      <c r="CG38" s="69">
        <f t="shared" si="5"/>
        <v>0</v>
      </c>
      <c r="CH38" s="69">
        <f t="shared" si="5"/>
        <v>5.5165138007438053E-3</v>
      </c>
      <c r="CI38" s="135">
        <f t="shared" si="6"/>
        <v>1</v>
      </c>
      <c r="CK38" s="136" t="str">
        <f t="shared" si="7"/>
        <v>神崎町</v>
      </c>
      <c r="CL38" s="137">
        <f t="shared" si="17"/>
        <v>75.157651633996664</v>
      </c>
      <c r="CM38" s="75">
        <f t="shared" si="18"/>
        <v>0.29491341890163486</v>
      </c>
      <c r="CN38" s="76">
        <f t="shared" si="19"/>
        <v>72.05671806228041</v>
      </c>
      <c r="CO38" s="75">
        <f t="shared" si="20"/>
        <v>0.30760490619129005</v>
      </c>
      <c r="CP38" s="76">
        <f t="shared" si="8"/>
        <v>0.30868813399641082</v>
      </c>
      <c r="CQ38" s="75">
        <f t="shared" si="21"/>
        <v>0</v>
      </c>
      <c r="CR38" s="76">
        <f t="shared" si="9"/>
        <v>2.7922454377198367</v>
      </c>
      <c r="CS38" s="75">
        <f t="shared" si="22"/>
        <v>0</v>
      </c>
      <c r="CT38" s="76">
        <f t="shared" si="10"/>
        <v>4.7802718649064078</v>
      </c>
      <c r="CU38" s="77">
        <f t="shared" si="23"/>
        <v>0</v>
      </c>
      <c r="CV38" s="18"/>
      <c r="CW38" s="1078">
        <f t="shared" si="24"/>
        <v>22.164999999999999</v>
      </c>
      <c r="CX38" s="1081">
        <f>VLOOKUP($AX38&amp;"_"&amp;$CW$14,データシート1!$A:$BS,MATCH($CW$12&amp;"_"&amp;CX$20,データシート1!$A$1:$BS$1,0),0)</f>
        <v>22.164999999999999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22.164999999999999</v>
      </c>
      <c r="DE38" s="18"/>
      <c r="DF38" s="138">
        <f>VLOOKUP($AX38&amp;"_"&amp;$DF$14,データシート1!$A:$BS,MATCH($DF$12&amp;"_"&amp;DF$20,データシート1!$A$1:$BS$1,0),0)</f>
        <v>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3</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21502</v>
      </c>
      <c r="AY39" s="20" t="str">
        <f>IF(IFERROR(比較地域マスタ!$Z24,"")=0,"",IFERROR(比較地域マスタ!$Z24,""))</f>
        <v>富加町</v>
      </c>
      <c r="BB39" s="122" t="str">
        <f t="shared" si="0"/>
        <v>21502</v>
      </c>
      <c r="BC39" s="123" t="str">
        <f t="shared" si="0"/>
        <v>富加町</v>
      </c>
      <c r="BD39" s="40">
        <f t="shared" si="14"/>
        <v>58.94354755837206</v>
      </c>
      <c r="BE39" s="40">
        <f t="shared" si="15"/>
        <v>36.597152105609986</v>
      </c>
      <c r="BF39" s="40">
        <f>VLOOKUP($AX39&amp;"_"&amp;$BC$14,データシート1!$A:$BS,MATCH($BC$12&amp;"_"&amp;BF$20,データシート1!$A$1:$BS$1,0),0)</f>
        <v>35.723811985293928</v>
      </c>
      <c r="BG39" s="40">
        <f>VLOOKUP($AX39&amp;"_"&amp;$BC$14,データシート1!$A:$BS,MATCH($BC$12&amp;"_"&amp;BG$20,データシート1!$A$1:$BS$1,0),0)</f>
        <v>0.27382300920727631</v>
      </c>
      <c r="BH39" s="40">
        <f>VLOOKUP($AX39&amp;"_"&amp;$BC$14,データシート1!$A:$BS,MATCH($BC$12&amp;"_"&amp;BH$20,データシート1!$A$1:$BS$1,0),0)</f>
        <v>0.59951711110877826</v>
      </c>
      <c r="BI39" s="40">
        <f>VLOOKUP($AX39&amp;"_"&amp;$BC$14,データシート1!$A:$BS,MATCH($BC$12&amp;"_"&amp;BI$20,データシート1!$A$1:$BS$1,0),0)</f>
        <v>4.3997633700206755</v>
      </c>
      <c r="BJ39" s="40">
        <f>VLOOKUP($AX39&amp;"_"&amp;$BC$14,データシート1!$A:$BS,MATCH($BC$12&amp;"_"&amp;BJ$20,データシート1!$A$1:$BS$1,0),0)</f>
        <v>6.1636207412834008</v>
      </c>
      <c r="BK39" s="40">
        <f t="shared" si="1"/>
        <v>11.086351350642712</v>
      </c>
      <c r="BL39" s="40">
        <f t="shared" si="2"/>
        <v>10.747254153921521</v>
      </c>
      <c r="BM39" s="40">
        <f>VLOOKUP($AX39&amp;"_"&amp;$BC$14,データシート1!$A:$BS,MATCH($BC$12&amp;"_"&amp;BM$20,データシート1!$A$1:$BS$1,0),0)</f>
        <v>5.5123700557303383</v>
      </c>
      <c r="BN39" s="40">
        <f>VLOOKUP($AX39&amp;"_"&amp;$BC$14,データシート1!$A:$BS,MATCH($BC$12&amp;"_"&amp;BN$20,データシート1!$A$1:$BS$1,0),0)</f>
        <v>5.2348840981911833</v>
      </c>
      <c r="BO39" s="40">
        <f>VLOOKUP($AX39&amp;"_"&amp;$BC$14,データシート1!$A:$BS,MATCH($BC$12&amp;"_"&amp;BO$20,データシート1!$A$1:$BS$1,0),0)</f>
        <v>0.33909719672119099</v>
      </c>
      <c r="BP39" s="40">
        <f>VLOOKUP($AX39&amp;"_"&amp;$BC$14,データシート1!$A:$BS,MATCH($BC$12&amp;"_"&amp;BP$20,データシート1!$A$1:$BS$1,0),0)</f>
        <v>0</v>
      </c>
      <c r="BQ39" s="40">
        <f>VLOOKUP($AX39&amp;"_"&amp;$BC$14,データシート1!$A:$BS,MATCH($BC$12&amp;"_"&amp;BQ$20,データシート1!$A$1:$BS$1,0),0)</f>
        <v>0.69665999081528807</v>
      </c>
      <c r="BR39" s="41">
        <f t="shared" si="3"/>
        <v>58.94354755837206</v>
      </c>
      <c r="BT39" s="134" t="str">
        <f t="shared" si="4"/>
        <v>富加町</v>
      </c>
      <c r="BU39" s="38">
        <f t="shared" si="25"/>
        <v>58.94354755837206</v>
      </c>
      <c r="BV39" s="69">
        <f t="shared" si="16"/>
        <v>0.62088478928703195</v>
      </c>
      <c r="BW39" s="69">
        <f t="shared" si="5"/>
        <v>0.60606823757793804</v>
      </c>
      <c r="BX39" s="69">
        <f t="shared" si="5"/>
        <v>4.6455128771492448E-3</v>
      </c>
      <c r="BY39" s="69">
        <f t="shared" si="5"/>
        <v>1.0171038831944645E-2</v>
      </c>
      <c r="BZ39" s="69">
        <f t="shared" si="5"/>
        <v>7.4643681153794994E-2</v>
      </c>
      <c r="CA39" s="69">
        <f t="shared" si="5"/>
        <v>0.10456820121285607</v>
      </c>
      <c r="CB39" s="69">
        <f t="shared" si="5"/>
        <v>0.18808422312321546</v>
      </c>
      <c r="CC39" s="69">
        <f t="shared" si="5"/>
        <v>0.18233130849951756</v>
      </c>
      <c r="CD39" s="69">
        <f t="shared" si="5"/>
        <v>9.3519482353372332E-2</v>
      </c>
      <c r="CE39" s="69">
        <f t="shared" si="5"/>
        <v>8.8811826146145245E-2</v>
      </c>
      <c r="CF39" s="69">
        <f t="shared" si="5"/>
        <v>5.752914623697895E-3</v>
      </c>
      <c r="CG39" s="69">
        <f t="shared" si="5"/>
        <v>0</v>
      </c>
      <c r="CH39" s="69">
        <f t="shared" si="5"/>
        <v>1.181910522310152E-2</v>
      </c>
      <c r="CI39" s="135">
        <f t="shared" si="6"/>
        <v>1</v>
      </c>
      <c r="CK39" s="136" t="str">
        <f t="shared" si="7"/>
        <v>富加町</v>
      </c>
      <c r="CL39" s="137">
        <f t="shared" si="17"/>
        <v>36.597152105609986</v>
      </c>
      <c r="CM39" s="75">
        <f t="shared" si="18"/>
        <v>0.34543671495307704</v>
      </c>
      <c r="CN39" s="76">
        <f t="shared" si="19"/>
        <v>35.723811985293928</v>
      </c>
      <c r="CO39" s="75">
        <f t="shared" si="20"/>
        <v>0.3538816071813447</v>
      </c>
      <c r="CP39" s="76">
        <f t="shared" si="8"/>
        <v>0.27382300920727631</v>
      </c>
      <c r="CQ39" s="75">
        <f t="shared" si="21"/>
        <v>0</v>
      </c>
      <c r="CR39" s="76">
        <f t="shared" si="9"/>
        <v>0.59951711110877826</v>
      </c>
      <c r="CS39" s="75">
        <f t="shared" si="22"/>
        <v>0</v>
      </c>
      <c r="CT39" s="76">
        <f t="shared" si="10"/>
        <v>4.3997633700206755</v>
      </c>
      <c r="CU39" s="77">
        <f t="shared" si="23"/>
        <v>0</v>
      </c>
      <c r="CV39" s="18"/>
      <c r="CW39" s="1078">
        <f t="shared" si="24"/>
        <v>12.641999999999999</v>
      </c>
      <c r="CX39" s="1081">
        <f>VLOOKUP($AX39&amp;"_"&amp;$CW$14,データシート1!$A:$BS,MATCH($CW$12&amp;"_"&amp;CX$20,データシート1!$A$1:$BS$1,0),0)</f>
        <v>12.641999999999999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12.641999999999999</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19425</v>
      </c>
      <c r="AY40" s="20" t="str">
        <f>IF(IFERROR(比較地域マスタ!$Z25,"")=0,"",IFERROR(比較地域マスタ!$Z25,""))</f>
        <v>山中湖村</v>
      </c>
      <c r="BB40" s="122" t="str">
        <f t="shared" si="0"/>
        <v>19425</v>
      </c>
      <c r="BC40" s="123" t="str">
        <f t="shared" si="0"/>
        <v>山中湖村</v>
      </c>
      <c r="BD40" s="40">
        <f t="shared" si="14"/>
        <v>36.199888500853035</v>
      </c>
      <c r="BE40" s="40">
        <f t="shared" si="15"/>
        <v>0.89058728396317621</v>
      </c>
      <c r="BF40" s="40">
        <f>VLOOKUP($AX40&amp;"_"&amp;$BC$14,データシート1!$A:$BS,MATCH($BC$12&amp;"_"&amp;BF$20,データシート1!$A$1:$BS$1,0),0)</f>
        <v>0</v>
      </c>
      <c r="BG40" s="40">
        <f>VLOOKUP($AX40&amp;"_"&amp;$BC$14,データシート1!$A:$BS,MATCH($BC$12&amp;"_"&amp;BG$20,データシート1!$A$1:$BS$1,0),0)</f>
        <v>0.53808846329010207</v>
      </c>
      <c r="BH40" s="40">
        <f>VLOOKUP($AX40&amp;"_"&amp;$BC$14,データシート1!$A:$BS,MATCH($BC$12&amp;"_"&amp;BH$20,データシート1!$A$1:$BS$1,0),0)</f>
        <v>0.35249882067307414</v>
      </c>
      <c r="BI40" s="40">
        <f>VLOOKUP($AX40&amp;"_"&amp;$BC$14,データシート1!$A:$BS,MATCH($BC$12&amp;"_"&amp;BI$20,データシート1!$A$1:$BS$1,0),0)</f>
        <v>11.509340603281576</v>
      </c>
      <c r="BJ40" s="40">
        <f>VLOOKUP($AX40&amp;"_"&amp;$BC$14,データシート1!$A:$BS,MATCH($BC$12&amp;"_"&amp;BJ$20,データシート1!$A$1:$BS$1,0),0)</f>
        <v>6.9785319987173189</v>
      </c>
      <c r="BK40" s="40">
        <f t="shared" si="1"/>
        <v>15.842919506429162</v>
      </c>
      <c r="BL40" s="40">
        <f t="shared" si="2"/>
        <v>15.498869403339587</v>
      </c>
      <c r="BM40" s="40">
        <f>VLOOKUP($AX40&amp;"_"&amp;$BC$14,データシート1!$A:$BS,MATCH($BC$12&amp;"_"&amp;BM$20,データシート1!$A$1:$BS$1,0),0)</f>
        <v>6.9971694030595808</v>
      </c>
      <c r="BN40" s="40">
        <f>VLOOKUP($AX40&amp;"_"&amp;$BC$14,データシート1!$A:$BS,MATCH($BC$12&amp;"_"&amp;BN$20,データシート1!$A$1:$BS$1,0),0)</f>
        <v>8.5017000002800067</v>
      </c>
      <c r="BO40" s="40">
        <f>VLOOKUP($AX40&amp;"_"&amp;$BC$14,データシート1!$A:$BS,MATCH($BC$12&amp;"_"&amp;BO$20,データシート1!$A$1:$BS$1,0),0)</f>
        <v>0.34405010308957562</v>
      </c>
      <c r="BP40" s="40">
        <f>VLOOKUP($AX40&amp;"_"&amp;$BC$14,データシート1!$A:$BS,MATCH($BC$12&amp;"_"&amp;BP$20,データシート1!$A$1:$BS$1,0),0)</f>
        <v>0</v>
      </c>
      <c r="BQ40" s="40">
        <f>VLOOKUP($AX40&amp;"_"&amp;$BC$14,データシート1!$A:$BS,MATCH($BC$12&amp;"_"&amp;BQ$20,データシート1!$A$1:$BS$1,0),0)</f>
        <v>0.97850910846179995</v>
      </c>
      <c r="BR40" s="41">
        <f t="shared" si="3"/>
        <v>36.199888500853035</v>
      </c>
      <c r="BT40" s="134" t="str">
        <f t="shared" si="4"/>
        <v>山中湖村</v>
      </c>
      <c r="BU40" s="38">
        <f t="shared" si="25"/>
        <v>36.199888500853035</v>
      </c>
      <c r="BV40" s="69">
        <f t="shared" si="16"/>
        <v>2.4601934449112735E-2</v>
      </c>
      <c r="BW40" s="69">
        <f t="shared" si="5"/>
        <v>0</v>
      </c>
      <c r="BX40" s="69">
        <f t="shared" si="5"/>
        <v>1.4864367973879871E-2</v>
      </c>
      <c r="BY40" s="69">
        <f t="shared" si="5"/>
        <v>9.7375664752328631E-3</v>
      </c>
      <c r="BZ40" s="69">
        <f t="shared" si="5"/>
        <v>0.31793856500442985</v>
      </c>
      <c r="CA40" s="69">
        <f t="shared" si="5"/>
        <v>0.19277772080852881</v>
      </c>
      <c r="CB40" s="69">
        <f t="shared" si="5"/>
        <v>0.43765105812565774</v>
      </c>
      <c r="CC40" s="69">
        <f t="shared" si="5"/>
        <v>0.42814688235778303</v>
      </c>
      <c r="CD40" s="69">
        <f t="shared" si="5"/>
        <v>0.19329256781812174</v>
      </c>
      <c r="CE40" s="69">
        <f t="shared" si="5"/>
        <v>0.2348543145396613</v>
      </c>
      <c r="CF40" s="69">
        <f t="shared" si="5"/>
        <v>9.5041757678747604E-3</v>
      </c>
      <c r="CG40" s="69">
        <f t="shared" si="5"/>
        <v>0</v>
      </c>
      <c r="CH40" s="69">
        <f t="shared" si="5"/>
        <v>2.7030721612270762E-2</v>
      </c>
      <c r="CI40" s="135">
        <f t="shared" si="6"/>
        <v>1</v>
      </c>
      <c r="CK40" s="136" t="str">
        <f t="shared" si="7"/>
        <v>山中湖村</v>
      </c>
      <c r="CL40" s="137">
        <f t="shared" si="17"/>
        <v>0.89058728396317621</v>
      </c>
      <c r="CM40" s="75">
        <f t="shared" si="18"/>
        <v>1</v>
      </c>
      <c r="CN40" s="76">
        <f t="shared" si="19"/>
        <v>0</v>
      </c>
      <c r="CO40" s="75">
        <f t="shared" si="20"/>
        <v>0</v>
      </c>
      <c r="CP40" s="76">
        <f t="shared" si="8"/>
        <v>0.53808846329010207</v>
      </c>
      <c r="CQ40" s="75">
        <f t="shared" si="21"/>
        <v>0</v>
      </c>
      <c r="CR40" s="76">
        <f t="shared" si="9"/>
        <v>0.35249882067307414</v>
      </c>
      <c r="CS40" s="75">
        <f t="shared" si="22"/>
        <v>0</v>
      </c>
      <c r="CT40" s="76">
        <f t="shared" si="10"/>
        <v>11.509340603281576</v>
      </c>
      <c r="CU40" s="77">
        <f t="shared" si="23"/>
        <v>0.77676039906673733</v>
      </c>
      <c r="CV40" s="18"/>
      <c r="CW40" s="1078">
        <f t="shared" si="24"/>
        <v>3.7509999999999999</v>
      </c>
      <c r="CX40" s="1081">
        <f>VLOOKUP($AX40&amp;"_"&amp;$CW$14,データシート1!$A:$BS,MATCH($CW$12&amp;"_"&amp;CX$20,データシート1!$A$1:$BS$1,0),0)</f>
        <v>3.7509999999999999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8.94</v>
      </c>
      <c r="DB40" s="1081">
        <f>VLOOKUP($AX40&amp;"_"&amp;$CW$14,データシート1!$A:$BS,MATCH($CW$12&amp;"_"&amp;DB$20,データシート1!$A$1:$BS$1,0),0)</f>
        <v>0</v>
      </c>
      <c r="DC40" s="1081">
        <f>VLOOKUP($AX40&amp;"_"&amp;$CW$14,データシート1!$A:$BS,MATCH($CW$12&amp;"_"&amp;DC$20,データシート1!$A$1:$BS$1,0),0)</f>
        <v>0</v>
      </c>
      <c r="DD40" s="1080">
        <f t="shared" si="11"/>
        <v>12.690999999999999</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2</v>
      </c>
      <c r="DJ40" s="74">
        <f>VLOOKUP($AX40&amp;"_"&amp;$DF$14,データシート1!$A:$BS,MATCH($DF$12&amp;"_"&amp;DJ$20,データシート1!$A$1:$BS$1,0),0)</f>
        <v>0</v>
      </c>
      <c r="DK40" s="74">
        <f>VLOOKUP($AX40&amp;"_"&amp;$DF$14,データシート1!$A:$BS,MATCH($DF$12&amp;"_"&amp;DK$20,データシート1!$A$1:$BS$1,0),0)</f>
        <v>0</v>
      </c>
      <c r="DL40" s="78">
        <f t="shared" si="12"/>
        <v>3</v>
      </c>
      <c r="DM40" s="18"/>
      <c r="DN40" s="139">
        <f t="shared" si="26"/>
        <v>0.3</v>
      </c>
      <c r="DO40" s="140">
        <f t="shared" si="27"/>
        <v>0</v>
      </c>
      <c r="DP40" s="140">
        <f t="shared" si="29"/>
        <v>0</v>
      </c>
      <c r="DQ40" s="140">
        <f t="shared" si="30"/>
        <v>0.7</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20350</v>
      </c>
      <c r="AY41" s="20" t="str">
        <f>IF(IFERROR(比較地域マスタ!$Z26,"")=0,"",IFERROR(比較地域マスタ!$Z26,""))</f>
        <v>長和町</v>
      </c>
      <c r="BB41" s="122" t="str">
        <f t="shared" si="0"/>
        <v>20350</v>
      </c>
      <c r="BC41" s="123" t="str">
        <f t="shared" si="0"/>
        <v>長和町</v>
      </c>
      <c r="BD41" s="40">
        <f t="shared" si="14"/>
        <v>36.804018906189683</v>
      </c>
      <c r="BE41" s="40">
        <f t="shared" si="15"/>
        <v>4.7140066670872365</v>
      </c>
      <c r="BF41" s="40">
        <f>VLOOKUP($AX41&amp;"_"&amp;$BC$14,データシート1!$A:$BS,MATCH($BC$12&amp;"_"&amp;BF$20,データシート1!$A$1:$BS$1,0),0)</f>
        <v>1.967348140015498</v>
      </c>
      <c r="BG41" s="40">
        <f>VLOOKUP($AX41&amp;"_"&amp;$BC$14,データシート1!$A:$BS,MATCH($BC$12&amp;"_"&amp;BG$20,データシート1!$A$1:$BS$1,0),0)</f>
        <v>0.45591967933164201</v>
      </c>
      <c r="BH41" s="40">
        <f>VLOOKUP($AX41&amp;"_"&amp;$BC$14,データシート1!$A:$BS,MATCH($BC$12&amp;"_"&amp;BH$20,データシート1!$A$1:$BS$1,0),0)</f>
        <v>2.2907388477400965</v>
      </c>
      <c r="BI41" s="40">
        <f>VLOOKUP($AX41&amp;"_"&amp;$BC$14,データシート1!$A:$BS,MATCH($BC$12&amp;"_"&amp;BI$20,データシート1!$A$1:$BS$1,0),0)</f>
        <v>4.7832103736022082</v>
      </c>
      <c r="BJ41" s="40">
        <f>VLOOKUP($AX41&amp;"_"&amp;$BC$14,データシート1!$A:$BS,MATCH($BC$12&amp;"_"&amp;BJ$20,データシート1!$A$1:$BS$1,0),0)</f>
        <v>9.2505850454033816</v>
      </c>
      <c r="BK41" s="40">
        <f t="shared" si="1"/>
        <v>17.560971722125146</v>
      </c>
      <c r="BL41" s="40">
        <f t="shared" si="2"/>
        <v>17.213855534140855</v>
      </c>
      <c r="BM41" s="40">
        <f>VLOOKUP($AX41&amp;"_"&amp;$BC$14,データシート1!$A:$BS,MATCH($BC$12&amp;"_"&amp;BM$20,データシート1!$A$1:$BS$1,0),0)</f>
        <v>6.8194413002218681</v>
      </c>
      <c r="BN41" s="40">
        <f>VLOOKUP($AX41&amp;"_"&amp;$BC$14,データシート1!$A:$BS,MATCH($BC$12&amp;"_"&amp;BN$20,データシート1!$A$1:$BS$1,0),0)</f>
        <v>10.394414233918988</v>
      </c>
      <c r="BO41" s="40">
        <f>VLOOKUP($AX41&amp;"_"&amp;$BC$14,データシート1!$A:$BS,MATCH($BC$12&amp;"_"&amp;BO$20,データシート1!$A$1:$BS$1,0),0)</f>
        <v>0.34711618798428989</v>
      </c>
      <c r="BP41" s="40">
        <f>VLOOKUP($AX41&amp;"_"&amp;$BC$14,データシート1!$A:$BS,MATCH($BC$12&amp;"_"&amp;BP$20,データシート1!$A$1:$BS$1,0),0)</f>
        <v>0</v>
      </c>
      <c r="BQ41" s="40">
        <f>VLOOKUP($AX41&amp;"_"&amp;$BC$14,データシート1!$A:$BS,MATCH($BC$12&amp;"_"&amp;BQ$20,データシート1!$A$1:$BS$1,0),0)</f>
        <v>0.49524509797171479</v>
      </c>
      <c r="BR41" s="41">
        <f t="shared" si="3"/>
        <v>36.804018906189683</v>
      </c>
      <c r="BT41" s="134" t="str">
        <f t="shared" si="4"/>
        <v>長和町</v>
      </c>
      <c r="BU41" s="38">
        <f t="shared" si="25"/>
        <v>36.804018906189683</v>
      </c>
      <c r="BV41" s="69">
        <f t="shared" si="16"/>
        <v>0.12808401927797175</v>
      </c>
      <c r="BW41" s="69">
        <f t="shared" si="5"/>
        <v>5.3454709525883604E-2</v>
      </c>
      <c r="BX41" s="69">
        <f t="shared" si="5"/>
        <v>1.2387768860073204E-2</v>
      </c>
      <c r="BY41" s="69">
        <f t="shared" si="5"/>
        <v>6.2241540892014953E-2</v>
      </c>
      <c r="BZ41" s="69">
        <f t="shared" si="5"/>
        <v>0.12996434943135435</v>
      </c>
      <c r="CA41" s="69">
        <f t="shared" si="5"/>
        <v>0.25134714415244536</v>
      </c>
      <c r="CB41" s="69">
        <f t="shared" si="5"/>
        <v>0.4771482094628462</v>
      </c>
      <c r="CC41" s="69">
        <f t="shared" si="5"/>
        <v>0.46771673436038358</v>
      </c>
      <c r="CD41" s="69">
        <f t="shared" si="5"/>
        <v>0.18529066941314329</v>
      </c>
      <c r="CE41" s="69">
        <f t="shared" si="5"/>
        <v>0.28242606494724032</v>
      </c>
      <c r="CF41" s="69">
        <f t="shared" si="5"/>
        <v>9.4314751024625748E-3</v>
      </c>
      <c r="CG41" s="69">
        <f t="shared" si="5"/>
        <v>0</v>
      </c>
      <c r="CH41" s="69">
        <f t="shared" si="5"/>
        <v>1.3456277675382477E-2</v>
      </c>
      <c r="CI41" s="135">
        <f t="shared" si="6"/>
        <v>1</v>
      </c>
      <c r="CK41" s="136" t="str">
        <f t="shared" si="7"/>
        <v>長和町</v>
      </c>
      <c r="CL41" s="137">
        <f t="shared" si="17"/>
        <v>4.7140066670872365</v>
      </c>
      <c r="CM41" s="75">
        <f t="shared" si="18"/>
        <v>0</v>
      </c>
      <c r="CN41" s="76">
        <f t="shared" si="19"/>
        <v>1.967348140015498</v>
      </c>
      <c r="CO41" s="75">
        <f t="shared" si="20"/>
        <v>0</v>
      </c>
      <c r="CP41" s="76">
        <f t="shared" si="8"/>
        <v>0.45591967933164201</v>
      </c>
      <c r="CQ41" s="75">
        <f t="shared" si="21"/>
        <v>0</v>
      </c>
      <c r="CR41" s="76">
        <f t="shared" si="9"/>
        <v>2.2907388477400965</v>
      </c>
      <c r="CS41" s="75">
        <f t="shared" si="22"/>
        <v>0</v>
      </c>
      <c r="CT41" s="76">
        <f t="shared" si="10"/>
        <v>4.7832103736022082</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34368</v>
      </c>
      <c r="AY42" s="20" t="str">
        <f>IF(IFERROR(比較地域マスタ!$Z27,"")=0,"",IFERROR(比較地域マスタ!$Z27,""))</f>
        <v>安芸太田町</v>
      </c>
      <c r="BB42" s="122" t="str">
        <f t="shared" si="0"/>
        <v>34368</v>
      </c>
      <c r="BC42" s="123" t="str">
        <f t="shared" si="0"/>
        <v>安芸太田町</v>
      </c>
      <c r="BD42" s="40">
        <f t="shared" si="14"/>
        <v>45.674704269465309</v>
      </c>
      <c r="BE42" s="40">
        <f t="shared" si="15"/>
        <v>11.947778544849522</v>
      </c>
      <c r="BF42" s="40">
        <f>VLOOKUP($AX42&amp;"_"&amp;$BC$14,データシート1!$A:$BS,MATCH($BC$12&amp;"_"&amp;BF$20,データシート1!$A$1:$BS$1,0),0)</f>
        <v>8.4507977423188603</v>
      </c>
      <c r="BG42" s="40">
        <f>VLOOKUP($AX42&amp;"_"&amp;$BC$14,データシート1!$A:$BS,MATCH($BC$12&amp;"_"&amp;BG$20,データシート1!$A$1:$BS$1,0),0)</f>
        <v>0.59983904566646318</v>
      </c>
      <c r="BH42" s="40">
        <f>VLOOKUP($AX42&amp;"_"&amp;$BC$14,データシート1!$A:$BS,MATCH($BC$12&amp;"_"&amp;BH$20,データシート1!$A$1:$BS$1,0),0)</f>
        <v>2.8971417568641975</v>
      </c>
      <c r="BI42" s="40">
        <f>VLOOKUP($AX42&amp;"_"&amp;$BC$14,データシート1!$A:$BS,MATCH($BC$12&amp;"_"&amp;BI$20,データシート1!$A$1:$BS$1,0),0)</f>
        <v>9.5080062535587917</v>
      </c>
      <c r="BJ42" s="40">
        <f>VLOOKUP($AX42&amp;"_"&amp;$BC$14,データシート1!$A:$BS,MATCH($BC$12&amp;"_"&amp;BJ$20,データシート1!$A$1:$BS$1,0),0)</f>
        <v>9.1311269024085977</v>
      </c>
      <c r="BK42" s="40">
        <f t="shared" si="1"/>
        <v>15.087792568648398</v>
      </c>
      <c r="BL42" s="40">
        <f t="shared" si="2"/>
        <v>14.732008794519436</v>
      </c>
      <c r="BM42" s="40">
        <f>VLOOKUP($AX42&amp;"_"&amp;$BC$14,データシート1!$A:$BS,MATCH($BC$12&amp;"_"&amp;BM$20,データシート1!$A$1:$BS$1,0),0)</f>
        <v>5.1177297013977778</v>
      </c>
      <c r="BN42" s="40">
        <f>VLOOKUP($AX42&amp;"_"&amp;$BC$14,データシート1!$A:$BS,MATCH($BC$12&amp;"_"&amp;BN$20,データシート1!$A$1:$BS$1,0),0)</f>
        <v>9.6142790931216577</v>
      </c>
      <c r="BO42" s="40">
        <f>VLOOKUP($AX42&amp;"_"&amp;$BC$14,データシート1!$A:$BS,MATCH($BC$12&amp;"_"&amp;BO$20,データシート1!$A$1:$BS$1,0),0)</f>
        <v>0.355783774128963</v>
      </c>
      <c r="BP42" s="40">
        <f>VLOOKUP($AX42&amp;"_"&amp;$BC$14,データシート1!$A:$BS,MATCH($BC$12&amp;"_"&amp;BP$20,データシート1!$A$1:$BS$1,0),0)</f>
        <v>0</v>
      </c>
      <c r="BQ42" s="40">
        <f>VLOOKUP($AX42&amp;"_"&amp;$BC$14,データシート1!$A:$BS,MATCH($BC$12&amp;"_"&amp;BQ$20,データシート1!$A$1:$BS$1,0),0)</f>
        <v>0</v>
      </c>
      <c r="BR42" s="41">
        <f t="shared" si="3"/>
        <v>45.674704269465309</v>
      </c>
      <c r="BT42" s="134" t="str">
        <f t="shared" si="4"/>
        <v>安芸太田町</v>
      </c>
      <c r="BU42" s="38">
        <f t="shared" si="25"/>
        <v>45.674704269465309</v>
      </c>
      <c r="BV42" s="69">
        <f t="shared" si="16"/>
        <v>0.26158414676013375</v>
      </c>
      <c r="BW42" s="69">
        <f t="shared" si="5"/>
        <v>0.18502140030205805</v>
      </c>
      <c r="BX42" s="69">
        <f t="shared" si="5"/>
        <v>1.313285012482217E-2</v>
      </c>
      <c r="BY42" s="69">
        <f t="shared" si="5"/>
        <v>6.3429896333253535E-2</v>
      </c>
      <c r="BZ42" s="69">
        <f t="shared" si="5"/>
        <v>0.2081678777264713</v>
      </c>
      <c r="CA42" s="69">
        <f t="shared" ref="CA42:CH68" si="32">BJ42/$BR42</f>
        <v>0.19991649751113957</v>
      </c>
      <c r="CB42" s="69">
        <f t="shared" si="32"/>
        <v>0.33033147800225532</v>
      </c>
      <c r="CC42" s="69">
        <f t="shared" si="32"/>
        <v>0.32254196343791447</v>
      </c>
      <c r="CD42" s="69">
        <f t="shared" si="32"/>
        <v>0.11204735275799277</v>
      </c>
      <c r="CE42" s="69">
        <f t="shared" si="32"/>
        <v>0.2104946106799217</v>
      </c>
      <c r="CF42" s="69">
        <f t="shared" si="32"/>
        <v>7.7895145643408891E-3</v>
      </c>
      <c r="CG42" s="69">
        <f t="shared" si="32"/>
        <v>0</v>
      </c>
      <c r="CH42" s="69">
        <f t="shared" si="32"/>
        <v>0</v>
      </c>
      <c r="CI42" s="135">
        <f t="shared" si="6"/>
        <v>1</v>
      </c>
      <c r="CK42" s="136" t="str">
        <f t="shared" si="7"/>
        <v>安芸太田町</v>
      </c>
      <c r="CL42" s="137">
        <f t="shared" si="17"/>
        <v>11.947778544849522</v>
      </c>
      <c r="CM42" s="75">
        <f t="shared" si="18"/>
        <v>0</v>
      </c>
      <c r="CN42" s="76">
        <f t="shared" si="19"/>
        <v>8.4507977423188603</v>
      </c>
      <c r="CO42" s="75">
        <f t="shared" si="20"/>
        <v>0</v>
      </c>
      <c r="CP42" s="76">
        <f t="shared" si="8"/>
        <v>0.59983904566646318</v>
      </c>
      <c r="CQ42" s="75">
        <f t="shared" si="21"/>
        <v>0</v>
      </c>
      <c r="CR42" s="76">
        <f t="shared" si="9"/>
        <v>2.8971417568641975</v>
      </c>
      <c r="CS42" s="75">
        <f t="shared" si="22"/>
        <v>0</v>
      </c>
      <c r="CT42" s="76">
        <f t="shared" si="10"/>
        <v>9.5080062535587917</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07405</v>
      </c>
      <c r="AY43" s="20" t="str">
        <f>IF(IFERROR(比較地域マスタ!$Z28,"")=0,"",IFERROR(比較地域マスタ!$Z28,""))</f>
        <v>西会津町</v>
      </c>
      <c r="AZ43" s="26"/>
      <c r="BB43" s="122" t="str">
        <f t="shared" si="0"/>
        <v>07405</v>
      </c>
      <c r="BC43" s="123" t="str">
        <f t="shared" si="0"/>
        <v>西会津町</v>
      </c>
      <c r="BD43" s="40">
        <f t="shared" si="14"/>
        <v>33.988380988662577</v>
      </c>
      <c r="BE43" s="40">
        <f t="shared" si="15"/>
        <v>6.5162761261117659</v>
      </c>
      <c r="BF43" s="40">
        <f>VLOOKUP($AX43&amp;"_"&amp;$BC$14,データシート1!$A:$BS,MATCH($BC$12&amp;"_"&amp;BF$20,データシート1!$A$1:$BS$1,0),0)</f>
        <v>5.2026735371829931</v>
      </c>
      <c r="BG43" s="40">
        <f>VLOOKUP($AX43&amp;"_"&amp;$BC$14,データシート1!$A:$BS,MATCH($BC$12&amp;"_"&amp;BG$20,データシート1!$A$1:$BS$1,0),0)</f>
        <v>0.67832509900042581</v>
      </c>
      <c r="BH43" s="40">
        <f>VLOOKUP($AX43&amp;"_"&amp;$BC$14,データシート1!$A:$BS,MATCH($BC$12&amp;"_"&amp;BH$20,データシート1!$A$1:$BS$1,0),0)</f>
        <v>0.63527748992834743</v>
      </c>
      <c r="BI43" s="40">
        <f>VLOOKUP($AX43&amp;"_"&amp;$BC$14,データシート1!$A:$BS,MATCH($BC$12&amp;"_"&amp;BI$20,データシート1!$A$1:$BS$1,0),0)</f>
        <v>5.1410972089277207</v>
      </c>
      <c r="BJ43" s="40">
        <f>VLOOKUP($AX43&amp;"_"&amp;$BC$14,データシート1!$A:$BS,MATCH($BC$12&amp;"_"&amp;BJ$20,データシート1!$A$1:$BS$1,0),0)</f>
        <v>8.7977836722773048</v>
      </c>
      <c r="BK43" s="40">
        <f t="shared" si="1"/>
        <v>12.550733755190432</v>
      </c>
      <c r="BL43" s="40">
        <f t="shared" si="2"/>
        <v>12.195657539114096</v>
      </c>
      <c r="BM43" s="40">
        <f>VLOOKUP($AX43&amp;"_"&amp;$BC$14,データシート1!$A:$BS,MATCH($BC$12&amp;"_"&amp;BM$20,データシート1!$A$1:$BS$1,0),0)</f>
        <v>5.0281659330386148</v>
      </c>
      <c r="BN43" s="40">
        <f>VLOOKUP($AX43&amp;"_"&amp;$BC$14,データシート1!$A:$BS,MATCH($BC$12&amp;"_"&amp;BN$20,データシート1!$A$1:$BS$1,0),0)</f>
        <v>7.1674916060754814</v>
      </c>
      <c r="BO43" s="40">
        <f>VLOOKUP($AX43&amp;"_"&amp;$BC$14,データシート1!$A:$BS,MATCH($BC$12&amp;"_"&amp;BO$20,データシート1!$A$1:$BS$1,0),0)</f>
        <v>0.35507621607633666</v>
      </c>
      <c r="BP43" s="40">
        <f>VLOOKUP($AX43&amp;"_"&amp;$BC$14,データシート1!$A:$BS,MATCH($BC$12&amp;"_"&amp;BP$20,データシート1!$A$1:$BS$1,0),0)</f>
        <v>0</v>
      </c>
      <c r="BQ43" s="40">
        <f>VLOOKUP($AX43&amp;"_"&amp;$BC$14,データシート1!$A:$BS,MATCH($BC$12&amp;"_"&amp;BQ$20,データシート1!$A$1:$BS$1,0),0)</f>
        <v>0.98249022615535342</v>
      </c>
      <c r="BR43" s="41">
        <f t="shared" si="3"/>
        <v>33.988380988662577</v>
      </c>
      <c r="BT43" s="134" t="str">
        <f t="shared" si="4"/>
        <v>西会津町</v>
      </c>
      <c r="BU43" s="38">
        <f t="shared" si="25"/>
        <v>33.988380988662577</v>
      </c>
      <c r="BV43" s="69">
        <f t="shared" si="16"/>
        <v>0.19172069797279795</v>
      </c>
      <c r="BW43" s="69">
        <f t="shared" si="16"/>
        <v>0.15307212011417773</v>
      </c>
      <c r="BX43" s="69">
        <f t="shared" si="16"/>
        <v>1.9957558414644496E-2</v>
      </c>
      <c r="BY43" s="69">
        <f t="shared" si="16"/>
        <v>1.8691019443975734E-2</v>
      </c>
      <c r="BZ43" s="69">
        <f t="shared" si="16"/>
        <v>0.15126043251788382</v>
      </c>
      <c r="CA43" s="69">
        <f t="shared" si="32"/>
        <v>0.25884680047607916</v>
      </c>
      <c r="CB43" s="69">
        <f t="shared" si="32"/>
        <v>0.36926541924362183</v>
      </c>
      <c r="CC43" s="69">
        <f t="shared" si="32"/>
        <v>0.35881843101565125</v>
      </c>
      <c r="CD43" s="69">
        <f t="shared" si="32"/>
        <v>0.14793778893780932</v>
      </c>
      <c r="CE43" s="69">
        <f t="shared" si="32"/>
        <v>0.21088064207784196</v>
      </c>
      <c r="CF43" s="69">
        <f t="shared" si="32"/>
        <v>1.044698822797057E-2</v>
      </c>
      <c r="CG43" s="69">
        <f t="shared" si="32"/>
        <v>0</v>
      </c>
      <c r="CH43" s="69">
        <f t="shared" si="32"/>
        <v>2.8906649789617232E-2</v>
      </c>
      <c r="CI43" s="135">
        <f t="shared" si="6"/>
        <v>1</v>
      </c>
      <c r="CJ43" s="26"/>
      <c r="CK43" s="136" t="str">
        <f t="shared" si="7"/>
        <v>西会津町</v>
      </c>
      <c r="CL43" s="137">
        <f t="shared" si="17"/>
        <v>6.5162761261117659</v>
      </c>
      <c r="CM43" s="75">
        <f t="shared" si="18"/>
        <v>0</v>
      </c>
      <c r="CN43" s="76">
        <f t="shared" si="19"/>
        <v>5.2026735371829931</v>
      </c>
      <c r="CO43" s="75">
        <f t="shared" si="20"/>
        <v>0</v>
      </c>
      <c r="CP43" s="76">
        <f t="shared" si="8"/>
        <v>0.67832509900042581</v>
      </c>
      <c r="CQ43" s="75">
        <f t="shared" si="21"/>
        <v>0</v>
      </c>
      <c r="CR43" s="76">
        <f t="shared" si="9"/>
        <v>0.63527748992834743</v>
      </c>
      <c r="CS43" s="75">
        <f t="shared" si="22"/>
        <v>0</v>
      </c>
      <c r="CT43" s="76">
        <f t="shared" si="10"/>
        <v>5.1410972089277207</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04424</v>
      </c>
      <c r="AY44" s="20" t="str">
        <f>IF(IFERROR(比較地域マスタ!$Z29,"")=0,"",IFERROR(比較地域マスタ!$Z29,""))</f>
        <v>大衡村</v>
      </c>
      <c r="BB44" s="122" t="str">
        <f t="shared" si="0"/>
        <v>04424</v>
      </c>
      <c r="BC44" s="123" t="str">
        <f t="shared" si="0"/>
        <v>大衡村</v>
      </c>
      <c r="BD44" s="40">
        <f t="shared" si="14"/>
        <v>450.47609276826978</v>
      </c>
      <c r="BE44" s="40">
        <f t="shared" si="15"/>
        <v>414.16434407394269</v>
      </c>
      <c r="BF44" s="40">
        <f>VLOOKUP($AX44&amp;"_"&amp;$BC$14,データシート1!$A:$BS,MATCH($BC$12&amp;"_"&amp;BF$20,データシート1!$A$1:$BS$1,0),0)</f>
        <v>409.57752761844239</v>
      </c>
      <c r="BG44" s="40">
        <f>VLOOKUP($AX44&amp;"_"&amp;$BC$14,データシート1!$A:$BS,MATCH($BC$12&amp;"_"&amp;BG$20,データシート1!$A$1:$BS$1,0),0)</f>
        <v>1.1303561775413868</v>
      </c>
      <c r="BH44" s="40">
        <f>VLOOKUP($AX44&amp;"_"&amp;$BC$14,データシート1!$A:$BS,MATCH($BC$12&amp;"_"&amp;BH$20,データシート1!$A$1:$BS$1,0),0)</f>
        <v>3.4564602779589038</v>
      </c>
      <c r="BI44" s="40">
        <f>VLOOKUP($AX44&amp;"_"&amp;$BC$14,データシート1!$A:$BS,MATCH($BC$12&amp;"_"&amp;BI$20,データシート1!$A$1:$BS$1,0),0)</f>
        <v>11.564754067732864</v>
      </c>
      <c r="BJ44" s="40">
        <f>VLOOKUP($AX44&amp;"_"&amp;$BC$14,データシート1!$A:$BS,MATCH($BC$12&amp;"_"&amp;BJ$20,データシート1!$A$1:$BS$1,0),0)</f>
        <v>6.3066996260184656</v>
      </c>
      <c r="BK44" s="40">
        <f t="shared" si="1"/>
        <v>17.018716807284655</v>
      </c>
      <c r="BL44" s="40">
        <f t="shared" si="2"/>
        <v>16.672602993208251</v>
      </c>
      <c r="BM44" s="40">
        <f>VLOOKUP($AX44&amp;"_"&amp;$BC$14,データシート1!$A:$BS,MATCH($BC$12&amp;"_"&amp;BM$20,データシート1!$A$1:$BS$1,0),0)</f>
        <v>5.8748234308088243</v>
      </c>
      <c r="BN44" s="40">
        <f>VLOOKUP($AX44&amp;"_"&amp;$BC$14,データシート1!$A:$BS,MATCH($BC$12&amp;"_"&amp;BN$20,データシート1!$A$1:$BS$1,0),0)</f>
        <v>10.797779562399425</v>
      </c>
      <c r="BO44" s="40">
        <f>VLOOKUP($AX44&amp;"_"&amp;$BC$14,データシート1!$A:$BS,MATCH($BC$12&amp;"_"&amp;BO$20,データシート1!$A$1:$BS$1,0),0)</f>
        <v>0.34611381407640257</v>
      </c>
      <c r="BP44" s="40">
        <f>VLOOKUP($AX44&amp;"_"&amp;$BC$14,データシート1!$A:$BS,MATCH($BC$12&amp;"_"&amp;BP$20,データシート1!$A$1:$BS$1,0),0)</f>
        <v>0</v>
      </c>
      <c r="BQ44" s="40">
        <f>VLOOKUP($AX44&amp;"_"&amp;$BC$14,データシート1!$A:$BS,MATCH($BC$12&amp;"_"&amp;BQ$20,データシート1!$A$1:$BS$1,0),0)</f>
        <v>1.4215781932910989</v>
      </c>
      <c r="BR44" s="41">
        <f t="shared" si="3"/>
        <v>450.47609276826978</v>
      </c>
      <c r="BT44" s="134" t="str">
        <f t="shared" si="4"/>
        <v>大衡村</v>
      </c>
      <c r="BU44" s="38">
        <f t="shared" si="25"/>
        <v>450.47609276826978</v>
      </c>
      <c r="BV44" s="69">
        <f t="shared" si="16"/>
        <v>0.91939250655637728</v>
      </c>
      <c r="BW44" s="69">
        <f t="shared" si="16"/>
        <v>0.90921035365384839</v>
      </c>
      <c r="BX44" s="69">
        <f t="shared" si="16"/>
        <v>2.5092478728340759E-3</v>
      </c>
      <c r="BY44" s="69">
        <f t="shared" si="16"/>
        <v>7.6729050296947673E-3</v>
      </c>
      <c r="BZ44" s="69">
        <f t="shared" si="16"/>
        <v>2.567229261083542E-2</v>
      </c>
      <c r="CA44" s="69">
        <f t="shared" si="32"/>
        <v>1.4000076202185288E-2</v>
      </c>
      <c r="CB44" s="69">
        <f t="shared" si="32"/>
        <v>3.7779400684065344E-2</v>
      </c>
      <c r="CC44" s="69">
        <f t="shared" si="32"/>
        <v>3.7011071754666537E-2</v>
      </c>
      <c r="CD44" s="69">
        <f t="shared" si="32"/>
        <v>1.3041365624326045E-2</v>
      </c>
      <c r="CE44" s="69">
        <f t="shared" si="32"/>
        <v>2.3969706130340485E-2</v>
      </c>
      <c r="CF44" s="69">
        <f t="shared" si="32"/>
        <v>7.6832892939880746E-4</v>
      </c>
      <c r="CG44" s="69">
        <f t="shared" si="32"/>
        <v>0</v>
      </c>
      <c r="CH44" s="69">
        <f t="shared" si="32"/>
        <v>3.1557239465366603E-3</v>
      </c>
      <c r="CI44" s="135">
        <f t="shared" si="6"/>
        <v>1</v>
      </c>
      <c r="CK44" s="136" t="str">
        <f t="shared" si="7"/>
        <v>大衡村</v>
      </c>
      <c r="CL44" s="137">
        <f t="shared" si="17"/>
        <v>414.16434407394269</v>
      </c>
      <c r="CM44" s="75">
        <f t="shared" si="18"/>
        <v>0.45414339184741459</v>
      </c>
      <c r="CN44" s="76">
        <f t="shared" si="19"/>
        <v>409.57752761844239</v>
      </c>
      <c r="CO44" s="75">
        <f t="shared" si="20"/>
        <v>0.4592292968163586</v>
      </c>
      <c r="CP44" s="76">
        <f t="shared" si="8"/>
        <v>1.1303561775413868</v>
      </c>
      <c r="CQ44" s="75">
        <f t="shared" si="21"/>
        <v>0</v>
      </c>
      <c r="CR44" s="76">
        <f t="shared" si="9"/>
        <v>3.4564602779589038</v>
      </c>
      <c r="CS44" s="75">
        <f t="shared" si="22"/>
        <v>0</v>
      </c>
      <c r="CT44" s="76">
        <f t="shared" si="10"/>
        <v>11.564754067732864</v>
      </c>
      <c r="CU44" s="77">
        <f t="shared" si="23"/>
        <v>0</v>
      </c>
      <c r="CV44" s="18"/>
      <c r="CW44" s="1078">
        <f t="shared" si="24"/>
        <v>188.09</v>
      </c>
      <c r="CX44" s="1081">
        <f>VLOOKUP($AX44&amp;"_"&amp;$CW$14,データシート1!$A:$BS,MATCH($CW$12&amp;"_"&amp;CX$20,データシート1!$A$1:$BS$1,0),0)</f>
        <v>188.09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0.433</v>
      </c>
      <c r="DC44" s="1081">
        <f>VLOOKUP($AX44&amp;"_"&amp;$CW$14,データシート1!$A:$BS,MATCH($CW$12&amp;"_"&amp;DC$20,データシート1!$A$1:$BS$1,0),0)</f>
        <v>0</v>
      </c>
      <c r="DD44" s="1080">
        <f t="shared" si="11"/>
        <v>188.523</v>
      </c>
      <c r="DE44" s="18"/>
      <c r="DF44" s="138">
        <f>VLOOKUP($AX44&amp;"_"&amp;$DF$14,データシート1!$A:$BS,MATCH($DF$12&amp;"_"&amp;DF$20,データシート1!$A$1:$BS$1,0),0)</f>
        <v>8</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1</v>
      </c>
      <c r="DK44" s="74">
        <f>VLOOKUP($AX44&amp;"_"&amp;$DF$14,データシート1!$A:$BS,MATCH($DF$12&amp;"_"&amp;DK$20,データシート1!$A$1:$BS$1,0),0)</f>
        <v>0</v>
      </c>
      <c r="DL44" s="78">
        <f t="shared" si="12"/>
        <v>9</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46534</v>
      </c>
      <c r="AY45" s="20" t="str">
        <f>IF(IFERROR(比較地域マスタ!$Z30,"")=0,"",IFERROR(比較地域マスタ!$Z30,""))</f>
        <v>知名町</v>
      </c>
      <c r="BB45" s="122" t="str">
        <f t="shared" si="0"/>
        <v>46534</v>
      </c>
      <c r="BC45" s="123" t="str">
        <f t="shared" si="0"/>
        <v>知名町</v>
      </c>
      <c r="BD45" s="40">
        <f t="shared" si="14"/>
        <v>30.970340180218503</v>
      </c>
      <c r="BE45" s="40">
        <f t="shared" si="15"/>
        <v>2.2477384931822706</v>
      </c>
      <c r="BF45" s="40">
        <f>VLOOKUP($AX45&amp;"_"&amp;$BC$14,データシート1!$A:$BS,MATCH($BC$12&amp;"_"&amp;BF$20,データシート1!$A$1:$BS$1,0),0)</f>
        <v>0.1006487906585694</v>
      </c>
      <c r="BG45" s="40">
        <f>VLOOKUP($AX45&amp;"_"&amp;$BC$14,データシート1!$A:$BS,MATCH($BC$12&amp;"_"&amp;BG$20,データシート1!$A$1:$BS$1,0),0)</f>
        <v>0.75966181706650404</v>
      </c>
      <c r="BH45" s="40">
        <f>VLOOKUP($AX45&amp;"_"&amp;$BC$14,データシート1!$A:$BS,MATCH($BC$12&amp;"_"&amp;BH$20,データシート1!$A$1:$BS$1,0),0)</f>
        <v>1.3874278854571971</v>
      </c>
      <c r="BI45" s="40">
        <f>VLOOKUP($AX45&amp;"_"&amp;$BC$14,データシート1!$A:$BS,MATCH($BC$12&amp;"_"&amp;BI$20,データシート1!$A$1:$BS$1,0),0)</f>
        <v>7.0049847632205307</v>
      </c>
      <c r="BJ45" s="40">
        <f>VLOOKUP($AX45&amp;"_"&amp;$BC$14,データシート1!$A:$BS,MATCH($BC$12&amp;"_"&amp;BJ$20,データシート1!$A$1:$BS$1,0),0)</f>
        <v>6.1274385941662164</v>
      </c>
      <c r="BK45" s="40">
        <f t="shared" si="1"/>
        <v>14.911960107717549</v>
      </c>
      <c r="BL45" s="40">
        <f t="shared" si="2"/>
        <v>14.558982992281495</v>
      </c>
      <c r="BM45" s="40">
        <f>VLOOKUP($AX45&amp;"_"&amp;$BC$14,データシート1!$A:$BS,MATCH($BC$12&amp;"_"&amp;BM$20,データシート1!$A$1:$BS$1,0),0)</f>
        <v>3.796664118100129</v>
      </c>
      <c r="BN45" s="40">
        <f>VLOOKUP($AX45&amp;"_"&amp;$BC$14,データシート1!$A:$BS,MATCH($BC$12&amp;"_"&amp;BN$20,データシート1!$A$1:$BS$1,0),0)</f>
        <v>10.762318874181366</v>
      </c>
      <c r="BO45" s="40">
        <f>VLOOKUP($AX45&amp;"_"&amp;$BC$14,データシート1!$A:$BS,MATCH($BC$12&amp;"_"&amp;BO$20,データシート1!$A$1:$BS$1,0),0)</f>
        <v>0.34175053941853989</v>
      </c>
      <c r="BP45" s="40">
        <f>VLOOKUP($AX45&amp;"_"&amp;$BC$14,データシート1!$A:$BS,MATCH($BC$12&amp;"_"&amp;BP$20,データシート1!$A$1:$BS$1,0),0)</f>
        <v>1.1226576017515231E-2</v>
      </c>
      <c r="BQ45" s="40">
        <f>VLOOKUP($AX45&amp;"_"&amp;$BC$14,データシート1!$A:$BS,MATCH($BC$12&amp;"_"&amp;BQ$20,データシート1!$A$1:$BS$1,0),0)</f>
        <v>0.67821822193193959</v>
      </c>
      <c r="BR45" s="41">
        <f t="shared" si="3"/>
        <v>30.970340180218503</v>
      </c>
      <c r="BT45" s="134" t="str">
        <f t="shared" si="4"/>
        <v>知名町</v>
      </c>
      <c r="BU45" s="38">
        <f t="shared" si="25"/>
        <v>30.970340180218503</v>
      </c>
      <c r="BV45" s="69">
        <f t="shared" si="16"/>
        <v>7.2577132834270738E-2</v>
      </c>
      <c r="BW45" s="69">
        <f t="shared" si="16"/>
        <v>3.2498445310218511E-3</v>
      </c>
      <c r="BX45" s="69">
        <f t="shared" si="16"/>
        <v>2.4528688178624469E-2</v>
      </c>
      <c r="BY45" s="69">
        <f t="shared" si="16"/>
        <v>4.4798600124624409E-2</v>
      </c>
      <c r="BZ45" s="69">
        <f t="shared" si="16"/>
        <v>0.22618365579641847</v>
      </c>
      <c r="CA45" s="69">
        <f t="shared" si="32"/>
        <v>0.19784860477832136</v>
      </c>
      <c r="CB45" s="69">
        <f t="shared" si="32"/>
        <v>0.48149164719999343</v>
      </c>
      <c r="CC45" s="69">
        <f t="shared" si="32"/>
        <v>0.47009438409658366</v>
      </c>
      <c r="CD45" s="69">
        <f t="shared" si="32"/>
        <v>0.12259032661595202</v>
      </c>
      <c r="CE45" s="69">
        <f t="shared" si="32"/>
        <v>0.34750405748063162</v>
      </c>
      <c r="CF45" s="69">
        <f t="shared" si="32"/>
        <v>1.1034768666726629E-2</v>
      </c>
      <c r="CG45" s="69">
        <f t="shared" si="32"/>
        <v>3.6249443668319513E-4</v>
      </c>
      <c r="CH45" s="69">
        <f t="shared" si="32"/>
        <v>2.1898959390996092E-2</v>
      </c>
      <c r="CI45" s="135">
        <f t="shared" si="6"/>
        <v>1</v>
      </c>
      <c r="CK45" s="136" t="str">
        <f t="shared" si="7"/>
        <v>知名町</v>
      </c>
      <c r="CL45" s="137">
        <f t="shared" si="17"/>
        <v>2.2477384931822706</v>
      </c>
      <c r="CM45" s="75">
        <f t="shared" si="18"/>
        <v>0</v>
      </c>
      <c r="CN45" s="76">
        <f t="shared" si="19"/>
        <v>0.1006487906585694</v>
      </c>
      <c r="CO45" s="75">
        <f t="shared" si="20"/>
        <v>0</v>
      </c>
      <c r="CP45" s="76">
        <f t="shared" si="8"/>
        <v>0.75966181706650404</v>
      </c>
      <c r="CQ45" s="75">
        <f t="shared" si="21"/>
        <v>0</v>
      </c>
      <c r="CR45" s="76">
        <f t="shared" si="9"/>
        <v>1.3874278854571971</v>
      </c>
      <c r="CS45" s="75">
        <f t="shared" si="22"/>
        <v>0</v>
      </c>
      <c r="CT45" s="76">
        <f t="shared" si="10"/>
        <v>7.0049847632205307</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2.5630000000000002</v>
      </c>
      <c r="DC45" s="1081">
        <f>VLOOKUP($AX45&amp;"_"&amp;$CW$14,データシート1!$A:$BS,MATCH($CW$12&amp;"_"&amp;DC$20,データシート1!$A$1:$BS$1,0),0)</f>
        <v>0</v>
      </c>
      <c r="DD45" s="1080">
        <f t="shared" si="11"/>
        <v>2.5630000000000002</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1</v>
      </c>
      <c r="DK45" s="74">
        <f>VLOOKUP($AX45&amp;"_"&amp;$DF$14,データシート1!$A:$BS,MATCH($DF$12&amp;"_"&amp;DK$20,データシート1!$A$1:$BS$1,0),0)</f>
        <v>0</v>
      </c>
      <c r="DL45" s="78">
        <f t="shared" si="12"/>
        <v>1</v>
      </c>
      <c r="DM45" s="18"/>
      <c r="DN45" s="139">
        <f t="shared" si="26"/>
        <v>0</v>
      </c>
      <c r="DO45" s="140">
        <f t="shared" si="27"/>
        <v>0</v>
      </c>
      <c r="DP45" s="140">
        <f t="shared" si="29"/>
        <v>0</v>
      </c>
      <c r="DQ45" s="140">
        <f t="shared" si="30"/>
        <v>0</v>
      </c>
      <c r="DR45" s="140">
        <f t="shared" si="31"/>
        <v>1</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07503</v>
      </c>
      <c r="AY46" s="20" t="str">
        <f>IF(IFERROR(比較地域マスタ!$Z31,"")=0,"",IFERROR(比較地域マスタ!$Z31,""))</f>
        <v>平田村</v>
      </c>
      <c r="BB46" s="122" t="str">
        <f t="shared" si="0"/>
        <v>07503</v>
      </c>
      <c r="BC46" s="123" t="str">
        <f t="shared" si="0"/>
        <v>平田村</v>
      </c>
      <c r="BD46" s="40">
        <f t="shared" si="14"/>
        <v>44.544342563482196</v>
      </c>
      <c r="BE46" s="40">
        <f t="shared" si="15"/>
        <v>15.2499056061442</v>
      </c>
      <c r="BF46" s="40">
        <f>VLOOKUP($AX46&amp;"_"&amp;$BC$14,データシート1!$A:$BS,MATCH($BC$12&amp;"_"&amp;BF$20,データシート1!$A$1:$BS$1,0),0)</f>
        <v>11.262670856589249</v>
      </c>
      <c r="BG46" s="40">
        <f>VLOOKUP($AX46&amp;"_"&amp;$BC$14,データシート1!$A:$BS,MATCH($BC$12&amp;"_"&amp;BG$20,データシート1!$A$1:$BS$1,0),0)</f>
        <v>0.92996182927477733</v>
      </c>
      <c r="BH46" s="40">
        <f>VLOOKUP($AX46&amp;"_"&amp;$BC$14,データシート1!$A:$BS,MATCH($BC$12&amp;"_"&amp;BH$20,データシート1!$A$1:$BS$1,0),0)</f>
        <v>3.0572729202801723</v>
      </c>
      <c r="BI46" s="40">
        <f>VLOOKUP($AX46&amp;"_"&amp;$BC$14,データシート1!$A:$BS,MATCH($BC$12&amp;"_"&amp;BI$20,データシート1!$A$1:$BS$1,0),0)</f>
        <v>4.4644380909879695</v>
      </c>
      <c r="BJ46" s="40">
        <f>VLOOKUP($AX46&amp;"_"&amp;$BC$14,データシート1!$A:$BS,MATCH($BC$12&amp;"_"&amp;BJ$20,データシート1!$A$1:$BS$1,0),0)</f>
        <v>7.5833552165461233</v>
      </c>
      <c r="BK46" s="40">
        <f t="shared" si="1"/>
        <v>16.446238902135072</v>
      </c>
      <c r="BL46" s="40">
        <f t="shared" si="2"/>
        <v>16.098356192927103</v>
      </c>
      <c r="BM46" s="40">
        <f>VLOOKUP($AX46&amp;"_"&amp;$BC$14,データシート1!$A:$BS,MATCH($BC$12&amp;"_"&amp;BM$20,データシート1!$A$1:$BS$1,0),0)</f>
        <v>6.3422343469332043</v>
      </c>
      <c r="BN46" s="40">
        <f>VLOOKUP($AX46&amp;"_"&amp;$BC$14,データシート1!$A:$BS,MATCH($BC$12&amp;"_"&amp;BN$20,データシート1!$A$1:$BS$1,0),0)</f>
        <v>9.7561218459938974</v>
      </c>
      <c r="BO46" s="40">
        <f>VLOOKUP($AX46&amp;"_"&amp;$BC$14,データシート1!$A:$BS,MATCH($BC$12&amp;"_"&amp;BO$20,データシート1!$A$1:$BS$1,0),0)</f>
        <v>0.34788270920796849</v>
      </c>
      <c r="BP46" s="40">
        <f>VLOOKUP($AX46&amp;"_"&amp;$BC$14,データシート1!$A:$BS,MATCH($BC$12&amp;"_"&amp;BP$20,データシート1!$A$1:$BS$1,0),0)</f>
        <v>0</v>
      </c>
      <c r="BQ46" s="40">
        <f>VLOOKUP($AX46&amp;"_"&amp;$BC$14,データシート1!$A:$BS,MATCH($BC$12&amp;"_"&amp;BQ$20,データシート1!$A$1:$BS$1,0),0)</f>
        <v>0.80040474766882785</v>
      </c>
      <c r="BR46" s="41">
        <f t="shared" si="3"/>
        <v>44.544342563482196</v>
      </c>
      <c r="BT46" s="134" t="str">
        <f t="shared" si="4"/>
        <v>平田村</v>
      </c>
      <c r="BU46" s="38">
        <f t="shared" si="25"/>
        <v>44.544342563482196</v>
      </c>
      <c r="BV46" s="69">
        <f t="shared" si="16"/>
        <v>0.34235336584911669</v>
      </c>
      <c r="BW46" s="69">
        <f t="shared" si="16"/>
        <v>0.25284177986325196</v>
      </c>
      <c r="BX46" s="69">
        <f t="shared" si="16"/>
        <v>2.0877215281591501E-2</v>
      </c>
      <c r="BY46" s="69">
        <f t="shared" si="16"/>
        <v>6.8634370704273195E-2</v>
      </c>
      <c r="BZ46" s="69">
        <f t="shared" si="16"/>
        <v>0.10022458148586418</v>
      </c>
      <c r="CA46" s="69">
        <f t="shared" si="32"/>
        <v>0.17024283624208247</v>
      </c>
      <c r="CB46" s="69">
        <f t="shared" si="32"/>
        <v>0.36921049802669731</v>
      </c>
      <c r="CC46" s="69">
        <f t="shared" si="32"/>
        <v>0.36140069123221635</v>
      </c>
      <c r="CD46" s="69">
        <f t="shared" si="32"/>
        <v>0.14238024363912419</v>
      </c>
      <c r="CE46" s="69">
        <f t="shared" si="32"/>
        <v>0.21902044759309217</v>
      </c>
      <c r="CF46" s="69">
        <f t="shared" si="32"/>
        <v>7.8098067944809106E-3</v>
      </c>
      <c r="CG46" s="69">
        <f t="shared" si="32"/>
        <v>0</v>
      </c>
      <c r="CH46" s="69">
        <f t="shared" si="32"/>
        <v>1.79687183962393E-2</v>
      </c>
      <c r="CI46" s="135">
        <f t="shared" si="6"/>
        <v>1</v>
      </c>
      <c r="CK46" s="136" t="str">
        <f t="shared" si="7"/>
        <v>平田村</v>
      </c>
      <c r="CL46" s="137">
        <f t="shared" si="17"/>
        <v>15.2499056061442</v>
      </c>
      <c r="CM46" s="75">
        <f t="shared" si="18"/>
        <v>0.16026328707341705</v>
      </c>
      <c r="CN46" s="76">
        <f t="shared" si="19"/>
        <v>11.262670856589249</v>
      </c>
      <c r="CO46" s="75">
        <f t="shared" si="20"/>
        <v>0.21700003765715417</v>
      </c>
      <c r="CP46" s="76">
        <f t="shared" si="8"/>
        <v>0.92996182927477733</v>
      </c>
      <c r="CQ46" s="75">
        <f t="shared" si="21"/>
        <v>0</v>
      </c>
      <c r="CR46" s="76">
        <f t="shared" si="9"/>
        <v>3.0572729202801723</v>
      </c>
      <c r="CS46" s="75">
        <f t="shared" si="22"/>
        <v>0</v>
      </c>
      <c r="CT46" s="76">
        <f t="shared" si="10"/>
        <v>4.4644380909879695</v>
      </c>
      <c r="CU46" s="77">
        <f t="shared" si="23"/>
        <v>0</v>
      </c>
      <c r="CV46" s="18"/>
      <c r="CW46" s="1078">
        <f t="shared" si="24"/>
        <v>2.444</v>
      </c>
      <c r="CX46" s="1081">
        <f>VLOOKUP($AX46&amp;"_"&amp;$CW$14,データシート1!$A:$BS,MATCH($CW$12&amp;"_"&amp;CX$20,データシート1!$A$1:$BS$1,0),0)</f>
        <v>2.444</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2.444</v>
      </c>
      <c r="DE46" s="18"/>
      <c r="DF46" s="138">
        <f>VLOOKUP($AX46&amp;"_"&amp;$DF$14,データシート1!$A:$BS,MATCH($DF$12&amp;"_"&amp;DF$20,データシート1!$A$1:$BS$1,0),0)</f>
        <v>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2</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03302</v>
      </c>
      <c r="AY47" s="20" t="str">
        <f>IF(IFERROR(比較地域マスタ!$Z32,"")=0,"",IFERROR(比較地域マスタ!$Z32,""))</f>
        <v>葛巻町</v>
      </c>
      <c r="BB47" s="122" t="str">
        <f t="shared" si="0"/>
        <v>03302</v>
      </c>
      <c r="BC47" s="123" t="str">
        <f t="shared" si="0"/>
        <v>葛巻町</v>
      </c>
      <c r="BD47" s="40">
        <f t="shared" si="14"/>
        <v>45.611252786224661</v>
      </c>
      <c r="BE47" s="40">
        <f t="shared" si="15"/>
        <v>18.012769749959901</v>
      </c>
      <c r="BF47" s="40">
        <f>VLOOKUP($AX47&amp;"_"&amp;$BC$14,データシート1!$A:$BS,MATCH($BC$12&amp;"_"&amp;BF$20,データシート1!$A$1:$BS$1,0),0)</f>
        <v>11.681158886362841</v>
      </c>
      <c r="BG47" s="40">
        <f>VLOOKUP($AX47&amp;"_"&amp;$BC$14,データシート1!$A:$BS,MATCH($BC$12&amp;"_"&amp;BG$20,データシート1!$A$1:$BS$1,0),0)</f>
        <v>0.76503171275745308</v>
      </c>
      <c r="BH47" s="40">
        <f>VLOOKUP($AX47&amp;"_"&amp;$BC$14,データシート1!$A:$BS,MATCH($BC$12&amp;"_"&amp;BH$20,データシート1!$A$1:$BS$1,0),0)</f>
        <v>5.5665791508396056</v>
      </c>
      <c r="BI47" s="40">
        <f>VLOOKUP($AX47&amp;"_"&amp;$BC$14,データシート1!$A:$BS,MATCH($BC$12&amp;"_"&amp;BI$20,データシート1!$A$1:$BS$1,0),0)</f>
        <v>4.8670808576567115</v>
      </c>
      <c r="BJ47" s="40">
        <f>VLOOKUP($AX47&amp;"_"&amp;$BC$14,データシート1!$A:$BS,MATCH($BC$12&amp;"_"&amp;BJ$20,データシート1!$A$1:$BS$1,0),0)</f>
        <v>10.400967326302483</v>
      </c>
      <c r="BK47" s="40">
        <f t="shared" si="1"/>
        <v>11.732368845405565</v>
      </c>
      <c r="BL47" s="40">
        <f t="shared" si="2"/>
        <v>11.386019178644954</v>
      </c>
      <c r="BM47" s="40">
        <f>VLOOKUP($AX47&amp;"_"&amp;$BC$14,データシート1!$A:$BS,MATCH($BC$12&amp;"_"&amp;BM$20,データシート1!$A$1:$BS$1,0),0)</f>
        <v>4.4977804922866982</v>
      </c>
      <c r="BN47" s="40">
        <f>VLOOKUP($AX47&amp;"_"&amp;$BC$14,データシート1!$A:$BS,MATCH($BC$12&amp;"_"&amp;BN$20,データシート1!$A$1:$BS$1,0),0)</f>
        <v>6.888238686358255</v>
      </c>
      <c r="BO47" s="40">
        <f>VLOOKUP($AX47&amp;"_"&amp;$BC$14,データシート1!$A:$BS,MATCH($BC$12&amp;"_"&amp;BO$20,データシート1!$A$1:$BS$1,0),0)</f>
        <v>0.3463496667606113</v>
      </c>
      <c r="BP47" s="40">
        <f>VLOOKUP($AX47&amp;"_"&amp;$BC$14,データシート1!$A:$BS,MATCH($BC$12&amp;"_"&amp;BP$20,データシート1!$A$1:$BS$1,0),0)</f>
        <v>0</v>
      </c>
      <c r="BQ47" s="40">
        <f>VLOOKUP($AX47&amp;"_"&amp;$BC$14,データシート1!$A:$BS,MATCH($BC$12&amp;"_"&amp;BQ$20,データシート1!$A$1:$BS$1,0),0)</f>
        <v>0.59806600689999989</v>
      </c>
      <c r="BR47" s="41">
        <f t="shared" si="3"/>
        <v>45.611252786224661</v>
      </c>
      <c r="BT47" s="134" t="str">
        <f t="shared" si="4"/>
        <v>葛巻町</v>
      </c>
      <c r="BU47" s="38">
        <f t="shared" si="25"/>
        <v>45.611252786224661</v>
      </c>
      <c r="BV47" s="69">
        <f t="shared" si="16"/>
        <v>0.39491942557210463</v>
      </c>
      <c r="BW47" s="69">
        <f t="shared" si="16"/>
        <v>0.25610256620468758</v>
      </c>
      <c r="BX47" s="69">
        <f t="shared" si="16"/>
        <v>1.6772872175712418E-2</v>
      </c>
      <c r="BY47" s="69">
        <f t="shared" si="16"/>
        <v>0.12204398719170466</v>
      </c>
      <c r="BZ47" s="69">
        <f t="shared" si="16"/>
        <v>0.1067078968531785</v>
      </c>
      <c r="CA47" s="69">
        <f t="shared" si="32"/>
        <v>0.22803511613791377</v>
      </c>
      <c r="CB47" s="69">
        <f t="shared" si="32"/>
        <v>0.25722531455985204</v>
      </c>
      <c r="CC47" s="69">
        <f t="shared" si="32"/>
        <v>0.24963180099459398</v>
      </c>
      <c r="CD47" s="69">
        <f t="shared" si="32"/>
        <v>9.8611202664556086E-2</v>
      </c>
      <c r="CE47" s="69">
        <f t="shared" si="32"/>
        <v>0.15102059833003786</v>
      </c>
      <c r="CF47" s="69">
        <f t="shared" si="32"/>
        <v>7.593513565258057E-3</v>
      </c>
      <c r="CG47" s="69">
        <f t="shared" si="32"/>
        <v>0</v>
      </c>
      <c r="CH47" s="69">
        <f t="shared" si="32"/>
        <v>1.3112246876951065E-2</v>
      </c>
      <c r="CI47" s="135">
        <f t="shared" si="6"/>
        <v>1</v>
      </c>
      <c r="CK47" s="136" t="str">
        <f t="shared" si="7"/>
        <v>葛巻町</v>
      </c>
      <c r="CL47" s="137">
        <f t="shared" si="17"/>
        <v>18.012769749959901</v>
      </c>
      <c r="CM47" s="75">
        <f t="shared" si="18"/>
        <v>0.17126738657206605</v>
      </c>
      <c r="CN47" s="76">
        <f t="shared" si="19"/>
        <v>11.681158886362841</v>
      </c>
      <c r="CO47" s="75">
        <f t="shared" si="20"/>
        <v>0.2641005083495252</v>
      </c>
      <c r="CP47" s="76">
        <f t="shared" si="8"/>
        <v>0.76503171275745308</v>
      </c>
      <c r="CQ47" s="75">
        <f t="shared" si="21"/>
        <v>0</v>
      </c>
      <c r="CR47" s="76">
        <f t="shared" si="9"/>
        <v>5.5665791508396056</v>
      </c>
      <c r="CS47" s="75">
        <f t="shared" si="22"/>
        <v>0</v>
      </c>
      <c r="CT47" s="76">
        <f t="shared" si="10"/>
        <v>4.8670808576567115</v>
      </c>
      <c r="CU47" s="77">
        <f t="shared" si="23"/>
        <v>0</v>
      </c>
      <c r="CV47" s="18"/>
      <c r="CW47" s="1078">
        <f t="shared" si="24"/>
        <v>3.085</v>
      </c>
      <c r="CX47" s="1081">
        <f>VLOOKUP($AX47&amp;"_"&amp;$CW$14,データシート1!$A:$BS,MATCH($CW$12&amp;"_"&amp;CX$20,データシート1!$A$1:$BS$1,0),0)</f>
        <v>3.085</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3.085</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46531</v>
      </c>
      <c r="AY48" s="20" t="str">
        <f>IF(IFERROR(比較地域マスタ!$Z33,"")=0,"",IFERROR(比較地域マスタ!$Z33,""))</f>
        <v>天城町</v>
      </c>
      <c r="BB48" s="122" t="str">
        <f t="shared" si="0"/>
        <v>46531</v>
      </c>
      <c r="BC48" s="123" t="str">
        <f t="shared" si="0"/>
        <v>天城町</v>
      </c>
      <c r="BD48" s="40">
        <f t="shared" si="14"/>
        <v>39.029289526871345</v>
      </c>
      <c r="BE48" s="40">
        <f t="shared" si="15"/>
        <v>2.6016957373027241</v>
      </c>
      <c r="BF48" s="40">
        <f>VLOOKUP($AX48&amp;"_"&amp;$BC$14,データシート1!$A:$BS,MATCH($BC$12&amp;"_"&amp;BF$20,データシート1!$A$1:$BS$1,0),0)</f>
        <v>0.21143149800538719</v>
      </c>
      <c r="BG48" s="40">
        <f>VLOOKUP($AX48&amp;"_"&amp;$BC$14,データシート1!$A:$BS,MATCH($BC$12&amp;"_"&amp;BG$20,データシート1!$A$1:$BS$1,0),0)</f>
        <v>0.62444693053363121</v>
      </c>
      <c r="BH48" s="40">
        <f>VLOOKUP($AX48&amp;"_"&amp;$BC$14,データシート1!$A:$BS,MATCH($BC$12&amp;"_"&amp;BH$20,データシート1!$A$1:$BS$1,0),0)</f>
        <v>1.7658173087637055</v>
      </c>
      <c r="BI48" s="40">
        <f>VLOOKUP($AX48&amp;"_"&amp;$BC$14,データシート1!$A:$BS,MATCH($BC$12&amp;"_"&amp;BI$20,データシート1!$A$1:$BS$1,0),0)</f>
        <v>5.3871507701720081</v>
      </c>
      <c r="BJ48" s="40">
        <f>VLOOKUP($AX48&amp;"_"&amp;$BC$14,データシート1!$A:$BS,MATCH($BC$12&amp;"_"&amp;BJ$20,データシート1!$A$1:$BS$1,0),0)</f>
        <v>6.2368209690703411</v>
      </c>
      <c r="BK48" s="40">
        <f t="shared" si="1"/>
        <v>24.054722159642584</v>
      </c>
      <c r="BL48" s="40">
        <f t="shared" si="2"/>
        <v>18.383938728349051</v>
      </c>
      <c r="BM48" s="40">
        <f>VLOOKUP($AX48&amp;"_"&amp;$BC$14,データシート1!$A:$BS,MATCH($BC$12&amp;"_"&amp;BM$20,データシート1!$A$1:$BS$1,0),0)</f>
        <v>4.3592365381061189</v>
      </c>
      <c r="BN48" s="40">
        <f>VLOOKUP($AX48&amp;"_"&amp;$BC$14,データシート1!$A:$BS,MATCH($BC$12&amp;"_"&amp;BN$20,データシート1!$A$1:$BS$1,0),0)</f>
        <v>14.024702190242932</v>
      </c>
      <c r="BO48" s="40">
        <f>VLOOKUP($AX48&amp;"_"&amp;$BC$14,データシート1!$A:$BS,MATCH($BC$12&amp;"_"&amp;BO$20,データシート1!$A$1:$BS$1,0),0)</f>
        <v>0.3423401711290619</v>
      </c>
      <c r="BP48" s="40">
        <f>VLOOKUP($AX48&amp;"_"&amp;$BC$14,データシート1!$A:$BS,MATCH($BC$12&amp;"_"&amp;BP$20,データシート1!$A$1:$BS$1,0),0)</f>
        <v>5.3284432601644687</v>
      </c>
      <c r="BQ48" s="40">
        <f>VLOOKUP($AX48&amp;"_"&amp;$BC$14,データシート1!$A:$BS,MATCH($BC$12&amp;"_"&amp;BQ$20,データシート1!$A$1:$BS$1,0),0)</f>
        <v>0.74889989068368534</v>
      </c>
      <c r="BR48" s="41">
        <f t="shared" si="3"/>
        <v>39.029289526871345</v>
      </c>
      <c r="BT48" s="134" t="str">
        <f t="shared" si="4"/>
        <v>天城町</v>
      </c>
      <c r="BU48" s="38">
        <f t="shared" si="25"/>
        <v>39.029289526871345</v>
      </c>
      <c r="BV48" s="69">
        <f t="shared" si="16"/>
        <v>6.6660084486331164E-2</v>
      </c>
      <c r="BW48" s="69">
        <f t="shared" si="16"/>
        <v>5.4172520322159166E-3</v>
      </c>
      <c r="BX48" s="69">
        <f t="shared" si="16"/>
        <v>1.5999443958714766E-2</v>
      </c>
      <c r="BY48" s="69">
        <f t="shared" si="16"/>
        <v>4.524338849540048E-2</v>
      </c>
      <c r="BZ48" s="69">
        <f t="shared" si="16"/>
        <v>0.13802840982957168</v>
      </c>
      <c r="CA48" s="69">
        <f t="shared" si="32"/>
        <v>0.15979847557246313</v>
      </c>
      <c r="CB48" s="69">
        <f t="shared" si="32"/>
        <v>0.61632487937248015</v>
      </c>
      <c r="CC48" s="69">
        <f t="shared" si="32"/>
        <v>0.47102929495275236</v>
      </c>
      <c r="CD48" s="69">
        <f t="shared" si="32"/>
        <v>0.11169141408799718</v>
      </c>
      <c r="CE48" s="69">
        <f t="shared" si="32"/>
        <v>0.35933788086475515</v>
      </c>
      <c r="CF48" s="69">
        <f t="shared" si="32"/>
        <v>8.7713656917419291E-3</v>
      </c>
      <c r="CG48" s="69">
        <f t="shared" si="32"/>
        <v>0.13652421872798579</v>
      </c>
      <c r="CH48" s="69">
        <f t="shared" si="32"/>
        <v>1.9188150739153833E-2</v>
      </c>
      <c r="CI48" s="135">
        <f t="shared" si="6"/>
        <v>1</v>
      </c>
      <c r="CK48" s="136" t="str">
        <f t="shared" si="7"/>
        <v>天城町</v>
      </c>
      <c r="CL48" s="137">
        <f t="shared" si="17"/>
        <v>2.6016957373027241</v>
      </c>
      <c r="CM48" s="75">
        <f t="shared" si="18"/>
        <v>0</v>
      </c>
      <c r="CN48" s="76">
        <f t="shared" si="19"/>
        <v>0.21143149800538719</v>
      </c>
      <c r="CO48" s="75">
        <f t="shared" si="20"/>
        <v>0</v>
      </c>
      <c r="CP48" s="76">
        <f t="shared" si="8"/>
        <v>0.62444693053363121</v>
      </c>
      <c r="CQ48" s="75">
        <f t="shared" si="21"/>
        <v>0</v>
      </c>
      <c r="CR48" s="76">
        <f t="shared" si="9"/>
        <v>1.7658173087637055</v>
      </c>
      <c r="CS48" s="75">
        <f t="shared" si="22"/>
        <v>0</v>
      </c>
      <c r="CT48" s="76">
        <f t="shared" si="10"/>
        <v>5.3871507701720081</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2.8239999999999998</v>
      </c>
      <c r="DC48" s="1081">
        <f>VLOOKUP($AX48&amp;"_"&amp;$CW$14,データシート1!$A:$BS,MATCH($CW$12&amp;"_"&amp;DC$20,データシート1!$A$1:$BS$1,0),0)</f>
        <v>0</v>
      </c>
      <c r="DD48" s="1080">
        <f t="shared" si="11"/>
        <v>2.8239999999999998</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1</v>
      </c>
      <c r="DK48" s="74">
        <f>VLOOKUP($AX48&amp;"_"&amp;$DF$14,データシート1!$A:$BS,MATCH($DF$12&amp;"_"&amp;DK$20,データシート1!$A$1:$BS$1,0),0)</f>
        <v>0</v>
      </c>
      <c r="DL48" s="78">
        <f t="shared" si="12"/>
        <v>1</v>
      </c>
      <c r="DM48" s="18"/>
      <c r="DN48" s="139">
        <f t="shared" si="26"/>
        <v>0</v>
      </c>
      <c r="DO48" s="140">
        <f t="shared" si="27"/>
        <v>0</v>
      </c>
      <c r="DP48" s="140">
        <f t="shared" si="29"/>
        <v>0</v>
      </c>
      <c r="DQ48" s="140">
        <f t="shared" si="30"/>
        <v>0</v>
      </c>
      <c r="DR48" s="140">
        <f t="shared" si="31"/>
        <v>1</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01635</v>
      </c>
      <c r="AY49" s="20" t="str">
        <f>IF(IFERROR(比較地域マスタ!$Z34,"")=0,"",IFERROR(比較地域マスタ!$Z34,""))</f>
        <v>新得町</v>
      </c>
      <c r="BB49" s="122" t="str">
        <f t="shared" si="0"/>
        <v>01635</v>
      </c>
      <c r="BC49" s="123" t="str">
        <f t="shared" si="0"/>
        <v>新得町</v>
      </c>
      <c r="BD49" s="40">
        <f t="shared" si="14"/>
        <v>69.712998395796873</v>
      </c>
      <c r="BE49" s="40">
        <f t="shared" si="15"/>
        <v>31.045207114042007</v>
      </c>
      <c r="BF49" s="40">
        <f>VLOOKUP($AX49&amp;"_"&amp;$BC$14,データシート1!$A:$BS,MATCH($BC$12&amp;"_"&amp;BF$20,データシート1!$A$1:$BS$1,0),0)</f>
        <v>9.0825591826389367</v>
      </c>
      <c r="BG49" s="40">
        <f>VLOOKUP($AX49&amp;"_"&amp;$BC$14,データシート1!$A:$BS,MATCH($BC$12&amp;"_"&amp;BG$20,データシート1!$A$1:$BS$1,0),0)</f>
        <v>0.53542313610339565</v>
      </c>
      <c r="BH49" s="40">
        <f>VLOOKUP($AX49&amp;"_"&amp;$BC$14,データシート1!$A:$BS,MATCH($BC$12&amp;"_"&amp;BH$20,データシート1!$A$1:$BS$1,0),0)</f>
        <v>21.427224795299676</v>
      </c>
      <c r="BI49" s="40">
        <f>VLOOKUP($AX49&amp;"_"&amp;$BC$14,データシート1!$A:$BS,MATCH($BC$12&amp;"_"&amp;BI$20,データシート1!$A$1:$BS$1,0),0)</f>
        <v>9.7688817187110129</v>
      </c>
      <c r="BJ49" s="40">
        <f>VLOOKUP($AX49&amp;"_"&amp;$BC$14,データシート1!$A:$BS,MATCH($BC$12&amp;"_"&amp;BJ$20,データシート1!$A$1:$BS$1,0),0)</f>
        <v>14.349838803091982</v>
      </c>
      <c r="BK49" s="40">
        <f t="shared" si="1"/>
        <v>14.265732433251859</v>
      </c>
      <c r="BL49" s="40">
        <f t="shared" si="2"/>
        <v>13.921682330162284</v>
      </c>
      <c r="BM49" s="40">
        <f>VLOOKUP($AX49&amp;"_"&amp;$BC$14,データシート1!$A:$BS,MATCH($BC$12&amp;"_"&amp;BM$20,データシート1!$A$1:$BS$1,0),0)</f>
        <v>5.5263643945364569</v>
      </c>
      <c r="BN49" s="40">
        <f>VLOOKUP($AX49&amp;"_"&amp;$BC$14,データシート1!$A:$BS,MATCH($BC$12&amp;"_"&amp;BN$20,データシート1!$A$1:$BS$1,0),0)</f>
        <v>8.3953179356258261</v>
      </c>
      <c r="BO49" s="40">
        <f>VLOOKUP($AX49&amp;"_"&amp;$BC$14,データシート1!$A:$BS,MATCH($BC$12&amp;"_"&amp;BO$20,データシート1!$A$1:$BS$1,0),0)</f>
        <v>0.34405010308957562</v>
      </c>
      <c r="BP49" s="40">
        <f>VLOOKUP($AX49&amp;"_"&amp;$BC$14,データシート1!$A:$BS,MATCH($BC$12&amp;"_"&amp;BP$20,データシート1!$A$1:$BS$1,0),0)</f>
        <v>0</v>
      </c>
      <c r="BQ49" s="40">
        <f>VLOOKUP($AX49&amp;"_"&amp;$BC$14,データシート1!$A:$BS,MATCH($BC$12&amp;"_"&amp;BQ$20,データシート1!$A$1:$BS$1,0),0)</f>
        <v>0.28333832669999998</v>
      </c>
      <c r="BR49" s="41">
        <f t="shared" si="3"/>
        <v>69.712998395796873</v>
      </c>
      <c r="BT49" s="134" t="str">
        <f t="shared" si="4"/>
        <v>新得町</v>
      </c>
      <c r="BU49" s="38">
        <f t="shared" si="25"/>
        <v>69.712998395796873</v>
      </c>
      <c r="BV49" s="69">
        <f t="shared" si="16"/>
        <v>0.4453288171279372</v>
      </c>
      <c r="BW49" s="69">
        <f t="shared" si="16"/>
        <v>0.13028501702182618</v>
      </c>
      <c r="BX49" s="69">
        <f t="shared" si="16"/>
        <v>7.6803917264255455E-3</v>
      </c>
      <c r="BY49" s="69">
        <f t="shared" si="16"/>
        <v>0.30736340837968551</v>
      </c>
      <c r="BZ49" s="69">
        <f t="shared" si="16"/>
        <v>0.14012998929192519</v>
      </c>
      <c r="CA49" s="69">
        <f t="shared" si="32"/>
        <v>0.20584165268032942</v>
      </c>
      <c r="CB49" s="69">
        <f t="shared" si="32"/>
        <v>0.20463518657249388</v>
      </c>
      <c r="CC49" s="69">
        <f t="shared" si="32"/>
        <v>0.19969995051886405</v>
      </c>
      <c r="CD49" s="69">
        <f t="shared" si="32"/>
        <v>7.9273084241197292E-2</v>
      </c>
      <c r="CE49" s="69">
        <f t="shared" si="32"/>
        <v>0.12042686627766674</v>
      </c>
      <c r="CF49" s="69">
        <f t="shared" si="32"/>
        <v>4.9352360536298358E-3</v>
      </c>
      <c r="CG49" s="69">
        <f t="shared" si="32"/>
        <v>0</v>
      </c>
      <c r="CH49" s="69">
        <f t="shared" si="32"/>
        <v>4.064354327314129E-3</v>
      </c>
      <c r="CI49" s="135">
        <f t="shared" si="6"/>
        <v>1</v>
      </c>
      <c r="CK49" s="136" t="str">
        <f t="shared" si="7"/>
        <v>新得町</v>
      </c>
      <c r="CL49" s="137">
        <f t="shared" si="17"/>
        <v>31.045207114042007</v>
      </c>
      <c r="CM49" s="75">
        <f t="shared" si="18"/>
        <v>0</v>
      </c>
      <c r="CN49" s="76">
        <f t="shared" si="19"/>
        <v>9.0825591826389367</v>
      </c>
      <c r="CO49" s="75">
        <f t="shared" si="20"/>
        <v>0</v>
      </c>
      <c r="CP49" s="76">
        <f t="shared" si="8"/>
        <v>0.53542313610339565</v>
      </c>
      <c r="CQ49" s="75">
        <f t="shared" si="21"/>
        <v>0</v>
      </c>
      <c r="CR49" s="76">
        <f t="shared" si="9"/>
        <v>21.427224795299676</v>
      </c>
      <c r="CS49" s="75">
        <f t="shared" si="22"/>
        <v>0</v>
      </c>
      <c r="CT49" s="76">
        <f t="shared" si="10"/>
        <v>9.7688817187110129</v>
      </c>
      <c r="CU49" s="77">
        <f t="shared" si="23"/>
        <v>0.32153117321339103</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3.141</v>
      </c>
      <c r="DB49" s="1081">
        <f>VLOOKUP($AX49&amp;"_"&amp;$CW$14,データシート1!$A:$BS,MATCH($CW$12&amp;"_"&amp;DB$20,データシート1!$A$1:$BS$1,0),0)</f>
        <v>0</v>
      </c>
      <c r="DC49" s="1081">
        <f>VLOOKUP($AX49&amp;"_"&amp;$CW$14,データシート1!$A:$BS,MATCH($CW$12&amp;"_"&amp;DC$20,データシート1!$A$1:$BS$1,0),0)</f>
        <v>0</v>
      </c>
      <c r="DD49" s="1080">
        <f t="shared" si="11"/>
        <v>3.141</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0</v>
      </c>
      <c r="DO49" s="140">
        <f t="shared" si="27"/>
        <v>0</v>
      </c>
      <c r="DP49" s="140">
        <f t="shared" si="29"/>
        <v>0</v>
      </c>
      <c r="DQ49" s="140">
        <f t="shared" si="30"/>
        <v>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高森町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熊本県</v>
      </c>
      <c r="AY4" s="261" t="str">
        <f>年度マスタ!$J4</f>
        <v>高森町</v>
      </c>
      <c r="AZ4" s="261" t="str">
        <f>年度マスタ!$K4</f>
        <v>43428</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10426</v>
      </c>
      <c r="AY13" s="20" t="str">
        <f>IF(IFERROR(比較地域マスタ!$Z6,"")=0,"",IFERROR(比較地域マスタ!$Z6,""))</f>
        <v>草津町</v>
      </c>
      <c r="BC13" s="960" t="str">
        <f t="shared" ref="BC13:BC59" si="0">AX13</f>
        <v>10426</v>
      </c>
      <c r="BD13" s="123" t="str">
        <f>AY13</f>
        <v>草津町</v>
      </c>
      <c r="BE13" s="40">
        <f>VLOOKUP($BC13&amp;"_"&amp;$AZ$7,データシート1!$A:$BS,MATCH("cb_"&amp;BE$12,データシート1!$A$1:$BS$1,0),0)</f>
        <v>64.5</v>
      </c>
      <c r="BF13" s="40">
        <f>VLOOKUP($BC13&amp;"_"&amp;$AZ$7,データシート1!$A:$BS,MATCH("cb_"&amp;BF$12,データシート1!$A$1:$BS$1,0),0)</f>
        <v>2654.7</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2719.2</v>
      </c>
      <c r="BL13" s="42"/>
      <c r="BM13" s="960" t="str">
        <f>AX13</f>
        <v>10426</v>
      </c>
      <c r="BN13" s="123" t="str">
        <f>AY13</f>
        <v>草津町</v>
      </c>
      <c r="BO13" s="40">
        <f>BE13*VLOOKUP(BO$12,別紙!$B$4:$E$10,MATCH("設備利用率",別紙!$B$4:$E$4,0),0)/100*8760/10^3</f>
        <v>77.40773999999999</v>
      </c>
      <c r="BP13" s="40">
        <f>BF13*VLOOKUP(BP$12,別紙!$B$4:$E$10,MATCH("設備利用率",別紙!$B$4:$E$4,0),0)/100*8760/10^3</f>
        <v>3511.5309719999991</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3588.9387119999992</v>
      </c>
      <c r="BV13" s="42"/>
      <c r="BW13" s="38" t="str">
        <f>AX13</f>
        <v>10426</v>
      </c>
      <c r="BX13" s="38" t="str">
        <f>AY13</f>
        <v>草津町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40070.252025459049</v>
      </c>
      <c r="BZ13" s="42"/>
      <c r="CA13" s="38" t="str">
        <f>AX13</f>
        <v>10426</v>
      </c>
      <c r="CB13" s="38" t="str">
        <f>AY13</f>
        <v>草津町</v>
      </c>
      <c r="CC13" s="260">
        <f>BO13/$BY13</f>
        <v>1.9318006772410161E-3</v>
      </c>
      <c r="CD13" s="260">
        <f t="shared" ref="CD13:CH28" si="1">BP13/$BY13</f>
        <v>8.7634362014217218E-2</v>
      </c>
      <c r="CE13" s="260">
        <f t="shared" si="1"/>
        <v>0</v>
      </c>
      <c r="CF13" s="260">
        <f t="shared" si="1"/>
        <v>0</v>
      </c>
      <c r="CG13" s="260">
        <f t="shared" si="1"/>
        <v>0</v>
      </c>
      <c r="CH13" s="260">
        <f t="shared" si="1"/>
        <v>0</v>
      </c>
      <c r="CI13" s="260">
        <f>BU13/BY13</f>
        <v>8.9566162691458243E-2</v>
      </c>
      <c r="CK13" s="20" t="str">
        <f>AX13</f>
        <v>10426</v>
      </c>
      <c r="CL13" s="20" t="str">
        <f>AY13</f>
        <v>草津町</v>
      </c>
      <c r="CM13" s="20">
        <f>VLOOKUP($CK13&amp;"_"&amp;$AZ$7,データシート1!$A:$BS,MATCH("ca_太陽光発電（10kW未満）",データシート1!$A$1:$BS$1,0),0)</f>
        <v>14</v>
      </c>
      <c r="CN13" s="20">
        <f>VLOOKUP($CK13&amp;"_"&amp;$AZ$5,データシート1!$A:$BS,MATCH("ab_家庭",データシート1!$A$1:$BS$1,0),0)</f>
        <v>3394</v>
      </c>
      <c r="CO13" s="260">
        <f>CM13/CN13</f>
        <v>4.1249263406010605E-3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22429</v>
      </c>
      <c r="AY14" s="20" t="str">
        <f>IF(IFERROR(比較地域マスタ!$Z7,"")=0,"",IFERROR(比較地域マスタ!$Z7,""))</f>
        <v>川根本町</v>
      </c>
      <c r="BC14" s="960" t="str">
        <f t="shared" si="0"/>
        <v>22429</v>
      </c>
      <c r="BD14" s="123" t="str">
        <f t="shared" ref="BD14:BD60" si="2">AY14</f>
        <v>川根本町</v>
      </c>
      <c r="BE14" s="40">
        <f>VLOOKUP($BC14&amp;"_"&amp;$AZ$7,データシート1!$A:$BS,MATCH("cb_"&amp;BE$12,データシート1!$A$1:$BS$1,0),0)</f>
        <v>1013.3000000000002</v>
      </c>
      <c r="BF14" s="40">
        <f>VLOOKUP($BC14&amp;"_"&amp;$AZ$7,データシート1!$A:$BS,MATCH("cb_"&amp;BF$12,データシート1!$A$1:$BS$1,0),0)</f>
        <v>12008.599999999999</v>
      </c>
      <c r="BG14" s="40">
        <f>VLOOKUP($BC14&amp;"_"&amp;$AZ$7,データシート1!$A:$BS,MATCH("cb_"&amp;BG$12,データシート1!$A$1:$BS$1,0),0)</f>
        <v>0</v>
      </c>
      <c r="BH14" s="40">
        <f>VLOOKUP($BC14&amp;"_"&amp;$AZ$7,データシート1!$A:$BS,MATCH("cb_"&amp;BH$12,データシート1!$A$1:$BS$1,0),0)</f>
        <v>1465.7</v>
      </c>
      <c r="BI14" s="40">
        <f>VLOOKUP($BC14&amp;"_"&amp;$AZ$7,データシート1!$A:$BS,MATCH("cb_"&amp;BI$12,データシート1!$A$1:$BS$1,0),0)</f>
        <v>0</v>
      </c>
      <c r="BJ14" s="40">
        <f>VLOOKUP($BC14&amp;"_"&amp;$AZ$7,データシート1!$A:$BS,MATCH("cb_"&amp;BJ$12,データシート1!$A$1:$BS$1,0),0)</f>
        <v>0</v>
      </c>
      <c r="BK14" s="40">
        <f t="shared" ref="BK14:BK60" si="3">SUM(BE14:BJ14)</f>
        <v>14487.599999999999</v>
      </c>
      <c r="BL14" s="42"/>
      <c r="BM14" s="960" t="str">
        <f t="shared" ref="BM14:BM60" si="4">AX14</f>
        <v>22429</v>
      </c>
      <c r="BN14" s="123" t="str">
        <f t="shared" ref="BN14:BN60" si="5">AY14</f>
        <v>川根本町</v>
      </c>
      <c r="BO14" s="40">
        <f>BE14*VLOOKUP(BO$12,別紙!$B$4:$E$10,MATCH("設備利用率",別紙!$B$4:$E$4,0),0)/100*8760/10^3</f>
        <v>1216.0815960000002</v>
      </c>
      <c r="BP14" s="40">
        <f>BF14*VLOOKUP(BP$12,別紙!$B$4:$E$10,MATCH("設備利用率",別紙!$B$4:$E$4,0),0)/100*8760/10^3</f>
        <v>15884.495735999999</v>
      </c>
      <c r="BQ14" s="40">
        <f>BG14*VLOOKUP(BQ$12,別紙!$B$4:$E$10,MATCH("設備利用率",別紙!$B$4:$E$4,0),0)/100*8760/10^3</f>
        <v>0</v>
      </c>
      <c r="BR14" s="40">
        <f>BH14*VLOOKUP(BR$12,別紙!$B$4:$E$10,MATCH("設備利用率",別紙!$B$4:$E$4,0),0)/100*8760/10^3</f>
        <v>7703.7191999999995</v>
      </c>
      <c r="BS14" s="40">
        <f>BI14*VLOOKUP(BS$12,別紙!$B$4:$E$10,MATCH("設備利用率",別紙!$B$4:$E$4,0),0)/100*8760/10^3</f>
        <v>0</v>
      </c>
      <c r="BT14" s="40">
        <f>BJ14*VLOOKUP(BT$12,別紙!$B$4:$E$10,MATCH("設備利用率",別紙!$B$4:$E$4,0),0)/100*8760/10^3</f>
        <v>0</v>
      </c>
      <c r="BU14" s="40">
        <f t="shared" ref="BU14:BU60" si="6">SUM(BO14:BT14)</f>
        <v>24804.296532</v>
      </c>
      <c r="BV14" s="42"/>
      <c r="BW14" s="38" t="str">
        <f t="shared" ref="BW14:BW60" si="7">AX14</f>
        <v>22429</v>
      </c>
      <c r="BX14" s="38" t="str">
        <f t="shared" ref="BX14:BX60" si="8">AY14</f>
        <v>川根本町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32336.761224098802</v>
      </c>
      <c r="BZ14" s="42"/>
      <c r="CA14" s="38" t="str">
        <f t="shared" ref="CA14:CA60" si="9">AX14</f>
        <v>22429</v>
      </c>
      <c r="CB14" s="38" t="str">
        <f t="shared" ref="CB14:CB60" si="10">AY14</f>
        <v>川根本町</v>
      </c>
      <c r="CC14" s="260">
        <f t="shared" ref="CC14:CC60" si="11">BO14/$BY14</f>
        <v>3.7606784042853426E-2</v>
      </c>
      <c r="CD14" s="260">
        <f t="shared" si="1"/>
        <v>0.49122098610673975</v>
      </c>
      <c r="CE14" s="260">
        <f t="shared" si="1"/>
        <v>0</v>
      </c>
      <c r="CF14" s="260">
        <f t="shared" si="1"/>
        <v>0.23823409977925813</v>
      </c>
      <c r="CG14" s="260">
        <f t="shared" si="1"/>
        <v>0</v>
      </c>
      <c r="CH14" s="260">
        <f t="shared" si="1"/>
        <v>0</v>
      </c>
      <c r="CI14" s="260">
        <f t="shared" ref="CI14:CI60" si="12">BU14/BY14</f>
        <v>0.76706186992885139</v>
      </c>
      <c r="CK14" s="20" t="str">
        <f t="shared" ref="CK14:CK60" si="13">AX14</f>
        <v>22429</v>
      </c>
      <c r="CL14" s="20" t="str">
        <f t="shared" ref="CL14:CL60" si="14">AY14</f>
        <v>川根本町</v>
      </c>
      <c r="CM14" s="20">
        <f>VLOOKUP($CK14&amp;"_"&amp;$AZ$7,データシート1!$A:$BS,MATCH("ca_太陽光発電（10kW未満）",データシート1!$A$1:$BS$1,0),0)</f>
        <v>216</v>
      </c>
      <c r="CN14" s="20">
        <f>VLOOKUP($CK14&amp;"_"&amp;$AZ$5,データシート1!$A:$BS,MATCH("ab_家庭",データシート1!$A$1:$BS$1,0),0)</f>
        <v>2786</v>
      </c>
      <c r="CO14" s="260">
        <f t="shared" ref="CO14:CO60" si="15">CM14/CN14</f>
        <v>7.7530509691313712E-2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36387</v>
      </c>
      <c r="AY15" s="20" t="str">
        <f>IF(IFERROR(比較地域マスタ!$Z8,"")=0,"",IFERROR(比較地域マスタ!$Z8,""))</f>
        <v>美波町</v>
      </c>
      <c r="BC15" s="960" t="str">
        <f t="shared" si="0"/>
        <v>36387</v>
      </c>
      <c r="BD15" s="123" t="str">
        <f t="shared" si="2"/>
        <v>美波町</v>
      </c>
      <c r="BE15" s="40">
        <f>VLOOKUP($BC15&amp;"_"&amp;$AZ$7,データシート1!$A:$BS,MATCH("cb_"&amp;BE$12,データシート1!$A$1:$BS$1,0),0)</f>
        <v>674.11099999999988</v>
      </c>
      <c r="BF15" s="40">
        <f>VLOOKUP($BC15&amp;"_"&amp;$AZ$7,データシート1!$A:$BS,MATCH("cb_"&amp;BF$12,データシート1!$A$1:$BS$1,0),0)</f>
        <v>2059.002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2733.1129999999998</v>
      </c>
      <c r="BL15" s="42"/>
      <c r="BM15" s="960" t="str">
        <f t="shared" si="4"/>
        <v>36387</v>
      </c>
      <c r="BN15" s="123" t="str">
        <f t="shared" si="5"/>
        <v>美波町</v>
      </c>
      <c r="BO15" s="40">
        <f>BE15*VLOOKUP(BO$12,別紙!$B$4:$E$10,MATCH("設備利用率",別紙!$B$4:$E$4,0),0)/100*8760/10^3</f>
        <v>809.01409331999992</v>
      </c>
      <c r="BP15" s="40">
        <f>BF15*VLOOKUP(BP$12,別紙!$B$4:$E$10,MATCH("設備利用率",別紙!$B$4:$E$4,0),0)/100*8760/10^3</f>
        <v>2723.5654855199996</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3532.5795788399996</v>
      </c>
      <c r="BV15" s="42"/>
      <c r="BW15" s="38" t="str">
        <f t="shared" si="7"/>
        <v>36387</v>
      </c>
      <c r="BX15" s="38" t="str">
        <f t="shared" si="8"/>
        <v>美波町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33613.925538597257</v>
      </c>
      <c r="BZ15" s="42"/>
      <c r="CA15" s="38" t="str">
        <f t="shared" si="9"/>
        <v>36387</v>
      </c>
      <c r="CB15" s="38" t="str">
        <f t="shared" si="10"/>
        <v>美波町</v>
      </c>
      <c r="CC15" s="260">
        <f t="shared" si="11"/>
        <v>2.4067825472840053E-2</v>
      </c>
      <c r="CD15" s="260">
        <f t="shared" si="1"/>
        <v>8.1024915771669093E-2</v>
      </c>
      <c r="CE15" s="260">
        <f t="shared" si="1"/>
        <v>0</v>
      </c>
      <c r="CF15" s="260">
        <f t="shared" si="1"/>
        <v>0</v>
      </c>
      <c r="CG15" s="260">
        <f t="shared" si="1"/>
        <v>0</v>
      </c>
      <c r="CH15" s="260">
        <f t="shared" si="1"/>
        <v>0</v>
      </c>
      <c r="CI15" s="260">
        <f t="shared" si="12"/>
        <v>0.10509274124450915</v>
      </c>
      <c r="CK15" s="20" t="str">
        <f t="shared" si="13"/>
        <v>36387</v>
      </c>
      <c r="CL15" s="20" t="str">
        <f t="shared" si="14"/>
        <v>美波町</v>
      </c>
      <c r="CM15" s="20">
        <f>VLOOKUP($CK15&amp;"_"&amp;$AZ$7,データシート1!$A:$BS,MATCH("ca_太陽光発電（10kW未満）",データシート1!$A$1:$BS$1,0),0)</f>
        <v>139</v>
      </c>
      <c r="CN15" s="20">
        <f>VLOOKUP($CK15&amp;"_"&amp;$AZ$5,データシート1!$A:$BS,MATCH("ab_家庭",データシート1!$A$1:$BS$1,0),0)</f>
        <v>3147</v>
      </c>
      <c r="CO15" s="260">
        <f t="shared" si="15"/>
        <v>4.4169049888782966E-2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31364</v>
      </c>
      <c r="AY16" s="20" t="str">
        <f>IF(IFERROR(比較地域マスタ!$Z9,"")=0,"",IFERROR(比較地域マスタ!$Z9,""))</f>
        <v>三朝町</v>
      </c>
      <c r="BC16" s="960" t="str">
        <f t="shared" si="0"/>
        <v>31364</v>
      </c>
      <c r="BD16" s="123" t="str">
        <f t="shared" si="2"/>
        <v>三朝町</v>
      </c>
      <c r="BE16" s="40">
        <f>VLOOKUP($BC16&amp;"_"&amp;$AZ$7,データシート1!$A:$BS,MATCH("cb_"&amp;BE$12,データシート1!$A$1:$BS$1,0),0)</f>
        <v>349.19999999999993</v>
      </c>
      <c r="BF16" s="40">
        <f>VLOOKUP($BC16&amp;"_"&amp;$AZ$7,データシート1!$A:$BS,MATCH("cb_"&amp;BF$12,データシート1!$A$1:$BS$1,0),0)</f>
        <v>14244.199999999999</v>
      </c>
      <c r="BG16" s="40">
        <f>VLOOKUP($BC16&amp;"_"&amp;$AZ$7,データシート1!$A:$BS,MATCH("cb_"&amp;BG$12,データシート1!$A$1:$BS$1,0),0)</f>
        <v>0</v>
      </c>
      <c r="BH16" s="40">
        <f>VLOOKUP($BC16&amp;"_"&amp;$AZ$7,データシート1!$A:$BS,MATCH("cb_"&amp;BH$12,データシート1!$A$1:$BS$1,0),0)</f>
        <v>1762</v>
      </c>
      <c r="BI16" s="40">
        <f>VLOOKUP($BC16&amp;"_"&amp;$AZ$7,データシート1!$A:$BS,MATCH("cb_"&amp;BI$12,データシート1!$A$1:$BS$1,0),0)</f>
        <v>0</v>
      </c>
      <c r="BJ16" s="40">
        <f>VLOOKUP($BC16&amp;"_"&amp;$AZ$7,データシート1!$A:$BS,MATCH("cb_"&amp;BJ$12,データシート1!$A$1:$BS$1,0),0)</f>
        <v>0</v>
      </c>
      <c r="BK16" s="40">
        <f t="shared" si="3"/>
        <v>16355.4</v>
      </c>
      <c r="BL16" s="42"/>
      <c r="BM16" s="960" t="str">
        <f t="shared" si="4"/>
        <v>31364</v>
      </c>
      <c r="BN16" s="123" t="str">
        <f t="shared" si="5"/>
        <v>三朝町</v>
      </c>
      <c r="BO16" s="40">
        <f>BE16*VLOOKUP(BO$12,別紙!$B$4:$E$10,MATCH("設備利用率",別紙!$B$4:$E$4,0),0)/100*8760/10^3</f>
        <v>419.08190399999989</v>
      </c>
      <c r="BP16" s="40">
        <f>BF16*VLOOKUP(BP$12,別紙!$B$4:$E$10,MATCH("設備利用率",別紙!$B$4:$E$4,0),0)/100*8760/10^3</f>
        <v>18841.657992</v>
      </c>
      <c r="BQ16" s="40">
        <f>BG16*VLOOKUP(BQ$12,別紙!$B$4:$E$10,MATCH("設備利用率",別紙!$B$4:$E$4,0),0)/100*8760/10^3</f>
        <v>0</v>
      </c>
      <c r="BR16" s="40">
        <f>BH16*VLOOKUP(BR$12,別紙!$B$4:$E$10,MATCH("設備利用率",別紙!$B$4:$E$4,0),0)/100*8760/10^3</f>
        <v>9261.0720000000001</v>
      </c>
      <c r="BS16" s="40">
        <f>BI16*VLOOKUP(BS$12,別紙!$B$4:$E$10,MATCH("設備利用率",別紙!$B$4:$E$4,0),0)/100*8760/10^3</f>
        <v>0</v>
      </c>
      <c r="BT16" s="40">
        <f>BJ16*VLOOKUP(BT$12,別紙!$B$4:$E$10,MATCH("設備利用率",別紙!$B$4:$E$4,0),0)/100*8760/10^3</f>
        <v>0</v>
      </c>
      <c r="BU16" s="40">
        <f t="shared" si="6"/>
        <v>28521.811895999999</v>
      </c>
      <c r="BV16" s="42"/>
      <c r="BW16" s="38" t="str">
        <f t="shared" si="7"/>
        <v>31364</v>
      </c>
      <c r="BX16" s="38" t="str">
        <f t="shared" si="8"/>
        <v>三朝町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27711.949634756998</v>
      </c>
      <c r="BZ16" s="42"/>
      <c r="CA16" s="38" t="str">
        <f t="shared" si="9"/>
        <v>31364</v>
      </c>
      <c r="CB16" s="38" t="str">
        <f t="shared" si="10"/>
        <v>三朝町</v>
      </c>
      <c r="CC16" s="260">
        <f t="shared" si="11"/>
        <v>1.5122786722821451E-2</v>
      </c>
      <c r="CD16" s="260">
        <f t="shared" si="1"/>
        <v>0.67991094962038823</v>
      </c>
      <c r="CE16" s="260">
        <f t="shared" si="1"/>
        <v>0</v>
      </c>
      <c r="CF16" s="260">
        <f t="shared" si="1"/>
        <v>0.33419056118608631</v>
      </c>
      <c r="CG16" s="260">
        <f t="shared" si="1"/>
        <v>0</v>
      </c>
      <c r="CH16" s="260">
        <f t="shared" si="1"/>
        <v>0</v>
      </c>
      <c r="CI16" s="260">
        <f t="shared" si="12"/>
        <v>1.0292242975292958</v>
      </c>
      <c r="CK16" s="20" t="str">
        <f t="shared" si="13"/>
        <v>31364</v>
      </c>
      <c r="CL16" s="20" t="str">
        <f t="shared" si="14"/>
        <v>三朝町</v>
      </c>
      <c r="CM16" s="20">
        <f>VLOOKUP($CK16&amp;"_"&amp;$AZ$7,データシート1!$A:$BS,MATCH("ca_太陽光発電（10kW未満）",データシート1!$A$1:$BS$1,0),0)</f>
        <v>73</v>
      </c>
      <c r="CN16" s="20">
        <f>VLOOKUP($CK16&amp;"_"&amp;$AZ$5,データシート1!$A:$BS,MATCH("ab_家庭",データシート1!$A$1:$BS$1,0),0)</f>
        <v>2562</v>
      </c>
      <c r="CO16" s="260">
        <f t="shared" si="15"/>
        <v>2.849336455893833E-2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43428</v>
      </c>
      <c r="AY17" s="20" t="str">
        <f>IF(IFERROR(比較地域マスタ!$Z10,"")=0,"",IFERROR(比較地域マスタ!$Z10,""))</f>
        <v>高森町</v>
      </c>
      <c r="BC17" s="960" t="str">
        <f t="shared" si="0"/>
        <v>43428</v>
      </c>
      <c r="BD17" s="123" t="str">
        <f t="shared" si="2"/>
        <v>高森町</v>
      </c>
      <c r="BE17" s="40">
        <f>VLOOKUP($BC17&amp;"_"&amp;$AZ$7,データシート1!$A:$BS,MATCH("cb_"&amp;BE$12,データシート1!$A$1:$BS$1,0),0)</f>
        <v>997.08000000000015</v>
      </c>
      <c r="BF17" s="40">
        <f>VLOOKUP($BC17&amp;"_"&amp;$AZ$7,データシート1!$A:$BS,MATCH("cb_"&amp;BF$12,データシート1!$A$1:$BS$1,0),0)</f>
        <v>49593.460000000014</v>
      </c>
      <c r="BG17" s="40">
        <f>VLOOKUP($BC17&amp;"_"&amp;$AZ$7,データシート1!$A:$BS,MATCH("cb_"&amp;BG$12,データシート1!$A$1:$BS$1,0),0)</f>
        <v>19.8</v>
      </c>
      <c r="BH17" s="40">
        <f>VLOOKUP($BC17&amp;"_"&amp;$AZ$7,データシート1!$A:$BS,MATCH("cb_"&amp;BH$12,データシート1!$A$1:$BS$1,0),0)</f>
        <v>990</v>
      </c>
      <c r="BI17" s="40">
        <f>VLOOKUP($BC17&amp;"_"&amp;$AZ$7,データシート1!$A:$BS,MATCH("cb_"&amp;BI$12,データシート1!$A$1:$BS$1,0),0)</f>
        <v>0</v>
      </c>
      <c r="BJ17" s="40">
        <f>VLOOKUP($BC17&amp;"_"&amp;$AZ$7,データシート1!$A:$BS,MATCH("cb_"&amp;BJ$12,データシート1!$A$1:$BS$1,0),0)</f>
        <v>0</v>
      </c>
      <c r="BK17" s="40">
        <f t="shared" si="3"/>
        <v>51600.340000000018</v>
      </c>
      <c r="BL17" s="42"/>
      <c r="BM17" s="960" t="str">
        <f t="shared" si="4"/>
        <v>43428</v>
      </c>
      <c r="BN17" s="123" t="str">
        <f t="shared" si="5"/>
        <v>高森町</v>
      </c>
      <c r="BO17" s="40">
        <f>BE17*VLOOKUP(BO$12,別紙!$B$4:$E$10,MATCH("設備利用率",別紙!$B$4:$E$4,0),0)/100*8760/10^3</f>
        <v>1196.6156496000001</v>
      </c>
      <c r="BP17" s="40">
        <f>BF17*VLOOKUP(BP$12,別紙!$B$4:$E$10,MATCH("設備利用率",別紙!$B$4:$E$4,0),0)/100*8760/10^3</f>
        <v>65600.245149600014</v>
      </c>
      <c r="BQ17" s="40">
        <f>BG17*VLOOKUP(BQ$12,別紙!$B$4:$E$10,MATCH("設備利用率",別紙!$B$4:$E$4,0),0)/100*8760/10^3</f>
        <v>43.015104000000001</v>
      </c>
      <c r="BR17" s="40">
        <f>BH17*VLOOKUP(BR$12,別紙!$B$4:$E$10,MATCH("設備利用率",別紙!$B$4:$E$4,0),0)/100*8760/10^3</f>
        <v>5203.4399999999996</v>
      </c>
      <c r="BS17" s="40">
        <f>BI17*VLOOKUP(BS$12,別紙!$B$4:$E$10,MATCH("設備利用率",別紙!$B$4:$E$4,0),0)/100*8760/10^3</f>
        <v>0</v>
      </c>
      <c r="BT17" s="40">
        <f>BJ17*VLOOKUP(BT$12,別紙!$B$4:$E$10,MATCH("設備利用率",別紙!$B$4:$E$4,0),0)/100*8760/10^3</f>
        <v>0</v>
      </c>
      <c r="BU17" s="40">
        <f t="shared" si="6"/>
        <v>72043.315903200026</v>
      </c>
      <c r="BV17" s="42"/>
      <c r="BW17" s="38" t="str">
        <f t="shared" si="7"/>
        <v>43428</v>
      </c>
      <c r="BX17" s="38" t="str">
        <f t="shared" si="8"/>
        <v>高森町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32914.027295122993</v>
      </c>
      <c r="BZ17" s="42"/>
      <c r="CA17" s="38" t="str">
        <f t="shared" si="9"/>
        <v>43428</v>
      </c>
      <c r="CB17" s="38" t="str">
        <f t="shared" si="10"/>
        <v>高森町</v>
      </c>
      <c r="CC17" s="260">
        <f t="shared" si="11"/>
        <v>3.6355795626909125E-2</v>
      </c>
      <c r="CD17" s="260">
        <f t="shared" si="1"/>
        <v>1.9930786518889554</v>
      </c>
      <c r="CE17" s="260">
        <f t="shared" si="1"/>
        <v>1.3068927607766106E-3</v>
      </c>
      <c r="CF17" s="260">
        <f t="shared" si="1"/>
        <v>0.15809186622297705</v>
      </c>
      <c r="CG17" s="260">
        <f t="shared" si="1"/>
        <v>0</v>
      </c>
      <c r="CH17" s="260">
        <f t="shared" si="1"/>
        <v>0</v>
      </c>
      <c r="CI17" s="260">
        <f t="shared" si="12"/>
        <v>2.1888332064996185</v>
      </c>
      <c r="CK17" s="20" t="str">
        <f t="shared" si="13"/>
        <v>43428</v>
      </c>
      <c r="CL17" s="20" t="str">
        <f t="shared" si="14"/>
        <v>高森町</v>
      </c>
      <c r="CM17" s="20">
        <f>VLOOKUP($CK17&amp;"_"&amp;$AZ$7,データシート1!$A:$BS,MATCH("ca_太陽光発電（10kW未満）",データシート1!$A$1:$BS$1,0),0)</f>
        <v>192</v>
      </c>
      <c r="CN17" s="20">
        <f>VLOOKUP($CK17&amp;"_"&amp;$AZ$5,データシート1!$A:$BS,MATCH("ab_家庭",データシート1!$A$1:$BS$1,0),0)</f>
        <v>2897</v>
      </c>
      <c r="CO17" s="260">
        <f t="shared" si="15"/>
        <v>6.6275457369692786E-2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20407</v>
      </c>
      <c r="AY18" s="20" t="str">
        <f>IF(IFERROR(比較地域マスタ!$Z11,"")=0,"",IFERROR(比較地域マスタ!$Z11,""))</f>
        <v>阿智村</v>
      </c>
      <c r="BC18" s="960" t="str">
        <f t="shared" si="0"/>
        <v>20407</v>
      </c>
      <c r="BD18" s="123" t="str">
        <f t="shared" si="2"/>
        <v>阿智村</v>
      </c>
      <c r="BE18" s="40">
        <f>VLOOKUP($BC18&amp;"_"&amp;$AZ$7,データシート1!$A:$BS,MATCH("cb_"&amp;BE$12,データシート1!$A$1:$BS$1,0),0)</f>
        <v>1490.8999999999999</v>
      </c>
      <c r="BF18" s="40">
        <f>VLOOKUP($BC18&amp;"_"&amp;$AZ$7,データシート1!$A:$BS,MATCH("cb_"&amp;BF$12,データシート1!$A$1:$BS$1,0),0)</f>
        <v>1385.1000000000001</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49</v>
      </c>
      <c r="BK18" s="40">
        <f t="shared" si="3"/>
        <v>2925</v>
      </c>
      <c r="BL18" s="42"/>
      <c r="BM18" s="960" t="str">
        <f t="shared" si="4"/>
        <v>20407</v>
      </c>
      <c r="BN18" s="123" t="str">
        <f t="shared" si="5"/>
        <v>阿智村</v>
      </c>
      <c r="BO18" s="40">
        <f>BE18*VLOOKUP(BO$12,別紙!$B$4:$E$10,MATCH("設備利用率",別紙!$B$4:$E$4,0),0)/100*8760/10^3</f>
        <v>1789.2589079999998</v>
      </c>
      <c r="BP18" s="40">
        <f>BF18*VLOOKUP(BP$12,別紙!$B$4:$E$10,MATCH("設備利用率",別紙!$B$4:$E$4,0),0)/100*8760/10^3</f>
        <v>1832.1548760000001</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343.392</v>
      </c>
      <c r="BU18" s="40">
        <f t="shared" si="6"/>
        <v>3964.8057839999997</v>
      </c>
      <c r="BV18" s="42"/>
      <c r="BW18" s="38" t="str">
        <f t="shared" si="7"/>
        <v>20407</v>
      </c>
      <c r="BX18" s="38" t="str">
        <f t="shared" si="8"/>
        <v>阿智村</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42807.291480002765</v>
      </c>
      <c r="BZ18" s="42"/>
      <c r="CA18" s="38" t="str">
        <f t="shared" si="9"/>
        <v>20407</v>
      </c>
      <c r="CB18" s="38" t="str">
        <f t="shared" si="10"/>
        <v>阿智村</v>
      </c>
      <c r="CC18" s="260">
        <f t="shared" si="11"/>
        <v>4.1797993896339931E-2</v>
      </c>
      <c r="CD18" s="260">
        <f t="shared" si="1"/>
        <v>4.2800065424739221E-2</v>
      </c>
      <c r="CE18" s="260">
        <f t="shared" si="1"/>
        <v>0</v>
      </c>
      <c r="CF18" s="260">
        <f t="shared" si="1"/>
        <v>0</v>
      </c>
      <c r="CG18" s="260">
        <f t="shared" si="1"/>
        <v>0</v>
      </c>
      <c r="CH18" s="260">
        <f t="shared" si="1"/>
        <v>8.0218109608830076E-3</v>
      </c>
      <c r="CI18" s="260">
        <f t="shared" si="12"/>
        <v>9.2619870281962155E-2</v>
      </c>
      <c r="CK18" s="20" t="str">
        <f t="shared" si="13"/>
        <v>20407</v>
      </c>
      <c r="CL18" s="20" t="str">
        <f t="shared" si="14"/>
        <v>阿智村</v>
      </c>
      <c r="CM18" s="20">
        <f>VLOOKUP($CK18&amp;"_"&amp;$AZ$7,データシート1!$A:$BS,MATCH("ca_太陽光発電（10kW未満）",データシート1!$A$1:$BS$1,0),0)</f>
        <v>294</v>
      </c>
      <c r="CN18" s="20">
        <f>VLOOKUP($CK18&amp;"_"&amp;$AZ$5,データシート1!$A:$BS,MATCH("ab_家庭",データシート1!$A$1:$BS$1,0),0)</f>
        <v>2358</v>
      </c>
      <c r="CO18" s="260">
        <f t="shared" si="15"/>
        <v>0.12468193384223919</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20415</v>
      </c>
      <c r="AY19" s="20" t="str">
        <f>IF(IFERROR(比較地域マスタ!$Z12,"")=0,"",IFERROR(比較地域マスタ!$Z12,""))</f>
        <v>喬木村</v>
      </c>
      <c r="BC19" s="960" t="str">
        <f t="shared" si="0"/>
        <v>20415</v>
      </c>
      <c r="BD19" s="123" t="str">
        <f t="shared" si="2"/>
        <v>喬木村</v>
      </c>
      <c r="BE19" s="40">
        <f>VLOOKUP($BC19&amp;"_"&amp;$AZ$7,データシート1!$A:$BS,MATCH("cb_"&amp;BE$12,データシート1!$A$1:$BS$1,0),0)</f>
        <v>1718.5</v>
      </c>
      <c r="BF19" s="40">
        <f>VLOOKUP($BC19&amp;"_"&amp;$AZ$7,データシート1!$A:$BS,MATCH("cb_"&amp;BF$12,データシート1!$A$1:$BS$1,0),0)</f>
        <v>3489.2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5207.7</v>
      </c>
      <c r="BL19" s="42"/>
      <c r="BM19" s="960" t="str">
        <f t="shared" si="4"/>
        <v>20415</v>
      </c>
      <c r="BN19" s="123" t="str">
        <f t="shared" si="5"/>
        <v>喬木村</v>
      </c>
      <c r="BO19" s="40">
        <f>BE19*VLOOKUP(BO$12,別紙!$B$4:$E$10,MATCH("設備利用率",別紙!$B$4:$E$4,0),0)/100*8760/10^3</f>
        <v>2062.4062199999998</v>
      </c>
      <c r="BP19" s="40">
        <f>BF19*VLOOKUP(BP$12,別紙!$B$4:$E$10,MATCH("設備利用率",別紙!$B$4:$E$4,0),0)/100*8760/10^3</f>
        <v>4615.3741920000002</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6677.7804120000001</v>
      </c>
      <c r="BV19" s="42"/>
      <c r="BW19" s="38" t="str">
        <f t="shared" si="7"/>
        <v>20415</v>
      </c>
      <c r="BX19" s="38" t="str">
        <f t="shared" si="8"/>
        <v>喬木村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24637.263685986978</v>
      </c>
      <c r="BZ19" s="42"/>
      <c r="CA19" s="38" t="str">
        <f t="shared" si="9"/>
        <v>20415</v>
      </c>
      <c r="CB19" s="38" t="str">
        <f t="shared" si="10"/>
        <v>喬木村</v>
      </c>
      <c r="CC19" s="260">
        <f t="shared" si="11"/>
        <v>8.3710847368697106E-2</v>
      </c>
      <c r="CD19" s="260">
        <f t="shared" si="1"/>
        <v>0.18733306794232601</v>
      </c>
      <c r="CE19" s="260">
        <f t="shared" si="1"/>
        <v>0</v>
      </c>
      <c r="CF19" s="260">
        <f t="shared" si="1"/>
        <v>0</v>
      </c>
      <c r="CG19" s="260">
        <f t="shared" si="1"/>
        <v>0</v>
      </c>
      <c r="CH19" s="260">
        <f t="shared" si="1"/>
        <v>0</v>
      </c>
      <c r="CI19" s="260">
        <f t="shared" si="12"/>
        <v>0.27104391531102312</v>
      </c>
      <c r="CK19" s="20" t="str">
        <f t="shared" si="13"/>
        <v>20415</v>
      </c>
      <c r="CL19" s="20" t="str">
        <f t="shared" si="14"/>
        <v>喬木村</v>
      </c>
      <c r="CM19" s="20">
        <f>VLOOKUP($CK19&amp;"_"&amp;$AZ$7,データシート1!$A:$BS,MATCH("ca_太陽光発電（10kW未満）",データシート1!$A$1:$BS$1,0),0)</f>
        <v>351</v>
      </c>
      <c r="CN19" s="20">
        <f>VLOOKUP($CK19&amp;"_"&amp;$AZ$5,データシート1!$A:$BS,MATCH("ab_家庭",データシート1!$A$1:$BS$1,0),0)</f>
        <v>2123</v>
      </c>
      <c r="CO19" s="260">
        <f t="shared" si="15"/>
        <v>0.1653320772491757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46527</v>
      </c>
      <c r="AY20" s="20" t="str">
        <f>IF(IFERROR(比較地域マスタ!$Z13,"")=0,"",IFERROR(比較地域マスタ!$Z13,""))</f>
        <v>龍郷町</v>
      </c>
      <c r="BC20" s="960" t="str">
        <f t="shared" si="0"/>
        <v>46527</v>
      </c>
      <c r="BD20" s="123" t="str">
        <f t="shared" si="2"/>
        <v>龍郷町</v>
      </c>
      <c r="BE20" s="40">
        <f>VLOOKUP($BC20&amp;"_"&amp;$AZ$7,データシート1!$A:$BS,MATCH("cb_"&amp;BE$12,データシート1!$A$1:$BS$1,0),0)</f>
        <v>331.09000000000003</v>
      </c>
      <c r="BF20" s="40">
        <f>VLOOKUP($BC20&amp;"_"&amp;$AZ$7,データシート1!$A:$BS,MATCH("cb_"&amp;BF$12,データシート1!$A$1:$BS$1,0),0)</f>
        <v>1009.5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1340.5900000000001</v>
      </c>
      <c r="BL20" s="42"/>
      <c r="BM20" s="960" t="str">
        <f t="shared" si="4"/>
        <v>46527</v>
      </c>
      <c r="BN20" s="123" t="str">
        <f t="shared" si="5"/>
        <v>龍郷町</v>
      </c>
      <c r="BO20" s="40">
        <f>BE20*VLOOKUP(BO$12,別紙!$B$4:$E$10,MATCH("設備利用率",別紙!$B$4:$E$4,0),0)/100*8760/10^3</f>
        <v>397.34773080000002</v>
      </c>
      <c r="BP20" s="40">
        <f>BF20*VLOOKUP(BP$12,別紙!$B$4:$E$10,MATCH("設備利用率",別紙!$B$4:$E$4,0),0)/100*8760/10^3</f>
        <v>1335.3262199999999</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1732.6739508000001</v>
      </c>
      <c r="BV20" s="42"/>
      <c r="BW20" s="38" t="str">
        <f t="shared" si="7"/>
        <v>46527</v>
      </c>
      <c r="BX20" s="38" t="str">
        <f t="shared" si="8"/>
        <v>龍郷町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31104.005191904744</v>
      </c>
      <c r="BZ20" s="42"/>
      <c r="CA20" s="38" t="str">
        <f t="shared" si="9"/>
        <v>46527</v>
      </c>
      <c r="CB20" s="38" t="str">
        <f t="shared" si="10"/>
        <v>龍郷町</v>
      </c>
      <c r="CC20" s="260">
        <f t="shared" si="11"/>
        <v>1.2774809171630905E-2</v>
      </c>
      <c r="CD20" s="260">
        <f t="shared" si="1"/>
        <v>4.2931005565403434E-2</v>
      </c>
      <c r="CE20" s="260">
        <f t="shared" si="1"/>
        <v>0</v>
      </c>
      <c r="CF20" s="260">
        <f t="shared" si="1"/>
        <v>0</v>
      </c>
      <c r="CG20" s="260">
        <f t="shared" si="1"/>
        <v>0</v>
      </c>
      <c r="CH20" s="260">
        <f t="shared" si="1"/>
        <v>0</v>
      </c>
      <c r="CI20" s="260">
        <f t="shared" si="12"/>
        <v>5.5705814737034343E-2</v>
      </c>
      <c r="CK20" s="20" t="str">
        <f t="shared" si="13"/>
        <v>46527</v>
      </c>
      <c r="CL20" s="20" t="str">
        <f t="shared" si="14"/>
        <v>龍郷町</v>
      </c>
      <c r="CM20" s="20">
        <f>VLOOKUP($CK20&amp;"_"&amp;$AZ$7,データシート1!$A:$BS,MATCH("ca_太陽光発電（10kW未満）",データシート1!$A$1:$BS$1,0),0)</f>
        <v>62</v>
      </c>
      <c r="CN20" s="20">
        <f>VLOOKUP($CK20&amp;"_"&amp;$AZ$5,データシート1!$A:$BS,MATCH("ab_家庭",データシート1!$A$1:$BS$1,0),0)</f>
        <v>3147</v>
      </c>
      <c r="CO20" s="260">
        <f t="shared" si="15"/>
        <v>1.9701302828090246E-2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24303</v>
      </c>
      <c r="AY21" s="20" t="str">
        <f>IF(IFERROR(比較地域マスタ!$Z14,"")=0,"",IFERROR(比較地域マスタ!$Z14,""))</f>
        <v>木曽岬町</v>
      </c>
      <c r="BC21" s="960" t="str">
        <f t="shared" si="0"/>
        <v>24303</v>
      </c>
      <c r="BD21" s="123" t="str">
        <f t="shared" si="2"/>
        <v>木曽岬町</v>
      </c>
      <c r="BE21" s="40">
        <f>VLOOKUP($BC21&amp;"_"&amp;$AZ$7,データシート1!$A:$BS,MATCH("cb_"&amp;BE$12,データシート1!$A$1:$BS$1,0),0)</f>
        <v>968.59999999999968</v>
      </c>
      <c r="BF21" s="40">
        <f>VLOOKUP($BC21&amp;"_"&amp;$AZ$7,データシート1!$A:$BS,MATCH("cb_"&amp;BF$12,データシート1!$A$1:$BS$1,0),0)</f>
        <v>5242.5999999999995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6211.1999999999989</v>
      </c>
      <c r="BL21" s="42"/>
      <c r="BM21" s="960" t="str">
        <f t="shared" si="4"/>
        <v>24303</v>
      </c>
      <c r="BN21" s="123" t="str">
        <f t="shared" si="5"/>
        <v>木曽岬町</v>
      </c>
      <c r="BO21" s="40">
        <f>BE21*VLOOKUP(BO$12,別紙!$B$4:$E$10,MATCH("設備利用率",別紙!$B$4:$E$4,0),0)/100*8760/10^3</f>
        <v>1162.4362319999993</v>
      </c>
      <c r="BP21" s="40">
        <f>BF21*VLOOKUP(BP$12,別紙!$B$4:$E$10,MATCH("設備利用率",別紙!$B$4:$E$4,0),0)/100*8760/10^3</f>
        <v>6934.7015759999995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8097.1378079999986</v>
      </c>
      <c r="BV21" s="42"/>
      <c r="BW21" s="38" t="str">
        <f t="shared" si="7"/>
        <v>24303</v>
      </c>
      <c r="BX21" s="38" t="str">
        <f t="shared" si="8"/>
        <v>木曽岬町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70353.196646697295</v>
      </c>
      <c r="BZ21" s="42"/>
      <c r="CA21" s="38" t="str">
        <f t="shared" si="9"/>
        <v>24303</v>
      </c>
      <c r="CB21" s="38" t="str">
        <f t="shared" si="10"/>
        <v>木曽岬町</v>
      </c>
      <c r="CC21" s="260">
        <f t="shared" si="11"/>
        <v>1.6522863031193474E-2</v>
      </c>
      <c r="CD21" s="260">
        <f t="shared" si="1"/>
        <v>9.8569814969815539E-2</v>
      </c>
      <c r="CE21" s="260">
        <f t="shared" si="1"/>
        <v>0</v>
      </c>
      <c r="CF21" s="260">
        <f t="shared" si="1"/>
        <v>0</v>
      </c>
      <c r="CG21" s="260">
        <f t="shared" si="1"/>
        <v>0</v>
      </c>
      <c r="CH21" s="260">
        <f t="shared" si="1"/>
        <v>0</v>
      </c>
      <c r="CI21" s="260">
        <f t="shared" si="12"/>
        <v>0.115092678001009</v>
      </c>
      <c r="CK21" s="20" t="str">
        <f t="shared" si="13"/>
        <v>24303</v>
      </c>
      <c r="CL21" s="20" t="str">
        <f t="shared" si="14"/>
        <v>木曽岬町</v>
      </c>
      <c r="CM21" s="20">
        <f>VLOOKUP($CK21&amp;"_"&amp;$AZ$7,データシート1!$A:$BS,MATCH("ca_太陽光発電（10kW未満）",データシート1!$A$1:$BS$1,0),0)</f>
        <v>189</v>
      </c>
      <c r="CN21" s="20">
        <f>VLOOKUP($CK21&amp;"_"&amp;$AZ$5,データシート1!$A:$BS,MATCH("ab_家庭",データシート1!$A$1:$BS$1,0),0)</f>
        <v>2500</v>
      </c>
      <c r="CO21" s="260">
        <f t="shared" si="15"/>
        <v>7.5600000000000001E-2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07504</v>
      </c>
      <c r="AY22" s="20" t="str">
        <f>IF(IFERROR(比較地域マスタ!$Z15,"")=0,"",IFERROR(比較地域マスタ!$Z15,""))</f>
        <v>浅川町</v>
      </c>
      <c r="BC22" s="960" t="str">
        <f t="shared" si="0"/>
        <v>07504</v>
      </c>
      <c r="BD22" s="123" t="str">
        <f t="shared" si="2"/>
        <v>浅川町</v>
      </c>
      <c r="BE22" s="40">
        <f>VLOOKUP($BC22&amp;"_"&amp;$AZ$7,データシート1!$A:$BS,MATCH("cb_"&amp;BE$12,データシート1!$A$1:$BS$1,0),0)</f>
        <v>943.89999999999964</v>
      </c>
      <c r="BF22" s="40">
        <f>VLOOKUP($BC22&amp;"_"&amp;$AZ$7,データシート1!$A:$BS,MATCH("cb_"&amp;BF$12,データシート1!$A$1:$BS$1,0),0)</f>
        <v>18174.999999999993</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19118.899999999994</v>
      </c>
      <c r="BL22" s="42"/>
      <c r="BM22" s="960" t="str">
        <f t="shared" si="4"/>
        <v>07504</v>
      </c>
      <c r="BN22" s="123" t="str">
        <f t="shared" si="5"/>
        <v>浅川町</v>
      </c>
      <c r="BO22" s="40">
        <f>BE22*VLOOKUP(BO$12,別紙!$B$4:$E$10,MATCH("設備利用率",別紙!$B$4:$E$4,0),0)/100*8760/10^3</f>
        <v>1132.7932679999994</v>
      </c>
      <c r="BP22" s="40">
        <f>BF22*VLOOKUP(BP$12,別紙!$B$4:$E$10,MATCH("設備利用率",別紙!$B$4:$E$4,0),0)/100*8760/10^3</f>
        <v>24041.16299999999</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25173.956267999987</v>
      </c>
      <c r="BV22" s="42"/>
      <c r="BW22" s="38" t="str">
        <f t="shared" si="7"/>
        <v>07504</v>
      </c>
      <c r="BX22" s="38" t="str">
        <f t="shared" si="8"/>
        <v>浅川町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39009.020334673151</v>
      </c>
      <c r="BZ22" s="42"/>
      <c r="CA22" s="38" t="str">
        <f t="shared" si="9"/>
        <v>07504</v>
      </c>
      <c r="CB22" s="38" t="str">
        <f t="shared" si="10"/>
        <v>浅川町</v>
      </c>
      <c r="CC22" s="260">
        <f t="shared" si="11"/>
        <v>2.9039264720860387E-2</v>
      </c>
      <c r="CD22" s="260">
        <f t="shared" si="1"/>
        <v>0.61629753307675383</v>
      </c>
      <c r="CE22" s="260">
        <f t="shared" si="1"/>
        <v>0</v>
      </c>
      <c r="CF22" s="260">
        <f t="shared" si="1"/>
        <v>0</v>
      </c>
      <c r="CG22" s="260">
        <f t="shared" si="1"/>
        <v>0</v>
      </c>
      <c r="CH22" s="260">
        <f t="shared" si="1"/>
        <v>0</v>
      </c>
      <c r="CI22" s="260">
        <f t="shared" si="12"/>
        <v>0.64533679779761421</v>
      </c>
      <c r="CK22" s="20" t="str">
        <f t="shared" si="13"/>
        <v>07504</v>
      </c>
      <c r="CL22" s="20" t="str">
        <f t="shared" si="14"/>
        <v>浅川町</v>
      </c>
      <c r="CM22" s="20">
        <f>VLOOKUP($CK22&amp;"_"&amp;$AZ$7,データシート1!$A:$BS,MATCH("ca_太陽光発電（10kW未満）",データシート1!$A$1:$BS$1,0),0)</f>
        <v>191</v>
      </c>
      <c r="CN22" s="20">
        <f>VLOOKUP($CK22&amp;"_"&amp;$AZ$5,データシート1!$A:$BS,MATCH("ab_家庭",データシート1!$A$1:$BS$1,0),0)</f>
        <v>2171</v>
      </c>
      <c r="CO22" s="260">
        <f t="shared" si="15"/>
        <v>8.7977890373099957E-2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04581</v>
      </c>
      <c r="AY23" s="20" t="str">
        <f>IF(IFERROR(比較地域マスタ!$Z16,"")=0,"",IFERROR(比較地域マスタ!$Z16,""))</f>
        <v>女川町</v>
      </c>
      <c r="BC23" s="960" t="str">
        <f t="shared" si="0"/>
        <v>04581</v>
      </c>
      <c r="BD23" s="123" t="str">
        <f t="shared" si="2"/>
        <v>女川町</v>
      </c>
      <c r="BE23" s="40">
        <f>VLOOKUP($BC23&amp;"_"&amp;$AZ$7,データシート1!$A:$BS,MATCH("cb_"&amp;BE$12,データシート1!$A$1:$BS$1,0),0)</f>
        <v>1045.6000000000001</v>
      </c>
      <c r="BF23" s="40">
        <f>VLOOKUP($BC23&amp;"_"&amp;$AZ$7,データシート1!$A:$BS,MATCH("cb_"&amp;BF$12,データシート1!$A$1:$BS$1,0),0)</f>
        <v>1210.4999999999998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2256.1</v>
      </c>
      <c r="BL23" s="42"/>
      <c r="BM23" s="960" t="str">
        <f t="shared" si="4"/>
        <v>04581</v>
      </c>
      <c r="BN23" s="123" t="str">
        <f t="shared" si="5"/>
        <v>女川町</v>
      </c>
      <c r="BO23" s="40">
        <f>BE23*VLOOKUP(BO$12,別紙!$B$4:$E$10,MATCH("設備利用率",別紙!$B$4:$E$4,0),0)/100*8760/10^3</f>
        <v>1254.845472</v>
      </c>
      <c r="BP23" s="40">
        <f>BF23*VLOOKUP(BP$12,別紙!$B$4:$E$10,MATCH("設備利用率",別紙!$B$4:$E$4,0),0)/100*8760/10^3</f>
        <v>1601.2009799999996</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2856.0464519999996</v>
      </c>
      <c r="BV23" s="42"/>
      <c r="BW23" s="38" t="str">
        <f t="shared" si="7"/>
        <v>04581</v>
      </c>
      <c r="BX23" s="38" t="str">
        <f t="shared" si="8"/>
        <v>女川町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38349.978289805753</v>
      </c>
      <c r="BZ23" s="42"/>
      <c r="CA23" s="38" t="str">
        <f t="shared" si="9"/>
        <v>04581</v>
      </c>
      <c r="CB23" s="38" t="str">
        <f t="shared" si="10"/>
        <v>女川町</v>
      </c>
      <c r="CC23" s="260">
        <f t="shared" si="11"/>
        <v>3.272089132664685E-2</v>
      </c>
      <c r="CD23" s="260">
        <f t="shared" si="1"/>
        <v>4.1752330807072011E-2</v>
      </c>
      <c r="CE23" s="260">
        <f t="shared" si="1"/>
        <v>0</v>
      </c>
      <c r="CF23" s="260">
        <f t="shared" si="1"/>
        <v>0</v>
      </c>
      <c r="CG23" s="260">
        <f t="shared" si="1"/>
        <v>0</v>
      </c>
      <c r="CH23" s="260">
        <f t="shared" si="1"/>
        <v>0</v>
      </c>
      <c r="CI23" s="260">
        <f t="shared" si="12"/>
        <v>7.4473222133718861E-2</v>
      </c>
      <c r="CK23" s="20" t="str">
        <f t="shared" si="13"/>
        <v>04581</v>
      </c>
      <c r="CL23" s="20" t="str">
        <f t="shared" si="14"/>
        <v>女川町</v>
      </c>
      <c r="CM23" s="20">
        <f>VLOOKUP($CK23&amp;"_"&amp;$AZ$7,データシート1!$A:$BS,MATCH("ca_太陽光発電（10kW未満）",データシート1!$A$1:$BS$1,0),0)</f>
        <v>215</v>
      </c>
      <c r="CN23" s="20">
        <f>VLOOKUP($CK23&amp;"_"&amp;$AZ$5,データシート1!$A:$BS,MATCH("ab_家庭",データシート1!$A$1:$BS$1,0),0)</f>
        <v>2991</v>
      </c>
      <c r="CO23" s="260">
        <f t="shared" si="15"/>
        <v>7.1882313607489132E-2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35321</v>
      </c>
      <c r="AY24" s="20" t="str">
        <f>IF(IFERROR(比較地域マスタ!$Z17,"")=0,"",IFERROR(比較地域マスタ!$Z17,""))</f>
        <v>和木町</v>
      </c>
      <c r="BC24" s="960" t="str">
        <f t="shared" si="0"/>
        <v>35321</v>
      </c>
      <c r="BD24" s="123" t="str">
        <f t="shared" si="2"/>
        <v>和木町</v>
      </c>
      <c r="BE24" s="40">
        <f>VLOOKUP($BC24&amp;"_"&amp;$AZ$7,データシート1!$A:$BS,MATCH("cb_"&amp;BE$12,データシート1!$A$1:$BS$1,0),0)</f>
        <v>690.1999999999997</v>
      </c>
      <c r="BF24" s="40">
        <f>VLOOKUP($BC24&amp;"_"&amp;$AZ$7,データシート1!$A:$BS,MATCH("cb_"&amp;BF$12,データシート1!$A$1:$BS$1,0),0)</f>
        <v>540.5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1230.6999999999998</v>
      </c>
      <c r="BL24" s="42"/>
      <c r="BM24" s="960" t="str">
        <f t="shared" si="4"/>
        <v>35321</v>
      </c>
      <c r="BN24" s="123" t="str">
        <f t="shared" si="5"/>
        <v>和木町</v>
      </c>
      <c r="BO24" s="40">
        <f>BE24*VLOOKUP(BO$12,別紙!$B$4:$E$10,MATCH("設備利用率",別紙!$B$4:$E$4,0),0)/100*8760/10^3</f>
        <v>828.32282399999963</v>
      </c>
      <c r="BP24" s="40">
        <f>BF24*VLOOKUP(BP$12,別紙!$B$4:$E$10,MATCH("設備利用率",別紙!$B$4:$E$4,0),0)/100*8760/10^3</f>
        <v>714.95177999999999</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1543.2746039999997</v>
      </c>
      <c r="BV24" s="42"/>
      <c r="BW24" s="38" t="str">
        <f t="shared" si="7"/>
        <v>35321</v>
      </c>
      <c r="BX24" s="38" t="str">
        <f t="shared" si="8"/>
        <v>和木町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516776.57725787396</v>
      </c>
      <c r="BZ24" s="42"/>
      <c r="CA24" s="38" t="str">
        <f t="shared" si="9"/>
        <v>35321</v>
      </c>
      <c r="CB24" s="38" t="str">
        <f t="shared" si="10"/>
        <v>和木町</v>
      </c>
      <c r="CC24" s="260">
        <f t="shared" si="11"/>
        <v>1.6028644881609304E-3</v>
      </c>
      <c r="CD24" s="260">
        <f t="shared" si="1"/>
        <v>1.3834833300566478E-3</v>
      </c>
      <c r="CE24" s="260">
        <f t="shared" si="1"/>
        <v>0</v>
      </c>
      <c r="CF24" s="260">
        <f t="shared" si="1"/>
        <v>0</v>
      </c>
      <c r="CG24" s="260">
        <f t="shared" si="1"/>
        <v>0</v>
      </c>
      <c r="CH24" s="260">
        <f t="shared" si="1"/>
        <v>0</v>
      </c>
      <c r="CI24" s="260">
        <f t="shared" si="12"/>
        <v>2.9863478182175782E-3</v>
      </c>
      <c r="CK24" s="20" t="str">
        <f t="shared" si="13"/>
        <v>35321</v>
      </c>
      <c r="CL24" s="20" t="str">
        <f t="shared" si="14"/>
        <v>和木町</v>
      </c>
      <c r="CM24" s="20">
        <f>VLOOKUP($CK24&amp;"_"&amp;$AZ$7,データシート1!$A:$BS,MATCH("ca_太陽光発電（10kW未満）",データシート1!$A$1:$BS$1,0),0)</f>
        <v>145</v>
      </c>
      <c r="CN24" s="20">
        <f>VLOOKUP($CK24&amp;"_"&amp;$AZ$5,データシート1!$A:$BS,MATCH("ab_家庭",データシート1!$A$1:$BS$1,0),0)</f>
        <v>2658</v>
      </c>
      <c r="CO24" s="260">
        <f t="shared" si="15"/>
        <v>5.4552294958615501E-2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22305</v>
      </c>
      <c r="AY25" s="20" t="str">
        <f>IF(IFERROR(比較地域マスタ!$Z18,"")=0,"",IFERROR(比較地域マスタ!$Z18,""))</f>
        <v>松崎町</v>
      </c>
      <c r="BC25" s="960" t="str">
        <f t="shared" si="0"/>
        <v>22305</v>
      </c>
      <c r="BD25" s="123" t="str">
        <f t="shared" si="2"/>
        <v>松崎町</v>
      </c>
      <c r="BE25" s="40">
        <f>VLOOKUP($BC25&amp;"_"&amp;$AZ$7,データシート1!$A:$BS,MATCH("cb_"&amp;BE$12,データシート1!$A$1:$BS$1,0),0)</f>
        <v>404.59999999999991</v>
      </c>
      <c r="BF25" s="40">
        <f>VLOOKUP($BC25&amp;"_"&amp;$AZ$7,データシート1!$A:$BS,MATCH("cb_"&amp;BF$12,データシート1!$A$1:$BS$1,0),0)</f>
        <v>404.89999999999992</v>
      </c>
      <c r="BG25" s="40">
        <f>VLOOKUP($BC25&amp;"_"&amp;$AZ$7,データシート1!$A:$BS,MATCH("cb_"&amp;BG$12,データシート1!$A$1:$BS$1,0),0)</f>
        <v>0</v>
      </c>
      <c r="BH25" s="40">
        <f>VLOOKUP($BC25&amp;"_"&amp;$AZ$7,データシート1!$A:$BS,MATCH("cb_"&amp;BH$12,データシート1!$A$1:$BS$1,0),0)</f>
        <v>11</v>
      </c>
      <c r="BI25" s="40">
        <f>VLOOKUP($BC25&amp;"_"&amp;$AZ$7,データシート1!$A:$BS,MATCH("cb_"&amp;BI$12,データシート1!$A$1:$BS$1,0),0)</f>
        <v>0</v>
      </c>
      <c r="BJ25" s="40">
        <f>VLOOKUP($BC25&amp;"_"&amp;$AZ$7,データシート1!$A:$BS,MATCH("cb_"&amp;BJ$12,データシート1!$A$1:$BS$1,0),0)</f>
        <v>0</v>
      </c>
      <c r="BK25" s="40">
        <f t="shared" si="3"/>
        <v>820.49999999999977</v>
      </c>
      <c r="BL25" s="42"/>
      <c r="BM25" s="960" t="str">
        <f t="shared" si="4"/>
        <v>22305</v>
      </c>
      <c r="BN25" s="123" t="str">
        <f t="shared" si="5"/>
        <v>松崎町</v>
      </c>
      <c r="BO25" s="40">
        <f>BE25*VLOOKUP(BO$12,別紙!$B$4:$E$10,MATCH("設備利用率",別紙!$B$4:$E$4,0),0)/100*8760/10^3</f>
        <v>485.56855199999984</v>
      </c>
      <c r="BP25" s="40">
        <f>BF25*VLOOKUP(BP$12,別紙!$B$4:$E$10,MATCH("設備利用率",別紙!$B$4:$E$4,0),0)/100*8760/10^3</f>
        <v>535.58552399999985</v>
      </c>
      <c r="BQ25" s="40">
        <f>BG25*VLOOKUP(BQ$12,別紙!$B$4:$E$10,MATCH("設備利用率",別紙!$B$4:$E$4,0),0)/100*8760/10^3</f>
        <v>0</v>
      </c>
      <c r="BR25" s="40">
        <f>BH25*VLOOKUP(BR$12,別紙!$B$4:$E$10,MATCH("設備利用率",別紙!$B$4:$E$4,0),0)/100*8760/10^3</f>
        <v>57.816000000000003</v>
      </c>
      <c r="BS25" s="40">
        <f>BI25*VLOOKUP(BS$12,別紙!$B$4:$E$10,MATCH("設備利用率",別紙!$B$4:$E$4,0),0)/100*8760/10^3</f>
        <v>0</v>
      </c>
      <c r="BT25" s="40">
        <f>BJ25*VLOOKUP(BT$12,別紙!$B$4:$E$10,MATCH("設備利用率",別紙!$B$4:$E$4,0),0)/100*8760/10^3</f>
        <v>0</v>
      </c>
      <c r="BU25" s="40">
        <f t="shared" si="6"/>
        <v>1078.9700759999996</v>
      </c>
      <c r="BV25" s="42"/>
      <c r="BW25" s="38" t="str">
        <f t="shared" si="7"/>
        <v>22305</v>
      </c>
      <c r="BX25" s="38" t="str">
        <f t="shared" si="8"/>
        <v>松崎町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26615.172422023406</v>
      </c>
      <c r="BZ25" s="42"/>
      <c r="CA25" s="38" t="str">
        <f t="shared" si="9"/>
        <v>22305</v>
      </c>
      <c r="CB25" s="38" t="str">
        <f t="shared" si="10"/>
        <v>松崎町</v>
      </c>
      <c r="CC25" s="260">
        <f t="shared" si="11"/>
        <v>1.8244050585154343E-2</v>
      </c>
      <c r="CD25" s="260">
        <f t="shared" si="1"/>
        <v>2.0123315960816991E-2</v>
      </c>
      <c r="CE25" s="260">
        <f t="shared" si="1"/>
        <v>0</v>
      </c>
      <c r="CF25" s="260">
        <f t="shared" si="1"/>
        <v>2.1722947754476566E-3</v>
      </c>
      <c r="CG25" s="260">
        <f t="shared" si="1"/>
        <v>0</v>
      </c>
      <c r="CH25" s="260">
        <f t="shared" si="1"/>
        <v>0</v>
      </c>
      <c r="CI25" s="260">
        <f t="shared" si="12"/>
        <v>4.0539661321418986E-2</v>
      </c>
      <c r="CK25" s="20" t="str">
        <f t="shared" si="13"/>
        <v>22305</v>
      </c>
      <c r="CL25" s="20" t="str">
        <f t="shared" si="14"/>
        <v>松崎町</v>
      </c>
      <c r="CM25" s="20">
        <f>VLOOKUP($CK25&amp;"_"&amp;$AZ$7,データシート1!$A:$BS,MATCH("ca_太陽光発電（10kW未満）",データシート1!$A$1:$BS$1,0),0)</f>
        <v>76</v>
      </c>
      <c r="CN25" s="20">
        <f>VLOOKUP($CK25&amp;"_"&amp;$AZ$5,データシート1!$A:$BS,MATCH("ab_家庭",データシート1!$A$1:$BS$1,0),0)</f>
        <v>2903</v>
      </c>
      <c r="CO25" s="260">
        <f t="shared" si="15"/>
        <v>2.6179813985532208E-2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02424</v>
      </c>
      <c r="AY26" s="20" t="str">
        <f>IF(IFERROR(比較地域マスタ!$Z19,"")=0,"",IFERROR(比較地域マスタ!$Z19,""))</f>
        <v>東通村</v>
      </c>
      <c r="BC26" s="960" t="str">
        <f t="shared" si="0"/>
        <v>02424</v>
      </c>
      <c r="BD26" s="123" t="str">
        <f t="shared" si="2"/>
        <v>東通村</v>
      </c>
      <c r="BE26" s="40">
        <f>VLOOKUP($BC26&amp;"_"&amp;$AZ$7,データシート1!$A:$BS,MATCH("cb_"&amp;BE$12,データシート1!$A$1:$BS$1,0),0)</f>
        <v>119.00000000000001</v>
      </c>
      <c r="BF26" s="40">
        <f>VLOOKUP($BC26&amp;"_"&amp;$AZ$7,データシート1!$A:$BS,MATCH("cb_"&amp;BF$12,データシート1!$A$1:$BS$1,0),0)</f>
        <v>343.9</v>
      </c>
      <c r="BG26" s="40">
        <f>VLOOKUP($BC26&amp;"_"&amp;$AZ$7,データシート1!$A:$BS,MATCH("cb_"&amp;BG$12,データシート1!$A$1:$BS$1,0),0)</f>
        <v>103826.4</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104289.29999999999</v>
      </c>
      <c r="BL26" s="42"/>
      <c r="BM26" s="960" t="str">
        <f t="shared" si="4"/>
        <v>02424</v>
      </c>
      <c r="BN26" s="123" t="str">
        <f t="shared" si="5"/>
        <v>東通村</v>
      </c>
      <c r="BO26" s="40">
        <f>BE26*VLOOKUP(BO$12,別紙!$B$4:$E$10,MATCH("設備利用率",別紙!$B$4:$E$4,0),0)/100*8760/10^3</f>
        <v>142.81428</v>
      </c>
      <c r="BP26" s="40">
        <f>BF26*VLOOKUP(BP$12,別紙!$B$4:$E$10,MATCH("設備利用率",別紙!$B$4:$E$4,0),0)/100*8760/10^3</f>
        <v>454.89716399999992</v>
      </c>
      <c r="BQ26" s="40">
        <f>BG26*VLOOKUP(BQ$12,別紙!$B$4:$E$10,MATCH("設備利用率",別紙!$B$4:$E$4,0),0)/100*8760/10^3</f>
        <v>225560.77747200002</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226158.488916</v>
      </c>
      <c r="BV26" s="42"/>
      <c r="BW26" s="38" t="str">
        <f t="shared" si="7"/>
        <v>02424</v>
      </c>
      <c r="BX26" s="38" t="str">
        <f t="shared" si="8"/>
        <v>東通村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33255.69126134894</v>
      </c>
      <c r="BZ26" s="42"/>
      <c r="CA26" s="38" t="str">
        <f t="shared" si="9"/>
        <v>02424</v>
      </c>
      <c r="CB26" s="38" t="str">
        <f t="shared" si="10"/>
        <v>東通村</v>
      </c>
      <c r="CC26" s="260">
        <f t="shared" si="11"/>
        <v>4.2944312562218281E-3</v>
      </c>
      <c r="CD26" s="260">
        <f t="shared" si="1"/>
        <v>1.3678776376201782E-2</v>
      </c>
      <c r="CE26" s="260">
        <f t="shared" si="1"/>
        <v>6.7826218285276045</v>
      </c>
      <c r="CF26" s="260">
        <f t="shared" si="1"/>
        <v>0</v>
      </c>
      <c r="CG26" s="260">
        <f t="shared" si="1"/>
        <v>0</v>
      </c>
      <c r="CH26" s="260">
        <f t="shared" si="1"/>
        <v>0</v>
      </c>
      <c r="CI26" s="260">
        <f t="shared" si="12"/>
        <v>6.8005950361600274</v>
      </c>
      <c r="CK26" s="20" t="str">
        <f t="shared" si="13"/>
        <v>02424</v>
      </c>
      <c r="CL26" s="20" t="str">
        <f t="shared" si="14"/>
        <v>東通村</v>
      </c>
      <c r="CM26" s="20">
        <f>VLOOKUP($CK26&amp;"_"&amp;$AZ$7,データシート1!$A:$BS,MATCH("ca_太陽光発電（10kW未満）",データシート1!$A$1:$BS$1,0),0)</f>
        <v>21</v>
      </c>
      <c r="CN26" s="20">
        <f>VLOOKUP($CK26&amp;"_"&amp;$AZ$5,データシート1!$A:$BS,MATCH("ab_家庭",データシート1!$A$1:$BS$1,0),0)</f>
        <v>2825</v>
      </c>
      <c r="CO26" s="260">
        <f t="shared" si="15"/>
        <v>7.4336283185840709E-3</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01632</v>
      </c>
      <c r="AY27" s="20" t="str">
        <f>IF(IFERROR(比較地域マスタ!$Z20,"")=0,"",IFERROR(比較地域マスタ!$Z20,""))</f>
        <v>士幌町</v>
      </c>
      <c r="BC27" s="960" t="str">
        <f t="shared" si="0"/>
        <v>01632</v>
      </c>
      <c r="BD27" s="123" t="str">
        <f t="shared" si="2"/>
        <v>士幌町</v>
      </c>
      <c r="BE27" s="40">
        <f>VLOOKUP($BC27&amp;"_"&amp;$AZ$7,データシート1!$A:$BS,MATCH("cb_"&amp;BE$12,データシート1!$A$1:$BS$1,0),0)</f>
        <v>1121.6769999999997</v>
      </c>
      <c r="BF27" s="40">
        <f>VLOOKUP($BC27&amp;"_"&amp;$AZ$7,データシート1!$A:$BS,MATCH("cb_"&amp;BF$12,データシート1!$A$1:$BS$1,0),0)</f>
        <v>3460.7180000000008</v>
      </c>
      <c r="BG27" s="40">
        <f>VLOOKUP($BC27&amp;"_"&amp;$AZ$7,データシート1!$A:$BS,MATCH("cb_"&amp;BG$12,データシート1!$A$1:$BS$1,0),0)</f>
        <v>0</v>
      </c>
      <c r="BH27" s="40">
        <f>VLOOKUP($BC27&amp;"_"&amp;$AZ$7,データシート1!$A:$BS,MATCH("cb_"&amp;BH$12,データシート1!$A$1:$BS$1,0),0)</f>
        <v>7.8</v>
      </c>
      <c r="BI27" s="40">
        <f>VLOOKUP($BC27&amp;"_"&amp;$AZ$7,データシート1!$A:$BS,MATCH("cb_"&amp;BI$12,データシート1!$A$1:$BS$1,0),0)</f>
        <v>0</v>
      </c>
      <c r="BJ27" s="40">
        <f>VLOOKUP($BC27&amp;"_"&amp;$AZ$7,データシート1!$A:$BS,MATCH("cb_"&amp;BJ$12,データシート1!$A$1:$BS$1,0),0)</f>
        <v>1192.8050000000001</v>
      </c>
      <c r="BK27" s="40">
        <f t="shared" si="3"/>
        <v>5783.0000000000009</v>
      </c>
      <c r="BL27" s="42"/>
      <c r="BM27" s="960" t="str">
        <f t="shared" si="4"/>
        <v>01632</v>
      </c>
      <c r="BN27" s="123" t="str">
        <f t="shared" si="5"/>
        <v>士幌町</v>
      </c>
      <c r="BO27" s="40">
        <f>BE27*VLOOKUP(BO$12,別紙!$B$4:$E$10,MATCH("設備利用率",別紙!$B$4:$E$4,0),0)/100*8760/10^3</f>
        <v>1346.1470012399996</v>
      </c>
      <c r="BP27" s="40">
        <f>BF27*VLOOKUP(BP$12,別紙!$B$4:$E$10,MATCH("設備利用率",別紙!$B$4:$E$4,0),0)/100*8760/10^3</f>
        <v>4577.6993416800005</v>
      </c>
      <c r="BQ27" s="40">
        <f>BG27*VLOOKUP(BQ$12,別紙!$B$4:$E$10,MATCH("設備利用率",別紙!$B$4:$E$4,0),0)/100*8760/10^3</f>
        <v>0</v>
      </c>
      <c r="BR27" s="40">
        <f>BH27*VLOOKUP(BR$12,別紙!$B$4:$E$10,MATCH("設備利用率",別紙!$B$4:$E$4,0),0)/100*8760/10^3</f>
        <v>40.996799999999993</v>
      </c>
      <c r="BS27" s="40">
        <f>BI27*VLOOKUP(BS$12,別紙!$B$4:$E$10,MATCH("設備利用率",別紙!$B$4:$E$4,0),0)/100*8760/10^3</f>
        <v>0</v>
      </c>
      <c r="BT27" s="40">
        <f>BJ27*VLOOKUP(BT$12,別紙!$B$4:$E$10,MATCH("設備利用率",別紙!$B$4:$E$4,0),0)/100*8760/10^3</f>
        <v>8359.1774400000013</v>
      </c>
      <c r="BU27" s="40">
        <f t="shared" si="6"/>
        <v>14324.020582920002</v>
      </c>
      <c r="BV27" s="42"/>
      <c r="BW27" s="38" t="str">
        <f t="shared" si="7"/>
        <v>01632</v>
      </c>
      <c r="BX27" s="38" t="str">
        <f t="shared" si="8"/>
        <v>士幌町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52342.738848025678</v>
      </c>
      <c r="BZ27" s="42"/>
      <c r="CA27" s="38" t="str">
        <f t="shared" si="9"/>
        <v>01632</v>
      </c>
      <c r="CB27" s="38" t="str">
        <f t="shared" si="10"/>
        <v>士幌町</v>
      </c>
      <c r="CC27" s="260">
        <f t="shared" si="11"/>
        <v>2.5717932054500719E-2</v>
      </c>
      <c r="CD27" s="260">
        <f t="shared" si="1"/>
        <v>8.7456244025959431E-2</v>
      </c>
      <c r="CE27" s="260">
        <f t="shared" si="1"/>
        <v>0</v>
      </c>
      <c r="CF27" s="260">
        <f t="shared" si="1"/>
        <v>7.8323757797680389E-4</v>
      </c>
      <c r="CG27" s="260">
        <f t="shared" si="1"/>
        <v>0</v>
      </c>
      <c r="CH27" s="260">
        <f t="shared" si="1"/>
        <v>0.15970080328181571</v>
      </c>
      <c r="CI27" s="260">
        <f t="shared" si="12"/>
        <v>0.27365821694025266</v>
      </c>
      <c r="CK27" s="20" t="str">
        <f t="shared" si="13"/>
        <v>01632</v>
      </c>
      <c r="CL27" s="20" t="str">
        <f t="shared" si="14"/>
        <v>士幌町</v>
      </c>
      <c r="CM27" s="20">
        <f>VLOOKUP($CK27&amp;"_"&amp;$AZ$7,データシート1!$A:$BS,MATCH("ca_太陽光発電（10kW未満）",データシート1!$A$1:$BS$1,0),0)</f>
        <v>162</v>
      </c>
      <c r="CN27" s="20">
        <f>VLOOKUP($CK27&amp;"_"&amp;$AZ$5,データシート1!$A:$BS,MATCH("ab_家庭",データシート1!$A$1:$BS$1,0),0)</f>
        <v>2739</v>
      </c>
      <c r="CO27" s="260">
        <f t="shared" si="15"/>
        <v>5.9145673603504929E-2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32505</v>
      </c>
      <c r="AY28" s="20" t="str">
        <f>IF(IFERROR(比較地域マスタ!$Z21,"")=0,"",IFERROR(比較地域マスタ!$Z21,""))</f>
        <v>吉賀町</v>
      </c>
      <c r="BC28" s="960" t="str">
        <f t="shared" si="0"/>
        <v>32505</v>
      </c>
      <c r="BD28" s="123" t="str">
        <f t="shared" si="2"/>
        <v>吉賀町</v>
      </c>
      <c r="BE28" s="40">
        <f>VLOOKUP($BC28&amp;"_"&amp;$AZ$7,データシート1!$A:$BS,MATCH("cb_"&amp;BE$12,データシート1!$A$1:$BS$1,0),0)</f>
        <v>725.99999999999989</v>
      </c>
      <c r="BF28" s="40">
        <f>VLOOKUP($BC28&amp;"_"&amp;$AZ$7,データシート1!$A:$BS,MATCH("cb_"&amp;BF$12,データシート1!$A$1:$BS$1,0),0)</f>
        <v>6631.6999999999989</v>
      </c>
      <c r="BG28" s="40">
        <f>VLOOKUP($BC28&amp;"_"&amp;$AZ$7,データシート1!$A:$BS,MATCH("cb_"&amp;BG$12,データシート1!$A$1:$BS$1,0),0)</f>
        <v>0</v>
      </c>
      <c r="BH28" s="40">
        <f>VLOOKUP($BC28&amp;"_"&amp;$AZ$7,データシート1!$A:$BS,MATCH("cb_"&amp;BH$12,データシート1!$A$1:$BS$1,0),0)</f>
        <v>198</v>
      </c>
      <c r="BI28" s="40">
        <f>VLOOKUP($BC28&amp;"_"&amp;$AZ$7,データシート1!$A:$BS,MATCH("cb_"&amp;BI$12,データシート1!$A$1:$BS$1,0),0)</f>
        <v>0</v>
      </c>
      <c r="BJ28" s="40">
        <f>VLOOKUP($BC28&amp;"_"&amp;$AZ$7,データシート1!$A:$BS,MATCH("cb_"&amp;BJ$12,データシート1!$A$1:$BS$1,0),0)</f>
        <v>0</v>
      </c>
      <c r="BK28" s="40">
        <f t="shared" si="3"/>
        <v>7555.6999999999989</v>
      </c>
      <c r="BL28" s="42"/>
      <c r="BM28" s="960" t="str">
        <f t="shared" si="4"/>
        <v>32505</v>
      </c>
      <c r="BN28" s="123" t="str">
        <f t="shared" si="5"/>
        <v>吉賀町</v>
      </c>
      <c r="BO28" s="40">
        <f>BE28*VLOOKUP(BO$12,別紙!$B$4:$E$10,MATCH("設備利用率",別紙!$B$4:$E$4,0),0)/100*8760/10^3</f>
        <v>871.28711999999973</v>
      </c>
      <c r="BP28" s="40">
        <f>BF28*VLOOKUP(BP$12,別紙!$B$4:$E$10,MATCH("設備利用率",別紙!$B$4:$E$4,0),0)/100*8760/10^3</f>
        <v>8772.1474919999982</v>
      </c>
      <c r="BQ28" s="40">
        <f>BG28*VLOOKUP(BQ$12,別紙!$B$4:$E$10,MATCH("設備利用率",別紙!$B$4:$E$4,0),0)/100*8760/10^3</f>
        <v>0</v>
      </c>
      <c r="BR28" s="40">
        <f>BH28*VLOOKUP(BR$12,別紙!$B$4:$E$10,MATCH("設備利用率",別紙!$B$4:$E$4,0),0)/100*8760/10^3</f>
        <v>1040.6880000000001</v>
      </c>
      <c r="BS28" s="40">
        <f>BI28*VLOOKUP(BS$12,別紙!$B$4:$E$10,MATCH("設備利用率",別紙!$B$4:$E$4,0),0)/100*8760/10^3</f>
        <v>0</v>
      </c>
      <c r="BT28" s="40">
        <f>BJ28*VLOOKUP(BT$12,別紙!$B$4:$E$10,MATCH("設備利用率",別紙!$B$4:$E$4,0),0)/100*8760/10^3</f>
        <v>0</v>
      </c>
      <c r="BU28" s="40">
        <f t="shared" si="6"/>
        <v>10684.122611999997</v>
      </c>
      <c r="BV28" s="42"/>
      <c r="BW28" s="38" t="str">
        <f t="shared" si="7"/>
        <v>32505</v>
      </c>
      <c r="BX28" s="38" t="str">
        <f t="shared" si="8"/>
        <v>吉賀町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48261.40980156311</v>
      </c>
      <c r="BZ28" s="42"/>
      <c r="CA28" s="38" t="str">
        <f t="shared" si="9"/>
        <v>32505</v>
      </c>
      <c r="CB28" s="38" t="str">
        <f t="shared" si="10"/>
        <v>吉賀町</v>
      </c>
      <c r="CC28" s="260">
        <f t="shared" si="11"/>
        <v>1.8053494988697578E-2</v>
      </c>
      <c r="CD28" s="260">
        <f t="shared" si="1"/>
        <v>0.18176318362991298</v>
      </c>
      <c r="CE28" s="260">
        <f t="shared" si="1"/>
        <v>0</v>
      </c>
      <c r="CF28" s="260">
        <f t="shared" si="1"/>
        <v>2.1563564021005743E-2</v>
      </c>
      <c r="CG28" s="260">
        <f t="shared" si="1"/>
        <v>0</v>
      </c>
      <c r="CH28" s="260">
        <f t="shared" si="1"/>
        <v>0</v>
      </c>
      <c r="CI28" s="260">
        <f t="shared" si="12"/>
        <v>0.22138024263961631</v>
      </c>
      <c r="CK28" s="20" t="str">
        <f t="shared" si="13"/>
        <v>32505</v>
      </c>
      <c r="CL28" s="20" t="str">
        <f t="shared" si="14"/>
        <v>吉賀町</v>
      </c>
      <c r="CM28" s="20">
        <f>VLOOKUP($CK28&amp;"_"&amp;$AZ$7,データシート1!$A:$BS,MATCH("ca_太陽光発電（10kW未満）",データシート1!$A$1:$BS$1,0),0)</f>
        <v>140</v>
      </c>
      <c r="CN28" s="20">
        <f>VLOOKUP($CK28&amp;"_"&amp;$AZ$5,データシート1!$A:$BS,MATCH("ab_家庭",データシート1!$A$1:$BS$1,0),0)</f>
        <v>3090</v>
      </c>
      <c r="CO28" s="260">
        <f t="shared" si="15"/>
        <v>4.5307443365695796E-2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33623</v>
      </c>
      <c r="AY29" s="20" t="str">
        <f>IF(IFERROR(比較地域マスタ!$Z22,"")=0,"",IFERROR(比較地域マスタ!$Z22,""))</f>
        <v>奈義町</v>
      </c>
      <c r="BC29" s="960" t="str">
        <f t="shared" si="0"/>
        <v>33623</v>
      </c>
      <c r="BD29" s="123" t="str">
        <f t="shared" si="2"/>
        <v>奈義町</v>
      </c>
      <c r="BE29" s="40">
        <f>VLOOKUP($BC29&amp;"_"&amp;$AZ$7,データシート1!$A:$BS,MATCH("cb_"&amp;BE$12,データシート1!$A$1:$BS$1,0),0)</f>
        <v>1012.8999999999996</v>
      </c>
      <c r="BF29" s="40">
        <f>VLOOKUP($BC29&amp;"_"&amp;$AZ$7,データシート1!$A:$BS,MATCH("cb_"&amp;BF$12,データシート1!$A$1:$BS$1,0),0)</f>
        <v>51490.500000000007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52503.400000000009</v>
      </c>
      <c r="BL29" s="42"/>
      <c r="BM29" s="960" t="str">
        <f t="shared" si="4"/>
        <v>33623</v>
      </c>
      <c r="BN29" s="123" t="str">
        <f t="shared" si="5"/>
        <v>奈義町</v>
      </c>
      <c r="BO29" s="40">
        <f>BE29*VLOOKUP(BO$12,別紙!$B$4:$E$10,MATCH("設備利用率",別紙!$B$4:$E$4,0),0)/100*8760/10^3</f>
        <v>1215.6015479999994</v>
      </c>
      <c r="BP29" s="40">
        <f>BF29*VLOOKUP(BP$12,別紙!$B$4:$E$10,MATCH("設備利用率",別紙!$B$4:$E$4,0),0)/100*8760/10^3</f>
        <v>68109.573780000006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69325.175328000012</v>
      </c>
      <c r="BV29" s="42"/>
      <c r="BW29" s="38" t="str">
        <f t="shared" si="7"/>
        <v>33623</v>
      </c>
      <c r="BX29" s="38" t="str">
        <f t="shared" si="8"/>
        <v>奈義町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62589.295662228993</v>
      </c>
      <c r="BZ29" s="42"/>
      <c r="CA29" s="38" t="str">
        <f t="shared" si="9"/>
        <v>33623</v>
      </c>
      <c r="CB29" s="38" t="str">
        <f t="shared" si="10"/>
        <v>奈義町</v>
      </c>
      <c r="CC29" s="260">
        <f t="shared" si="11"/>
        <v>1.9421876139334528E-2</v>
      </c>
      <c r="CD29" s="260">
        <f t="shared" ref="CD29:CD60" si="16">BP29/$BY29</f>
        <v>1.0881984380773653</v>
      </c>
      <c r="CE29" s="260">
        <f t="shared" ref="CE29:CE60" si="17">BQ29/$BY29</f>
        <v>0</v>
      </c>
      <c r="CF29" s="260">
        <f t="shared" ref="CF29:CF60" si="18">BR29/$BY29</f>
        <v>0</v>
      </c>
      <c r="CG29" s="260">
        <f t="shared" ref="CG29:CG60" si="19">BS29/$BY29</f>
        <v>0</v>
      </c>
      <c r="CH29" s="260">
        <f t="shared" ref="CH29:CH60" si="20">BT29/$BY29</f>
        <v>0</v>
      </c>
      <c r="CI29" s="260">
        <f t="shared" si="12"/>
        <v>1.1076203142167</v>
      </c>
      <c r="CK29" s="20" t="str">
        <f t="shared" si="13"/>
        <v>33623</v>
      </c>
      <c r="CL29" s="20" t="str">
        <f t="shared" si="14"/>
        <v>奈義町</v>
      </c>
      <c r="CM29" s="20">
        <f>VLOOKUP($CK29&amp;"_"&amp;$AZ$7,データシート1!$A:$BS,MATCH("ca_太陽光発電（10kW未満）",データシート1!$A$1:$BS$1,0),0)</f>
        <v>177</v>
      </c>
      <c r="CN29" s="20">
        <f>VLOOKUP($CK29&amp;"_"&amp;$AZ$5,データシート1!$A:$BS,MATCH("ab_家庭",データシート1!$A$1:$BS$1,0),0)</f>
        <v>2516</v>
      </c>
      <c r="CO29" s="260">
        <f t="shared" si="15"/>
        <v>7.034976152623211E-2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12342</v>
      </c>
      <c r="AY30" s="20" t="str">
        <f>IF(IFERROR(比較地域マスタ!$Z23,"")=0,"",IFERROR(比較地域マスタ!$Z23,""))</f>
        <v>神崎町</v>
      </c>
      <c r="BC30" s="960" t="str">
        <f t="shared" si="0"/>
        <v>12342</v>
      </c>
      <c r="BD30" s="123" t="str">
        <f t="shared" si="2"/>
        <v>神崎町</v>
      </c>
      <c r="BE30" s="40">
        <f>VLOOKUP($BC30&amp;"_"&amp;$AZ$7,データシート1!$A:$BS,MATCH("cb_"&amp;BE$12,データシート1!$A$1:$BS$1,0),0)</f>
        <v>671.49999999999989</v>
      </c>
      <c r="BF30" s="40">
        <f>VLOOKUP($BC30&amp;"_"&amp;$AZ$7,データシート1!$A:$BS,MATCH("cb_"&amp;BF$12,データシート1!$A$1:$BS$1,0),0)</f>
        <v>30845.5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31517</v>
      </c>
      <c r="BL30" s="42"/>
      <c r="BM30" s="960" t="str">
        <f t="shared" si="4"/>
        <v>12342</v>
      </c>
      <c r="BN30" s="123" t="str">
        <f t="shared" si="5"/>
        <v>神崎町</v>
      </c>
      <c r="BO30" s="40">
        <f>BE30*VLOOKUP(BO$12,別紙!$B$4:$E$10,MATCH("設備利用率",別紙!$B$4:$E$4,0),0)/100*8760/10^3</f>
        <v>805.8805799999999</v>
      </c>
      <c r="BP30" s="40">
        <f>BF30*VLOOKUP(BP$12,別紙!$B$4:$E$10,MATCH("設備利用率",別紙!$B$4:$E$4,0),0)/100*8760/10^3</f>
        <v>40801.193579999999</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41607.074159999996</v>
      </c>
      <c r="BV30" s="42"/>
      <c r="BW30" s="38" t="str">
        <f t="shared" si="7"/>
        <v>12342</v>
      </c>
      <c r="BX30" s="38" t="str">
        <f t="shared" si="8"/>
        <v>神崎町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43339.251560553479</v>
      </c>
      <c r="BZ30" s="42"/>
      <c r="CA30" s="38" t="str">
        <f t="shared" si="9"/>
        <v>12342</v>
      </c>
      <c r="CB30" s="38" t="str">
        <f t="shared" si="10"/>
        <v>神崎町</v>
      </c>
      <c r="CC30" s="260">
        <f t="shared" si="11"/>
        <v>1.8594704591841552E-2</v>
      </c>
      <c r="CD30" s="260">
        <f t="shared" si="16"/>
        <v>0.94143742937029462</v>
      </c>
      <c r="CE30" s="260">
        <f t="shared" si="17"/>
        <v>0</v>
      </c>
      <c r="CF30" s="260">
        <f t="shared" si="18"/>
        <v>0</v>
      </c>
      <c r="CG30" s="260">
        <f t="shared" si="19"/>
        <v>0</v>
      </c>
      <c r="CH30" s="260">
        <f t="shared" si="20"/>
        <v>0</v>
      </c>
      <c r="CI30" s="260">
        <f t="shared" si="12"/>
        <v>0.96003213396213616</v>
      </c>
      <c r="CK30" s="20" t="str">
        <f t="shared" si="13"/>
        <v>12342</v>
      </c>
      <c r="CL30" s="20" t="str">
        <f t="shared" si="14"/>
        <v>神崎町</v>
      </c>
      <c r="CM30" s="20">
        <f>VLOOKUP($CK30&amp;"_"&amp;$AZ$7,データシート1!$A:$BS,MATCH("ca_太陽光発電（10kW未満）",データシート1!$A$1:$BS$1,0),0)</f>
        <v>137</v>
      </c>
      <c r="CN30" s="20">
        <f>VLOOKUP($CK30&amp;"_"&amp;$AZ$5,データシート1!$A:$BS,MATCH("ab_家庭",データシート1!$A$1:$BS$1,0),0)</f>
        <v>2479</v>
      </c>
      <c r="CO30" s="260">
        <f t="shared" si="15"/>
        <v>5.5264219443323923E-2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21502</v>
      </c>
      <c r="AY31" s="20" t="str">
        <f>IF(IFERROR(比較地域マスタ!$Z24,"")=0,"",IFERROR(比較地域マスタ!$Z24,""))</f>
        <v>富加町</v>
      </c>
      <c r="BC31" s="960" t="str">
        <f t="shared" si="0"/>
        <v>21502</v>
      </c>
      <c r="BD31" s="123" t="str">
        <f t="shared" si="2"/>
        <v>富加町</v>
      </c>
      <c r="BE31" s="40">
        <f>VLOOKUP($BC31&amp;"_"&amp;$AZ$7,データシート1!$A:$BS,MATCH("cb_"&amp;BE$12,データシート1!$A$1:$BS$1,0),0)</f>
        <v>1467.3999999999996</v>
      </c>
      <c r="BF31" s="40">
        <f>VLOOKUP($BC31&amp;"_"&amp;$AZ$7,データシート1!$A:$BS,MATCH("cb_"&amp;BF$12,データシート1!$A$1:$BS$1,0),0)</f>
        <v>16413.199999999997</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17880.599999999999</v>
      </c>
      <c r="BL31" s="42"/>
      <c r="BM31" s="960" t="str">
        <f t="shared" si="4"/>
        <v>21502</v>
      </c>
      <c r="BN31" s="123" t="str">
        <f t="shared" si="5"/>
        <v>富加町</v>
      </c>
      <c r="BO31" s="40">
        <f>BE31*VLOOKUP(BO$12,別紙!$B$4:$E$10,MATCH("設備利用率",別紙!$B$4:$E$4,0),0)/100*8760/10^3</f>
        <v>1761.0560879999994</v>
      </c>
      <c r="BP31" s="40">
        <f>BF31*VLOOKUP(BP$12,別紙!$B$4:$E$10,MATCH("設備利用率",別紙!$B$4:$E$4,0),0)/100*8760/10^3</f>
        <v>21710.724431999995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23471.780519999993</v>
      </c>
      <c r="BV31" s="42"/>
      <c r="BW31" s="38" t="str">
        <f t="shared" si="7"/>
        <v>21502</v>
      </c>
      <c r="BX31" s="38" t="str">
        <f t="shared" si="8"/>
        <v>富加町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62587.897711319354</v>
      </c>
      <c r="BZ31" s="42"/>
      <c r="CA31" s="38" t="str">
        <f t="shared" si="9"/>
        <v>21502</v>
      </c>
      <c r="CB31" s="38" t="str">
        <f t="shared" si="10"/>
        <v>富加町</v>
      </c>
      <c r="CC31" s="260">
        <f t="shared" si="11"/>
        <v>2.8137326102926494E-2</v>
      </c>
      <c r="CD31" s="260">
        <f t="shared" si="16"/>
        <v>0.34688374631368224</v>
      </c>
      <c r="CE31" s="260">
        <f t="shared" si="17"/>
        <v>0</v>
      </c>
      <c r="CF31" s="260">
        <f t="shared" si="18"/>
        <v>0</v>
      </c>
      <c r="CG31" s="260">
        <f t="shared" si="19"/>
        <v>0</v>
      </c>
      <c r="CH31" s="260">
        <f t="shared" si="20"/>
        <v>0</v>
      </c>
      <c r="CI31" s="260">
        <f t="shared" si="12"/>
        <v>0.3750210724166087</v>
      </c>
      <c r="CK31" s="20" t="str">
        <f t="shared" si="13"/>
        <v>21502</v>
      </c>
      <c r="CL31" s="20" t="str">
        <f t="shared" si="14"/>
        <v>富加町</v>
      </c>
      <c r="CM31" s="20">
        <f>VLOOKUP($CK31&amp;"_"&amp;$AZ$7,データシート1!$A:$BS,MATCH("ca_太陽光発電（10kW未満）",データシート1!$A$1:$BS$1,0),0)</f>
        <v>287</v>
      </c>
      <c r="CN31" s="20">
        <f>VLOOKUP($CK31&amp;"_"&amp;$AZ$5,データシート1!$A:$BS,MATCH("ab_家庭",データシート1!$A$1:$BS$1,0),0)</f>
        <v>2058</v>
      </c>
      <c r="CO31" s="260">
        <f t="shared" si="15"/>
        <v>0.13945578231292516</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19425</v>
      </c>
      <c r="AY32" s="20" t="str">
        <f>IF(IFERROR(比較地域マスタ!$Z25,"")=0,"",IFERROR(比較地域マスタ!$Z25,""))</f>
        <v>山中湖村</v>
      </c>
      <c r="AZ32" s="24"/>
      <c r="BA32" s="24"/>
      <c r="BB32" s="24"/>
      <c r="BC32" s="960" t="str">
        <f t="shared" si="0"/>
        <v>19425</v>
      </c>
      <c r="BD32" s="123" t="str">
        <f t="shared" si="2"/>
        <v>山中湖村</v>
      </c>
      <c r="BE32" s="40">
        <f>VLOOKUP($BC32&amp;"_"&amp;$AZ$7,データシート1!$A:$BS,MATCH("cb_"&amp;BE$12,データシート1!$A$1:$BS$1,0),0)</f>
        <v>603</v>
      </c>
      <c r="BF32" s="40">
        <f>VLOOKUP($BC32&amp;"_"&amp;$AZ$7,データシート1!$A:$BS,MATCH("cb_"&amp;BF$12,データシート1!$A$1:$BS$1,0),0)</f>
        <v>1859.9</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9.5</v>
      </c>
      <c r="BK32" s="40">
        <f t="shared" si="3"/>
        <v>2472.4</v>
      </c>
      <c r="BL32" s="42"/>
      <c r="BM32" s="960" t="str">
        <f t="shared" si="4"/>
        <v>19425</v>
      </c>
      <c r="BN32" s="123" t="str">
        <f t="shared" si="5"/>
        <v>山中湖村</v>
      </c>
      <c r="BO32" s="40">
        <f>BE32*VLOOKUP(BO$12,別紙!$B$4:$E$10,MATCH("設備利用率",別紙!$B$4:$E$4,0),0)/100*8760/10^3</f>
        <v>723.67236000000003</v>
      </c>
      <c r="BP32" s="40">
        <f>BF32*VLOOKUP(BP$12,別紙!$B$4:$E$10,MATCH("設備利用率",別紙!$B$4:$E$4,0),0)/100*8760/10^3</f>
        <v>2460.2013240000001</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66.575999999999993</v>
      </c>
      <c r="BU32" s="40">
        <f t="shared" si="6"/>
        <v>3250.4496840000002</v>
      </c>
      <c r="BV32" s="42"/>
      <c r="BW32" s="38" t="str">
        <f t="shared" si="7"/>
        <v>19425</v>
      </c>
      <c r="BX32" s="38" t="str">
        <f t="shared" si="8"/>
        <v>山中湖村</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37209.898891521341</v>
      </c>
      <c r="BZ32" s="42"/>
      <c r="CA32" s="38" t="str">
        <f t="shared" si="9"/>
        <v>19425</v>
      </c>
      <c r="CB32" s="38" t="str">
        <f t="shared" si="10"/>
        <v>山中湖村</v>
      </c>
      <c r="CC32" s="260">
        <f t="shared" si="11"/>
        <v>1.9448382864724639E-2</v>
      </c>
      <c r="CD32" s="260">
        <f t="shared" si="16"/>
        <v>6.6116850550233086E-2</v>
      </c>
      <c r="CE32" s="260">
        <f t="shared" si="17"/>
        <v>0</v>
      </c>
      <c r="CF32" s="260">
        <f t="shared" si="18"/>
        <v>0</v>
      </c>
      <c r="CG32" s="260">
        <f t="shared" si="19"/>
        <v>0</v>
      </c>
      <c r="CH32" s="260">
        <f t="shared" si="20"/>
        <v>1.7892013142548479E-3</v>
      </c>
      <c r="CI32" s="260">
        <f t="shared" si="12"/>
        <v>8.7354434729212574E-2</v>
      </c>
      <c r="CJ32" s="24"/>
      <c r="CK32" s="20" t="str">
        <f t="shared" si="13"/>
        <v>19425</v>
      </c>
      <c r="CL32" s="20" t="str">
        <f t="shared" si="14"/>
        <v>山中湖村</v>
      </c>
      <c r="CM32" s="20">
        <f>VLOOKUP($CK32&amp;"_"&amp;$AZ$7,データシート1!$A:$BS,MATCH("ca_太陽光発電（10kW未満）",データシート1!$A$1:$BS$1,0),0)</f>
        <v>107</v>
      </c>
      <c r="CN32" s="20">
        <f>VLOOKUP($CK32&amp;"_"&amp;$AZ$5,データシート1!$A:$BS,MATCH("ab_家庭",データシート1!$A$1:$BS$1,0),0)</f>
        <v>2490</v>
      </c>
      <c r="CO32" s="260">
        <f t="shared" si="15"/>
        <v>4.2971887550200802E-2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20350</v>
      </c>
      <c r="AY33" s="20" t="str">
        <f>IF(IFERROR(比較地域マスタ!$Z26,"")=0,"",IFERROR(比較地域マスタ!$Z26,""))</f>
        <v>長和町</v>
      </c>
      <c r="BC33" s="960" t="str">
        <f t="shared" si="0"/>
        <v>20350</v>
      </c>
      <c r="BD33" s="123" t="str">
        <f t="shared" si="2"/>
        <v>長和町</v>
      </c>
      <c r="BE33" s="40">
        <f>VLOOKUP($BC33&amp;"_"&amp;$AZ$7,データシート1!$A:$BS,MATCH("cb_"&amp;BE$12,データシート1!$A$1:$BS$1,0),0)</f>
        <v>1243.5999999999999</v>
      </c>
      <c r="BF33" s="40">
        <f>VLOOKUP($BC33&amp;"_"&amp;$AZ$7,データシート1!$A:$BS,MATCH("cb_"&amp;BF$12,データシート1!$A$1:$BS$1,0),0)</f>
        <v>26892.899999999994</v>
      </c>
      <c r="BG33" s="40">
        <f>VLOOKUP($BC33&amp;"_"&amp;$AZ$7,データシート1!$A:$BS,MATCH("cb_"&amp;BG$12,データシート1!$A$1:$BS$1,0),0)</f>
        <v>0</v>
      </c>
      <c r="BH33" s="40">
        <f>VLOOKUP($BC33&amp;"_"&amp;$AZ$7,データシート1!$A:$BS,MATCH("cb_"&amp;BH$12,データシート1!$A$1:$BS$1,0),0)</f>
        <v>1909.4</v>
      </c>
      <c r="BI33" s="40">
        <f>VLOOKUP($BC33&amp;"_"&amp;$AZ$7,データシート1!$A:$BS,MATCH("cb_"&amp;BI$12,データシート1!$A$1:$BS$1,0),0)</f>
        <v>0</v>
      </c>
      <c r="BJ33" s="40">
        <f>VLOOKUP($BC33&amp;"_"&amp;$AZ$7,データシート1!$A:$BS,MATCH("cb_"&amp;BJ$12,データシート1!$A$1:$BS$1,0),0)</f>
        <v>0</v>
      </c>
      <c r="BK33" s="40">
        <f t="shared" si="3"/>
        <v>30045.899999999994</v>
      </c>
      <c r="BL33" s="42"/>
      <c r="BM33" s="960" t="str">
        <f t="shared" si="4"/>
        <v>20350</v>
      </c>
      <c r="BN33" s="123" t="str">
        <f t="shared" si="5"/>
        <v>長和町</v>
      </c>
      <c r="BO33" s="40">
        <f>BE33*VLOOKUP(BO$12,別紙!$B$4:$E$10,MATCH("設備利用率",別紙!$B$4:$E$4,0),0)/100*8760/10^3</f>
        <v>1492.4692319999997</v>
      </c>
      <c r="BP33" s="40">
        <f>BF33*VLOOKUP(BP$12,別紙!$B$4:$E$10,MATCH("設備利用率",別紙!$B$4:$E$4,0),0)/100*8760/10^3</f>
        <v>35572.85240399999</v>
      </c>
      <c r="BQ33" s="40">
        <f>BG33*VLOOKUP(BQ$12,別紙!$B$4:$E$10,MATCH("設備利用率",別紙!$B$4:$E$4,0),0)/100*8760/10^3</f>
        <v>0</v>
      </c>
      <c r="BR33" s="40">
        <f>BH33*VLOOKUP(BR$12,別紙!$B$4:$E$10,MATCH("設備利用率",別紙!$B$4:$E$4,0),0)/100*8760/10^3</f>
        <v>10035.806399999999</v>
      </c>
      <c r="BS33" s="40">
        <f>BI33*VLOOKUP(BS$12,別紙!$B$4:$E$10,MATCH("設備利用率",別紙!$B$4:$E$4,0),0)/100*8760/10^3</f>
        <v>0</v>
      </c>
      <c r="BT33" s="40">
        <f>BJ33*VLOOKUP(BT$12,別紙!$B$4:$E$10,MATCH("設備利用率",別紙!$B$4:$E$4,0),0)/100*8760/10^3</f>
        <v>0</v>
      </c>
      <c r="BU33" s="40">
        <f t="shared" si="6"/>
        <v>47101.128035999995</v>
      </c>
      <c r="BV33" s="42"/>
      <c r="BW33" s="38" t="str">
        <f t="shared" si="7"/>
        <v>20350</v>
      </c>
      <c r="BX33" s="38" t="str">
        <f t="shared" si="8"/>
        <v>長和町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27506.164636983114</v>
      </c>
      <c r="BZ33" s="42"/>
      <c r="CA33" s="38" t="str">
        <f t="shared" si="9"/>
        <v>20350</v>
      </c>
      <c r="CB33" s="38" t="str">
        <f t="shared" si="10"/>
        <v>長和町</v>
      </c>
      <c r="CC33" s="260">
        <f t="shared" si="11"/>
        <v>5.4259445171549521E-2</v>
      </c>
      <c r="CD33" s="260">
        <f t="shared" si="16"/>
        <v>1.2932683590561695</v>
      </c>
      <c r="CE33" s="260">
        <f t="shared" si="17"/>
        <v>0</v>
      </c>
      <c r="CF33" s="260">
        <f t="shared" si="18"/>
        <v>0.36485662514018641</v>
      </c>
      <c r="CG33" s="260">
        <f t="shared" si="19"/>
        <v>0</v>
      </c>
      <c r="CH33" s="260">
        <f t="shared" si="20"/>
        <v>0</v>
      </c>
      <c r="CI33" s="260">
        <f t="shared" si="12"/>
        <v>1.7123844293679056</v>
      </c>
      <c r="CK33" s="20" t="str">
        <f t="shared" si="13"/>
        <v>20350</v>
      </c>
      <c r="CL33" s="20" t="str">
        <f t="shared" si="14"/>
        <v>長和町</v>
      </c>
      <c r="CM33" s="20">
        <f>VLOOKUP($CK33&amp;"_"&amp;$AZ$7,データシート1!$A:$BS,MATCH("ca_太陽光発電（10kW未満）",データシート1!$A$1:$BS$1,0),0)</f>
        <v>268</v>
      </c>
      <c r="CN33" s="20">
        <f>VLOOKUP($CK33&amp;"_"&amp;$AZ$5,データシート1!$A:$BS,MATCH("ab_家庭",データシート1!$A$1:$BS$1,0),0)</f>
        <v>2634</v>
      </c>
      <c r="CO33" s="260">
        <f t="shared" si="15"/>
        <v>0.1017463933181473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34368</v>
      </c>
      <c r="AY34" s="20" t="str">
        <f>IF(IFERROR(比較地域マスタ!$Z27,"")=0,"",IFERROR(比較地域マスタ!$Z27,""))</f>
        <v>安芸太田町</v>
      </c>
      <c r="BC34" s="960" t="str">
        <f t="shared" si="0"/>
        <v>34368</v>
      </c>
      <c r="BD34" s="123" t="str">
        <f t="shared" si="2"/>
        <v>安芸太田町</v>
      </c>
      <c r="BE34" s="40">
        <f>VLOOKUP($BC34&amp;"_"&amp;$AZ$7,データシート1!$A:$BS,MATCH("cb_"&amp;BE$12,データシート1!$A$1:$BS$1,0),0)</f>
        <v>466.79999999999984</v>
      </c>
      <c r="BF34" s="40">
        <f>VLOOKUP($BC34&amp;"_"&amp;$AZ$7,データシート1!$A:$BS,MATCH("cb_"&amp;BF$12,データシート1!$A$1:$BS$1,0),0)</f>
        <v>3203.7</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3670.4999999999995</v>
      </c>
      <c r="BL34" s="42"/>
      <c r="BM34" s="960" t="str">
        <f t="shared" si="4"/>
        <v>34368</v>
      </c>
      <c r="BN34" s="123" t="str">
        <f t="shared" si="5"/>
        <v>安芸太田町</v>
      </c>
      <c r="BO34" s="40">
        <f>BE34*VLOOKUP(BO$12,別紙!$B$4:$E$10,MATCH("設備利用率",別紙!$B$4:$E$4,0),0)/100*8760/10^3</f>
        <v>560.21601599999974</v>
      </c>
      <c r="BP34" s="40">
        <f>BF34*VLOOKUP(BP$12,別紙!$B$4:$E$10,MATCH("設備利用率",別紙!$B$4:$E$4,0),0)/100*8760/10^3</f>
        <v>4237.7262119999996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4797.942227999999</v>
      </c>
      <c r="BV34" s="42"/>
      <c r="BW34" s="38" t="str">
        <f t="shared" si="7"/>
        <v>34368</v>
      </c>
      <c r="BX34" s="38" t="str">
        <f t="shared" si="8"/>
        <v>安芸太田町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32308.978365957955</v>
      </c>
      <c r="BZ34" s="42"/>
      <c r="CA34" s="38" t="str">
        <f t="shared" si="9"/>
        <v>34368</v>
      </c>
      <c r="CB34" s="38" t="str">
        <f t="shared" si="10"/>
        <v>安芸太田町</v>
      </c>
      <c r="CC34" s="260">
        <f t="shared" si="11"/>
        <v>1.733932932371102E-2</v>
      </c>
      <c r="CD34" s="260">
        <f t="shared" si="16"/>
        <v>0.13116249495728527</v>
      </c>
      <c r="CE34" s="260">
        <f t="shared" si="17"/>
        <v>0</v>
      </c>
      <c r="CF34" s="260">
        <f t="shared" si="18"/>
        <v>0</v>
      </c>
      <c r="CG34" s="260">
        <f t="shared" si="19"/>
        <v>0</v>
      </c>
      <c r="CH34" s="260">
        <f t="shared" si="20"/>
        <v>0</v>
      </c>
      <c r="CI34" s="260">
        <f t="shared" si="12"/>
        <v>0.14850182428099629</v>
      </c>
      <c r="CK34" s="20" t="str">
        <f t="shared" si="13"/>
        <v>34368</v>
      </c>
      <c r="CL34" s="20" t="str">
        <f t="shared" si="14"/>
        <v>安芸太田町</v>
      </c>
      <c r="CM34" s="20">
        <f>VLOOKUP($CK34&amp;"_"&amp;$AZ$7,データシート1!$A:$BS,MATCH("ca_太陽光発電（10kW未満）",データシート1!$A$1:$BS$1,0),0)</f>
        <v>85</v>
      </c>
      <c r="CN34" s="20">
        <f>VLOOKUP($CK34&amp;"_"&amp;$AZ$5,データシート1!$A:$BS,MATCH("ab_家庭",データシート1!$A$1:$BS$1,0),0)</f>
        <v>3082</v>
      </c>
      <c r="CO34" s="260">
        <f t="shared" si="15"/>
        <v>2.7579493835171966E-2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07405</v>
      </c>
      <c r="AY35" s="20" t="str">
        <f>IF(IFERROR(比較地域マスタ!$Z28,"")=0,"",IFERROR(比較地域マスタ!$Z28,""))</f>
        <v>西会津町</v>
      </c>
      <c r="BC35" s="960" t="str">
        <f t="shared" si="0"/>
        <v>07405</v>
      </c>
      <c r="BD35" s="123" t="str">
        <f t="shared" si="2"/>
        <v>西会津町</v>
      </c>
      <c r="BE35" s="40">
        <f>VLOOKUP($BC35&amp;"_"&amp;$AZ$7,データシート1!$A:$BS,MATCH("cb_"&amp;BE$12,データシート1!$A$1:$BS$1,0),0)</f>
        <v>157.39999999999998</v>
      </c>
      <c r="BF35" s="40">
        <f>VLOOKUP($BC35&amp;"_"&amp;$AZ$7,データシート1!$A:$BS,MATCH("cb_"&amp;BF$12,データシート1!$A$1:$BS$1,0),0)</f>
        <v>322.5</v>
      </c>
      <c r="BG35" s="40">
        <f>VLOOKUP($BC35&amp;"_"&amp;$AZ$7,データシート1!$A:$BS,MATCH("cb_"&amp;BG$12,データシート1!$A$1:$BS$1,0),0)</f>
        <v>0</v>
      </c>
      <c r="BH35" s="40">
        <f>VLOOKUP($BC35&amp;"_"&amp;$AZ$7,データシート1!$A:$BS,MATCH("cb_"&amp;BH$12,データシート1!$A$1:$BS$1,0),0)</f>
        <v>1560</v>
      </c>
      <c r="BI35" s="40">
        <f>VLOOKUP($BC35&amp;"_"&amp;$AZ$7,データシート1!$A:$BS,MATCH("cb_"&amp;BI$12,データシート1!$A$1:$BS$1,0),0)</f>
        <v>0</v>
      </c>
      <c r="BJ35" s="40">
        <f>VLOOKUP($BC35&amp;"_"&amp;$AZ$7,データシート1!$A:$BS,MATCH("cb_"&amp;BJ$12,データシート1!$A$1:$BS$1,0),0)</f>
        <v>0</v>
      </c>
      <c r="BK35" s="40">
        <f t="shared" si="3"/>
        <v>2039.9</v>
      </c>
      <c r="BL35" s="42"/>
      <c r="BM35" s="960" t="str">
        <f t="shared" si="4"/>
        <v>07405</v>
      </c>
      <c r="BN35" s="123" t="str">
        <f t="shared" si="5"/>
        <v>西会津町</v>
      </c>
      <c r="BO35" s="40">
        <f>BE35*VLOOKUP(BO$12,別紙!$B$4:$E$10,MATCH("設備利用率",別紙!$B$4:$E$4,0),0)/100*8760/10^3</f>
        <v>188.89888799999997</v>
      </c>
      <c r="BP35" s="40">
        <f>BF35*VLOOKUP(BP$12,別紙!$B$4:$E$10,MATCH("設備利用率",別紙!$B$4:$E$4,0),0)/100*8760/10^3</f>
        <v>426.59009999999995</v>
      </c>
      <c r="BQ35" s="40">
        <f>BG35*VLOOKUP(BQ$12,別紙!$B$4:$E$10,MATCH("設備利用率",別紙!$B$4:$E$4,0),0)/100*8760/10^3</f>
        <v>0</v>
      </c>
      <c r="BR35" s="40">
        <f>BH35*VLOOKUP(BR$12,別紙!$B$4:$E$10,MATCH("設備利用率",別紙!$B$4:$E$4,0),0)/100*8760/10^3</f>
        <v>8199.36</v>
      </c>
      <c r="BS35" s="40">
        <f>BI35*VLOOKUP(BS$12,別紙!$B$4:$E$10,MATCH("設備利用率",別紙!$B$4:$E$4,0),0)/100*8760/10^3</f>
        <v>0</v>
      </c>
      <c r="BT35" s="40">
        <f>BJ35*VLOOKUP(BT$12,別紙!$B$4:$E$10,MATCH("設備利用率",別紙!$B$4:$E$4,0),0)/100*8760/10^3</f>
        <v>0</v>
      </c>
      <c r="BU35" s="40">
        <f t="shared" si="6"/>
        <v>8814.8489879999997</v>
      </c>
      <c r="BV35" s="42"/>
      <c r="BW35" s="38" t="str">
        <f t="shared" si="7"/>
        <v>07405</v>
      </c>
      <c r="BX35" s="38" t="str">
        <f t="shared" si="8"/>
        <v>西会津町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28924.373589156072</v>
      </c>
      <c r="BZ35" s="42"/>
      <c r="CA35" s="38" t="str">
        <f t="shared" si="9"/>
        <v>07405</v>
      </c>
      <c r="CB35" s="38" t="str">
        <f t="shared" si="10"/>
        <v>西会津町</v>
      </c>
      <c r="CC35" s="260">
        <f t="shared" si="11"/>
        <v>6.5307857892839324E-3</v>
      </c>
      <c r="CD35" s="260">
        <f t="shared" si="16"/>
        <v>1.4748464601492052E-2</v>
      </c>
      <c r="CE35" s="260">
        <f t="shared" si="17"/>
        <v>0</v>
      </c>
      <c r="CF35" s="260">
        <f t="shared" si="18"/>
        <v>0.28347580198155065</v>
      </c>
      <c r="CG35" s="260">
        <f t="shared" si="19"/>
        <v>0</v>
      </c>
      <c r="CH35" s="260">
        <f t="shared" si="20"/>
        <v>0</v>
      </c>
      <c r="CI35" s="260">
        <f t="shared" si="12"/>
        <v>0.30475505237232664</v>
      </c>
      <c r="CK35" s="20" t="str">
        <f t="shared" si="13"/>
        <v>07405</v>
      </c>
      <c r="CL35" s="20" t="str">
        <f t="shared" si="14"/>
        <v>西会津町</v>
      </c>
      <c r="CM35" s="20">
        <f>VLOOKUP($CK35&amp;"_"&amp;$AZ$7,データシート1!$A:$BS,MATCH("ca_太陽光発電（10kW未満）",データシート1!$A$1:$BS$1,0),0)</f>
        <v>32</v>
      </c>
      <c r="CN35" s="20">
        <f>VLOOKUP($CK35&amp;"_"&amp;$AZ$5,データシート1!$A:$BS,MATCH("ab_家庭",データシート1!$A$1:$BS$1,0),0)</f>
        <v>2547</v>
      </c>
      <c r="CO35" s="260">
        <f t="shared" si="15"/>
        <v>1.2563800549666274E-2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04424</v>
      </c>
      <c r="AY36" s="20" t="str">
        <f>IF(IFERROR(比較地域マスタ!$Z29,"")=0,"",IFERROR(比較地域マスタ!$Z29,""))</f>
        <v>大衡村</v>
      </c>
      <c r="BC36" s="960" t="str">
        <f t="shared" si="0"/>
        <v>04424</v>
      </c>
      <c r="BD36" s="123" t="str">
        <f t="shared" si="2"/>
        <v>大衡村</v>
      </c>
      <c r="BE36" s="40">
        <f>VLOOKUP($BC36&amp;"_"&amp;$AZ$7,データシート1!$A:$BS,MATCH("cb_"&amp;BE$12,データシート1!$A$1:$BS$1,0),0)</f>
        <v>1614.3999999999999</v>
      </c>
      <c r="BF36" s="40">
        <f>VLOOKUP($BC36&amp;"_"&amp;$AZ$7,データシート1!$A:$BS,MATCH("cb_"&amp;BF$12,データシート1!$A$1:$BS$1,0),0)</f>
        <v>20211.700000000004</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21826.100000000006</v>
      </c>
      <c r="BL36" s="42"/>
      <c r="BM36" s="960" t="str">
        <f t="shared" si="4"/>
        <v>04424</v>
      </c>
      <c r="BN36" s="123" t="str">
        <f t="shared" si="5"/>
        <v>大衡村</v>
      </c>
      <c r="BO36" s="40">
        <f>BE36*VLOOKUP(BO$12,別紙!$B$4:$E$10,MATCH("設備利用率",別紙!$B$4:$E$4,0),0)/100*8760/10^3</f>
        <v>1937.4737279999995</v>
      </c>
      <c r="BP36" s="40">
        <f>BF36*VLOOKUP(BP$12,別紙!$B$4:$E$10,MATCH("設備利用率",別紙!$B$4:$E$4,0),0)/100*8760/10^3</f>
        <v>26735.228292000003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28672.702020000004</v>
      </c>
      <c r="BV36" s="42"/>
      <c r="BW36" s="38" t="str">
        <f t="shared" si="7"/>
        <v>04424</v>
      </c>
      <c r="BX36" s="38" t="str">
        <f t="shared" si="8"/>
        <v>大衡村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239416.11506421622</v>
      </c>
      <c r="BZ36" s="42"/>
      <c r="CA36" s="38" t="str">
        <f t="shared" si="9"/>
        <v>04424</v>
      </c>
      <c r="CB36" s="38" t="str">
        <f t="shared" si="10"/>
        <v>大衡村</v>
      </c>
      <c r="CC36" s="260">
        <f t="shared" si="11"/>
        <v>8.0924950581556711E-3</v>
      </c>
      <c r="CD36" s="260">
        <f t="shared" si="16"/>
        <v>0.1116684575924602</v>
      </c>
      <c r="CE36" s="260">
        <f t="shared" si="17"/>
        <v>0</v>
      </c>
      <c r="CF36" s="260">
        <f t="shared" si="18"/>
        <v>0</v>
      </c>
      <c r="CG36" s="260">
        <f t="shared" si="19"/>
        <v>0</v>
      </c>
      <c r="CH36" s="260">
        <f t="shared" si="20"/>
        <v>0</v>
      </c>
      <c r="CI36" s="260">
        <f t="shared" si="12"/>
        <v>0.11976095265061588</v>
      </c>
      <c r="CK36" s="20" t="str">
        <f t="shared" si="13"/>
        <v>04424</v>
      </c>
      <c r="CL36" s="20" t="str">
        <f t="shared" si="14"/>
        <v>大衡村</v>
      </c>
      <c r="CM36" s="20">
        <f>VLOOKUP($CK36&amp;"_"&amp;$AZ$7,データシート1!$A:$BS,MATCH("ca_太陽光発電（10kW未満）",データシート1!$A$1:$BS$1,0),0)</f>
        <v>341</v>
      </c>
      <c r="CN36" s="20">
        <f>VLOOKUP($CK36&amp;"_"&amp;$AZ$5,データシート1!$A:$BS,MATCH("ab_家庭",データシート1!$A$1:$BS$1,0),0)</f>
        <v>2106</v>
      </c>
      <c r="CO36" s="260">
        <f t="shared" si="15"/>
        <v>0.16191832858499525</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46534</v>
      </c>
      <c r="AY37" s="20" t="str">
        <f>IF(IFERROR(比較地域マスタ!$Z30,"")=0,"",IFERROR(比較地域マスタ!$Z30,""))</f>
        <v>知名町</v>
      </c>
      <c r="BC37" s="960" t="str">
        <f t="shared" si="0"/>
        <v>46534</v>
      </c>
      <c r="BD37" s="123" t="str">
        <f t="shared" si="2"/>
        <v>知名町</v>
      </c>
      <c r="BE37" s="40">
        <f>VLOOKUP($BC37&amp;"_"&amp;$AZ$7,データシート1!$A:$BS,MATCH("cb_"&amp;BE$12,データシート1!$A$1:$BS$1,0),0)</f>
        <v>370.28000000000003</v>
      </c>
      <c r="BF37" s="40">
        <f>VLOOKUP($BC37&amp;"_"&amp;$AZ$7,データシート1!$A:$BS,MATCH("cb_"&amp;BF$12,データシート1!$A$1:$BS$1,0),0)</f>
        <v>1118.8000000000002</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1489.0800000000002</v>
      </c>
      <c r="BL37" s="42"/>
      <c r="BM37" s="960" t="str">
        <f t="shared" si="4"/>
        <v>46534</v>
      </c>
      <c r="BN37" s="123" t="str">
        <f t="shared" si="5"/>
        <v>知名町</v>
      </c>
      <c r="BO37" s="40">
        <f>BE37*VLOOKUP(BO$12,別紙!$B$4:$E$10,MATCH("設備利用率",別紙!$B$4:$E$4,0),0)/100*8760/10^3</f>
        <v>444.38043360000006</v>
      </c>
      <c r="BP37" s="40">
        <f>BF37*VLOOKUP(BP$12,別紙!$B$4:$E$10,MATCH("設備利用率",別紙!$B$4:$E$4,0),0)/100*8760/10^3</f>
        <v>1479.9038880000001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1924.2843216000001</v>
      </c>
      <c r="BV37" s="42"/>
      <c r="BW37" s="38" t="str">
        <f t="shared" si="7"/>
        <v>46534</v>
      </c>
      <c r="BX37" s="38" t="str">
        <f t="shared" si="8"/>
        <v>知名町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27257.916956459274</v>
      </c>
      <c r="BZ37" s="42"/>
      <c r="CA37" s="38" t="str">
        <f t="shared" si="9"/>
        <v>46534</v>
      </c>
      <c r="CB37" s="38" t="str">
        <f t="shared" si="10"/>
        <v>知名町</v>
      </c>
      <c r="CC37" s="260">
        <f t="shared" si="11"/>
        <v>1.6302802386177782E-2</v>
      </c>
      <c r="CD37" s="260">
        <f t="shared" si="16"/>
        <v>5.4292625895219375E-2</v>
      </c>
      <c r="CE37" s="260">
        <f t="shared" si="17"/>
        <v>0</v>
      </c>
      <c r="CF37" s="260">
        <f t="shared" si="18"/>
        <v>0</v>
      </c>
      <c r="CG37" s="260">
        <f t="shared" si="19"/>
        <v>0</v>
      </c>
      <c r="CH37" s="260">
        <f t="shared" si="20"/>
        <v>0</v>
      </c>
      <c r="CI37" s="260">
        <f t="shared" si="12"/>
        <v>7.0595428281397157E-2</v>
      </c>
      <c r="CK37" s="20" t="str">
        <f t="shared" si="13"/>
        <v>46534</v>
      </c>
      <c r="CL37" s="20" t="str">
        <f t="shared" si="14"/>
        <v>知名町</v>
      </c>
      <c r="CM37" s="20">
        <f>VLOOKUP($CK37&amp;"_"&amp;$AZ$7,データシート1!$A:$BS,MATCH("ca_太陽光発電（10kW未満）",データシート1!$A$1:$BS$1,0),0)</f>
        <v>78</v>
      </c>
      <c r="CN37" s="20">
        <f>VLOOKUP($CK37&amp;"_"&amp;$AZ$5,データシート1!$A:$BS,MATCH("ab_家庭",データシート1!$A$1:$BS$1,0),0)</f>
        <v>3032</v>
      </c>
      <c r="CO37" s="260">
        <f t="shared" si="15"/>
        <v>2.5725593667546173E-2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07503</v>
      </c>
      <c r="AY38" s="20" t="str">
        <f>IF(IFERROR(比較地域マスタ!$Z31,"")=0,"",IFERROR(比較地域マスタ!$Z31,""))</f>
        <v>平田村</v>
      </c>
      <c r="BC38" s="960" t="str">
        <f t="shared" si="0"/>
        <v>07503</v>
      </c>
      <c r="BD38" s="123" t="str">
        <f t="shared" si="2"/>
        <v>平田村</v>
      </c>
      <c r="BE38" s="40">
        <f>VLOOKUP($BC38&amp;"_"&amp;$AZ$7,データシート1!$A:$BS,MATCH("cb_"&amp;BE$12,データシート1!$A$1:$BS$1,0),0)</f>
        <v>845.5</v>
      </c>
      <c r="BF38" s="40">
        <f>VLOOKUP($BC38&amp;"_"&amp;$AZ$7,データシート1!$A:$BS,MATCH("cb_"&amp;BF$12,データシート1!$A$1:$BS$1,0),0)</f>
        <v>7580.9</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1990</v>
      </c>
      <c r="BK38" s="40">
        <f t="shared" si="3"/>
        <v>10416.4</v>
      </c>
      <c r="BL38" s="42"/>
      <c r="BM38" s="960" t="str">
        <f t="shared" si="4"/>
        <v>07503</v>
      </c>
      <c r="BN38" s="123" t="str">
        <f t="shared" si="5"/>
        <v>平田村</v>
      </c>
      <c r="BO38" s="40">
        <f>BE38*VLOOKUP(BO$12,別紙!$B$4:$E$10,MATCH("設備利用率",別紙!$B$4:$E$4,0),0)/100*8760/10^3</f>
        <v>1014.7014599999999</v>
      </c>
      <c r="BP38" s="40">
        <f>BF38*VLOOKUP(BP$12,別紙!$B$4:$E$10,MATCH("設備利用率",別紙!$B$4:$E$4,0),0)/100*8760/10^3</f>
        <v>10027.711284000001</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13945.92</v>
      </c>
      <c r="BU38" s="40">
        <f t="shared" si="6"/>
        <v>24988.332743999999</v>
      </c>
      <c r="BV38" s="42"/>
      <c r="BW38" s="38" t="str">
        <f t="shared" si="7"/>
        <v>07503</v>
      </c>
      <c r="BX38" s="38" t="str">
        <f t="shared" si="8"/>
        <v>平田村</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32746.984899891984</v>
      </c>
      <c r="BZ38" s="42"/>
      <c r="CA38" s="38" t="str">
        <f t="shared" si="9"/>
        <v>07503</v>
      </c>
      <c r="CB38" s="38" t="str">
        <f t="shared" si="10"/>
        <v>平田村</v>
      </c>
      <c r="CC38" s="260">
        <f t="shared" si="11"/>
        <v>3.0986103395532663E-2</v>
      </c>
      <c r="CD38" s="260">
        <f t="shared" si="16"/>
        <v>0.30621784920519746</v>
      </c>
      <c r="CE38" s="260">
        <f t="shared" si="17"/>
        <v>0</v>
      </c>
      <c r="CF38" s="260">
        <f t="shared" si="18"/>
        <v>0</v>
      </c>
      <c r="CG38" s="260">
        <f t="shared" si="19"/>
        <v>0</v>
      </c>
      <c r="CH38" s="260">
        <f t="shared" si="20"/>
        <v>0.42586882556158628</v>
      </c>
      <c r="CI38" s="260">
        <f t="shared" si="12"/>
        <v>0.76307277816231633</v>
      </c>
      <c r="CK38" s="20" t="str">
        <f t="shared" si="13"/>
        <v>07503</v>
      </c>
      <c r="CL38" s="20" t="str">
        <f t="shared" si="14"/>
        <v>平田村</v>
      </c>
      <c r="CM38" s="20">
        <f>VLOOKUP($CK38&amp;"_"&amp;$AZ$7,データシート1!$A:$BS,MATCH("ca_太陽光発電（10kW未満）",データシート1!$A$1:$BS$1,0),0)</f>
        <v>165</v>
      </c>
      <c r="CN38" s="20">
        <f>VLOOKUP($CK38&amp;"_"&amp;$AZ$5,データシート1!$A:$BS,MATCH("ab_家庭",データシート1!$A$1:$BS$1,0),0)</f>
        <v>2204</v>
      </c>
      <c r="CO38" s="260">
        <f t="shared" si="15"/>
        <v>7.4863883847549911E-2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03302</v>
      </c>
      <c r="AY39" s="20" t="str">
        <f>IF(IFERROR(比較地域マスタ!$Z32,"")=0,"",IFERROR(比較地域マスタ!$Z32,""))</f>
        <v>葛巻町</v>
      </c>
      <c r="BC39" s="960" t="str">
        <f t="shared" si="0"/>
        <v>03302</v>
      </c>
      <c r="BD39" s="123" t="str">
        <f t="shared" si="2"/>
        <v>葛巻町</v>
      </c>
      <c r="BE39" s="40">
        <f>VLOOKUP($BC39&amp;"_"&amp;$AZ$7,データシート1!$A:$BS,MATCH("cb_"&amp;BE$12,データシート1!$A$1:$BS$1,0),0)</f>
        <v>525.20000000000005</v>
      </c>
      <c r="BF39" s="40">
        <f>VLOOKUP($BC39&amp;"_"&amp;$AZ$7,データシート1!$A:$BS,MATCH("cb_"&amp;BF$12,データシート1!$A$1:$BS$1,0),0)</f>
        <v>800.7</v>
      </c>
      <c r="BG39" s="40">
        <f>VLOOKUP($BC39&amp;"_"&amp;$AZ$7,データシート1!$A:$BS,MATCH("cb_"&amp;BG$12,データシート1!$A$1:$BS$1,0),0)</f>
        <v>65600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66925.899999999994</v>
      </c>
      <c r="BL39" s="42"/>
      <c r="BM39" s="960" t="str">
        <f t="shared" si="4"/>
        <v>03302</v>
      </c>
      <c r="BN39" s="123" t="str">
        <f t="shared" si="5"/>
        <v>葛巻町</v>
      </c>
      <c r="BO39" s="40">
        <f>BE39*VLOOKUP(BO$12,別紙!$B$4:$E$10,MATCH("設備利用率",別紙!$B$4:$E$4,0),0)/100*8760/10^3</f>
        <v>630.30302400000005</v>
      </c>
      <c r="BP39" s="40">
        <f>BF39*VLOOKUP(BP$12,別紙!$B$4:$E$10,MATCH("設備利用率",別紙!$B$4:$E$4,0),0)/100*8760/10^3</f>
        <v>1059.133932</v>
      </c>
      <c r="BQ39" s="40">
        <f>BG39*VLOOKUP(BQ$12,別紙!$B$4:$E$10,MATCH("設備利用率",別紙!$B$4:$E$4,0),0)/100*8760/10^3</f>
        <v>142514.68799999999</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144204.12495599999</v>
      </c>
      <c r="BV39" s="42"/>
      <c r="BW39" s="38" t="str">
        <f t="shared" si="7"/>
        <v>03302</v>
      </c>
      <c r="BX39" s="38" t="str">
        <f t="shared" si="8"/>
        <v>葛巻町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28429.058944006883</v>
      </c>
      <c r="BZ39" s="42"/>
      <c r="CA39" s="38" t="str">
        <f t="shared" si="9"/>
        <v>03302</v>
      </c>
      <c r="CB39" s="38" t="str">
        <f t="shared" si="10"/>
        <v>葛巻町</v>
      </c>
      <c r="CC39" s="260">
        <f t="shared" si="11"/>
        <v>2.2171082948662778E-2</v>
      </c>
      <c r="CD39" s="260">
        <f t="shared" si="16"/>
        <v>3.7255328573697843E-2</v>
      </c>
      <c r="CE39" s="260">
        <f t="shared" si="17"/>
        <v>5.0129935106432164</v>
      </c>
      <c r="CF39" s="260">
        <f t="shared" si="18"/>
        <v>0</v>
      </c>
      <c r="CG39" s="260">
        <f t="shared" si="19"/>
        <v>0</v>
      </c>
      <c r="CH39" s="260">
        <f t="shared" si="20"/>
        <v>0</v>
      </c>
      <c r="CI39" s="260">
        <f t="shared" si="12"/>
        <v>5.0724199221655768</v>
      </c>
      <c r="CK39" s="20" t="str">
        <f t="shared" si="13"/>
        <v>03302</v>
      </c>
      <c r="CL39" s="20" t="str">
        <f t="shared" si="14"/>
        <v>葛巻町</v>
      </c>
      <c r="CM39" s="20">
        <f>VLOOKUP($CK39&amp;"_"&amp;$AZ$7,データシート1!$A:$BS,MATCH("ca_太陽光発電（10kW未満）",データシート1!$A$1:$BS$1,0),0)</f>
        <v>109</v>
      </c>
      <c r="CN39" s="20">
        <f>VLOOKUP($CK39&amp;"_"&amp;$AZ$5,データシート1!$A:$BS,MATCH("ab_家庭",データシート1!$A$1:$BS$1,0),0)</f>
        <v>2686</v>
      </c>
      <c r="CO39" s="260">
        <f t="shared" si="15"/>
        <v>4.0580789277736409E-2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46531</v>
      </c>
      <c r="AY40" s="20" t="str">
        <f>IF(IFERROR(比較地域マスタ!$Z33,"")=0,"",IFERROR(比較地域マスタ!$Z33,""))</f>
        <v>天城町</v>
      </c>
      <c r="BC40" s="960" t="str">
        <f t="shared" si="0"/>
        <v>46531</v>
      </c>
      <c r="BD40" s="123" t="str">
        <f t="shared" si="2"/>
        <v>天城町</v>
      </c>
      <c r="BE40" s="40">
        <f>VLOOKUP($BC40&amp;"_"&amp;$AZ$7,データシート1!$A:$BS,MATCH("cb_"&amp;BE$12,データシート1!$A$1:$BS$1,0),0)</f>
        <v>202.39</v>
      </c>
      <c r="BF40" s="40">
        <f>VLOOKUP($BC40&amp;"_"&amp;$AZ$7,データシート1!$A:$BS,MATCH("cb_"&amp;BF$12,データシート1!$A$1:$BS$1,0),0)</f>
        <v>3990.4</v>
      </c>
      <c r="BG40" s="40">
        <f>VLOOKUP($BC40&amp;"_"&amp;$AZ$7,データシート1!$A:$BS,MATCH("cb_"&amp;BG$12,データシート1!$A$1:$BS$1,0),0)</f>
        <v>58.5</v>
      </c>
      <c r="BH40" s="40">
        <f>VLOOKUP($BC40&amp;"_"&amp;$AZ$7,データシート1!$A:$BS,MATCH("cb_"&amp;BH$12,データシート1!$A$1:$BS$1,0),0)</f>
        <v>438</v>
      </c>
      <c r="BI40" s="40">
        <f>VLOOKUP($BC40&amp;"_"&amp;$AZ$7,データシート1!$A:$BS,MATCH("cb_"&amp;BI$12,データシート1!$A$1:$BS$1,0),0)</f>
        <v>0</v>
      </c>
      <c r="BJ40" s="40">
        <f>VLOOKUP($BC40&amp;"_"&amp;$AZ$7,データシート1!$A:$BS,MATCH("cb_"&amp;BJ$12,データシート1!$A$1:$BS$1,0),0)</f>
        <v>0</v>
      </c>
      <c r="BK40" s="40">
        <f t="shared" si="3"/>
        <v>4689.29</v>
      </c>
      <c r="BL40" s="42"/>
      <c r="BM40" s="960" t="str">
        <f t="shared" si="4"/>
        <v>46531</v>
      </c>
      <c r="BN40" s="123" t="str">
        <f t="shared" si="5"/>
        <v>天城町</v>
      </c>
      <c r="BO40" s="40">
        <f>BE40*VLOOKUP(BO$12,別紙!$B$4:$E$10,MATCH("設備利用率",別紙!$B$4:$E$4,0),0)/100*8760/10^3</f>
        <v>242.89228679999994</v>
      </c>
      <c r="BP40" s="40">
        <f>BF40*VLOOKUP(BP$12,別紙!$B$4:$E$10,MATCH("設備利用率",別紙!$B$4:$E$4,0),0)/100*8760/10^3</f>
        <v>5278.341504</v>
      </c>
      <c r="BQ40" s="40">
        <f>BG40*VLOOKUP(BQ$12,別紙!$B$4:$E$10,MATCH("設備利用率",別紙!$B$4:$E$4,0),0)/100*8760/10^3</f>
        <v>127.09007999999999</v>
      </c>
      <c r="BR40" s="40">
        <f>BH40*VLOOKUP(BR$12,別紙!$B$4:$E$10,MATCH("設備利用率",別紙!$B$4:$E$4,0),0)/100*8760/10^3</f>
        <v>2302.1280000000002</v>
      </c>
      <c r="BS40" s="40">
        <f>BI40*VLOOKUP(BS$12,別紙!$B$4:$E$10,MATCH("設備利用率",別紙!$B$4:$E$4,0),0)/100*8760/10^3</f>
        <v>0</v>
      </c>
      <c r="BT40" s="40">
        <f>BJ40*VLOOKUP(BT$12,別紙!$B$4:$E$10,MATCH("設備利用率",別紙!$B$4:$E$4,0),0)/100*8760/10^3</f>
        <v>0</v>
      </c>
      <c r="BU40" s="40">
        <f t="shared" si="6"/>
        <v>7950.4518707999996</v>
      </c>
      <c r="BV40" s="42"/>
      <c r="BW40" s="38" t="str">
        <f t="shared" si="7"/>
        <v>46531</v>
      </c>
      <c r="BX40" s="38" t="str">
        <f t="shared" si="8"/>
        <v>天城町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24550.124216028147</v>
      </c>
      <c r="BZ40" s="42"/>
      <c r="CA40" s="38" t="str">
        <f t="shared" si="9"/>
        <v>46531</v>
      </c>
      <c r="CB40" s="38" t="str">
        <f t="shared" si="10"/>
        <v>天城町</v>
      </c>
      <c r="CC40" s="260">
        <f t="shared" si="11"/>
        <v>9.8937294435936813E-3</v>
      </c>
      <c r="CD40" s="260">
        <f t="shared" si="16"/>
        <v>0.21500263939821151</v>
      </c>
      <c r="CE40" s="260">
        <f t="shared" si="17"/>
        <v>5.1767591431177411E-3</v>
      </c>
      <c r="CF40" s="260">
        <f t="shared" si="18"/>
        <v>9.3772560160693602E-2</v>
      </c>
      <c r="CG40" s="260">
        <f t="shared" si="19"/>
        <v>0</v>
      </c>
      <c r="CH40" s="260">
        <f t="shared" si="20"/>
        <v>0</v>
      </c>
      <c r="CI40" s="260">
        <f t="shared" si="12"/>
        <v>0.32384568814561654</v>
      </c>
      <c r="CK40" s="20" t="str">
        <f t="shared" si="13"/>
        <v>46531</v>
      </c>
      <c r="CL40" s="20" t="str">
        <f t="shared" si="14"/>
        <v>天城町</v>
      </c>
      <c r="CM40" s="20">
        <f>VLOOKUP($CK40&amp;"_"&amp;$AZ$7,データシート1!$A:$BS,MATCH("ca_太陽光発電（10kW未満）",データシート1!$A$1:$BS$1,0),0)</f>
        <v>39</v>
      </c>
      <c r="CN40" s="20">
        <f>VLOOKUP($CK40&amp;"_"&amp;$AZ$5,データシート1!$A:$BS,MATCH("ab_家庭",データシート1!$A$1:$BS$1,0),0)</f>
        <v>3054</v>
      </c>
      <c r="CO40" s="260">
        <f t="shared" si="15"/>
        <v>1.2770137524557957E-2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01635</v>
      </c>
      <c r="AY41" s="20" t="str">
        <f>IF(IFERROR(比較地域マスタ!$Z34,"")=0,"",IFERROR(比較地域マスタ!$Z34,""))</f>
        <v>新得町</v>
      </c>
      <c r="BC41" s="960" t="str">
        <f t="shared" si="0"/>
        <v>01635</v>
      </c>
      <c r="BD41" s="123" t="str">
        <f t="shared" si="2"/>
        <v>新得町</v>
      </c>
      <c r="BE41" s="40">
        <f>VLOOKUP($BC41&amp;"_"&amp;$AZ$7,データシート1!$A:$BS,MATCH("cb_"&amp;BE$12,データシート1!$A$1:$BS$1,0),0)</f>
        <v>429.90299999999991</v>
      </c>
      <c r="BF41" s="40">
        <f>VLOOKUP($BC41&amp;"_"&amp;$AZ$7,データシート1!$A:$BS,MATCH("cb_"&amp;BF$12,データシート1!$A$1:$BS$1,0),0)</f>
        <v>2090.373</v>
      </c>
      <c r="BG41" s="40">
        <f>VLOOKUP($BC41&amp;"_"&amp;$AZ$7,データシート1!$A:$BS,MATCH("cb_"&amp;BG$12,データシート1!$A$1:$BS$1,0),0)</f>
        <v>0</v>
      </c>
      <c r="BH41" s="40">
        <f>VLOOKUP($BC41&amp;"_"&amp;$AZ$7,データシート1!$A:$BS,MATCH("cb_"&amp;BH$12,データシート1!$A$1:$BS$1,0),0)</f>
        <v>39570</v>
      </c>
      <c r="BI41" s="40">
        <f>VLOOKUP($BC41&amp;"_"&amp;$AZ$7,データシート1!$A:$BS,MATCH("cb_"&amp;BI$12,データシート1!$A$1:$BS$1,0),0)</f>
        <v>0</v>
      </c>
      <c r="BJ41" s="40">
        <f>VLOOKUP($BC41&amp;"_"&amp;$AZ$7,データシート1!$A:$BS,MATCH("cb_"&amp;BJ$12,データシート1!$A$1:$BS$1,0),0)</f>
        <v>750</v>
      </c>
      <c r="BK41" s="40">
        <f t="shared" si="3"/>
        <v>42840.275999999998</v>
      </c>
      <c r="BL41" s="42"/>
      <c r="BM41" s="960" t="str">
        <f t="shared" si="4"/>
        <v>01635</v>
      </c>
      <c r="BN41" s="123" t="str">
        <f t="shared" si="5"/>
        <v>新得町</v>
      </c>
      <c r="BO41" s="40">
        <f>BE41*VLOOKUP(BO$12,別紙!$B$4:$E$10,MATCH("設備利用率",別紙!$B$4:$E$4,0),0)/100*8760/10^3</f>
        <v>515.93518835999987</v>
      </c>
      <c r="BP41" s="40">
        <f>BF41*VLOOKUP(BP$12,別紙!$B$4:$E$10,MATCH("設備利用率",別紙!$B$4:$E$4,0),0)/100*8760/10^3</f>
        <v>2765.0617894799998</v>
      </c>
      <c r="BQ41" s="40">
        <f>BG41*VLOOKUP(BQ$12,別紙!$B$4:$E$10,MATCH("設備利用率",別紙!$B$4:$E$4,0),0)/100*8760/10^3</f>
        <v>0</v>
      </c>
      <c r="BR41" s="40">
        <f>BH41*VLOOKUP(BR$12,別紙!$B$4:$E$10,MATCH("設備利用率",別紙!$B$4:$E$4,0),0)/100*8760/10^3</f>
        <v>207979.92</v>
      </c>
      <c r="BS41" s="40">
        <f>BI41*VLOOKUP(BS$12,別紙!$B$4:$E$10,MATCH("設備利用率",別紙!$B$4:$E$4,0),0)/100*8760/10^3</f>
        <v>0</v>
      </c>
      <c r="BT41" s="40">
        <f>BJ41*VLOOKUP(BT$12,別紙!$B$4:$E$10,MATCH("設備利用率",別紙!$B$4:$E$4,0),0)/100*8760/10^3</f>
        <v>5256</v>
      </c>
      <c r="BU41" s="40">
        <f t="shared" si="6"/>
        <v>216516.91697784001</v>
      </c>
      <c r="BV41" s="42"/>
      <c r="BW41" s="38" t="str">
        <f t="shared" si="7"/>
        <v>01635</v>
      </c>
      <c r="BX41" s="38" t="str">
        <f t="shared" si="8"/>
        <v>新得町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33118.412100411915</v>
      </c>
      <c r="BZ41" s="42"/>
      <c r="CA41" s="38" t="str">
        <f t="shared" si="9"/>
        <v>01635</v>
      </c>
      <c r="CB41" s="38" t="str">
        <f t="shared" si="10"/>
        <v>新得町</v>
      </c>
      <c r="CC41" s="260">
        <f t="shared" si="11"/>
        <v>1.5578500164673742E-2</v>
      </c>
      <c r="CD41" s="260">
        <f t="shared" si="16"/>
        <v>8.3490167979569554E-2</v>
      </c>
      <c r="CE41" s="260">
        <f t="shared" si="17"/>
        <v>0</v>
      </c>
      <c r="CF41" s="260">
        <f t="shared" si="18"/>
        <v>6.2798880383946072</v>
      </c>
      <c r="CG41" s="260">
        <f t="shared" si="19"/>
        <v>0</v>
      </c>
      <c r="CH41" s="260">
        <f t="shared" si="20"/>
        <v>0.15870326101578486</v>
      </c>
      <c r="CI41" s="260">
        <f t="shared" si="12"/>
        <v>6.5376599675546352</v>
      </c>
      <c r="CK41" s="20" t="str">
        <f t="shared" si="13"/>
        <v>01635</v>
      </c>
      <c r="CL41" s="20" t="str">
        <f t="shared" si="14"/>
        <v>新得町</v>
      </c>
      <c r="CM41" s="20">
        <f>VLOOKUP($CK41&amp;"_"&amp;$AZ$7,データシート1!$A:$BS,MATCH("ca_太陽光発電（10kW未満）",データシート1!$A$1:$BS$1,0),0)</f>
        <v>69</v>
      </c>
      <c r="CN41" s="20">
        <f>VLOOKUP($CK41&amp;"_"&amp;$AZ$5,データシート1!$A:$BS,MATCH("ab_家庭",データシート1!$A$1:$BS$1,0),0)</f>
        <v>3185</v>
      </c>
      <c r="CO41" s="260">
        <f t="shared" si="15"/>
        <v>2.1664050235478807E-2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43514</v>
      </c>
      <c r="AY72" s="20" t="str">
        <f>IF(IFERROR(比較地域マスタ!$AE7,"")=0,"",IFERROR(比較地域マスタ!$AE7,""))</f>
        <v>あさぎり町</v>
      </c>
      <c r="AZ72" s="18"/>
      <c r="BA72" s="24">
        <v>1</v>
      </c>
      <c r="BB72" s="24">
        <v>1</v>
      </c>
      <c r="BC72" s="20" t="str">
        <f>AX72</f>
        <v>43514</v>
      </c>
      <c r="BD72" s="20" t="str">
        <f>AY72</f>
        <v>あさぎり町</v>
      </c>
      <c r="BE72" s="953">
        <f>VLOOKUP(BC72&amp;"_令和4年度",データシート3!A:AB,MATCH("ea_"&amp;"太陽光（建物系）"&amp;"_年間発電",データシート3!$A$1:$AB$1,0),0)/10^3+VLOOKUP(BC72&amp;"_令和4年度",データシート3!A:AB,MATCH("ea_"&amp;"太陽光（土地系）"&amp;"_年間発電",データシート3!$A$1:$AB$1,0),0)/10^3</f>
        <v>1071013.4849999999</v>
      </c>
      <c r="BF72" s="953">
        <f>VLOOKUP(BC72&amp;"_令和4年度",データシート3!A:AB,MATCH("ea_"&amp;"風力（陸上）"&amp;"_年間発電",データシート3!$A$1:$AB$1,0),0)/10^3</f>
        <v>297242.78499999992</v>
      </c>
      <c r="BG72" s="953">
        <f>VLOOKUP(BC72&amp;"_令和4年度",データシート3!A:AB,MATCH("ea_"&amp;"中小水（河川）"&amp;"_年間発電",データシート3!$A$1:$AB$1,0),0)/10^3+VLOOKUP(BC72&amp;"_令和4年度",データシート3!A:AB,MATCH("ea_"&amp;"中小水（農業用水路）"&amp;"_年間発電",データシート3!$A$1:$AB$1,0),0)/10^3</f>
        <v>57380.954045959988</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1425637.2240459598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67253.056248184512</v>
      </c>
      <c r="BK72" s="953">
        <f t="shared" ref="BK72:BK103" si="21">BI72-BJ72</f>
        <v>1358384.1677977752</v>
      </c>
      <c r="BL72" s="953">
        <f t="shared" ref="BL72:BL103" si="22">IF(BK72&gt;0,0,BK72)</f>
        <v>0</v>
      </c>
      <c r="BM72" s="953">
        <f t="shared" ref="BM72:BM103" si="23">IF(BK72&gt;0,BK72,0)</f>
        <v>1358384.1677977752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43482</v>
      </c>
      <c r="AY73" s="20" t="str">
        <f>IF(IFERROR(比較地域マスタ!$AE8,"")=0,"",IFERROR(比較地域マスタ!$AE8,""))</f>
        <v>芦北町</v>
      </c>
      <c r="AZ73" s="18"/>
      <c r="BA73" s="24">
        <v>2</v>
      </c>
      <c r="BB73" s="24">
        <v>1</v>
      </c>
      <c r="BC73" s="20" t="str">
        <f t="shared" ref="BC73:BC136" si="24">AX73</f>
        <v>43482</v>
      </c>
      <c r="BD73" s="20" t="str">
        <f t="shared" ref="BD73:BD136" si="25">AY73</f>
        <v>芦北町</v>
      </c>
      <c r="BE73" s="953">
        <f>VLOOKUP(BC73&amp;"_令和4年度",データシート3!A:AB,MATCH("ea_"&amp;"太陽光（建物系）"&amp;"_年間発電",データシート3!$A$1:$AB$1,0),0)/10^3+VLOOKUP(BC73&amp;"_令和4年度",データシート3!A:AB,MATCH("ea_"&amp;"太陽光（土地系）"&amp;"_年間発電",データシート3!$A$1:$AB$1,0),0)/10^3</f>
        <v>396466.94700000004</v>
      </c>
      <c r="BF73" s="953">
        <f>VLOOKUP(BC73&amp;"_令和4年度",データシート3!A:AB,MATCH("ea_"&amp;"風力（陸上）"&amp;"_年間発電",データシート3!$A$1:$AB$1,0),0)/10^3</f>
        <v>335465.33</v>
      </c>
      <c r="BG73" s="953">
        <f>VLOOKUP(BC73&amp;"_令和4年度",データシート3!A:AB,MATCH("ea_"&amp;"中小水（河川）"&amp;"_年間発電",データシート3!$A$1:$AB$1,0),0)/10^3+VLOOKUP(BC73&amp;"_令和4年度",データシート3!A:AB,MATCH("ea_"&amp;"中小水（農業用水路）"&amp;"_年間発電",データシート3!$A$1:$AB$1,0),0)/10^3</f>
        <v>29781.361000000001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761713.63800000004</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74157.016413021411</v>
      </c>
      <c r="BK73" s="953">
        <f t="shared" si="21"/>
        <v>687556.62158697867</v>
      </c>
      <c r="BL73" s="953">
        <f t="shared" si="22"/>
        <v>0</v>
      </c>
      <c r="BM73" s="953">
        <f t="shared" si="23"/>
        <v>687556.62158697867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43214</v>
      </c>
      <c r="AY74" s="20" t="str">
        <f>IF(IFERROR(比較地域マスタ!$AE9,"")=0,"",IFERROR(比較地域マスタ!$AE9,""))</f>
        <v>阿蘇市</v>
      </c>
      <c r="AZ74" s="18"/>
      <c r="BA74" s="24">
        <v>3</v>
      </c>
      <c r="BB74" s="24">
        <v>1</v>
      </c>
      <c r="BC74" s="20" t="str">
        <f t="shared" si="24"/>
        <v>43214</v>
      </c>
      <c r="BD74" s="20" t="str">
        <f t="shared" si="25"/>
        <v>阿蘇市</v>
      </c>
      <c r="BE74" s="953">
        <f>VLOOKUP(BC74&amp;"_令和4年度",データシート3!A:AB,MATCH("ea_"&amp;"太陽光（建物系）"&amp;"_年間発電",データシート3!$A$1:$AB$1,0),0)/10^3+VLOOKUP(BC74&amp;"_令和4年度",データシート3!A:AB,MATCH("ea_"&amp;"太陽光（土地系）"&amp;"_年間発電",データシート3!$A$1:$AB$1,0),0)/10^3</f>
        <v>2542130.0669999998</v>
      </c>
      <c r="BF74" s="953">
        <f>VLOOKUP(BC74&amp;"_令和4年度",データシート3!A:AB,MATCH("ea_"&amp;"風力（陸上）"&amp;"_年間発電",データシート3!$A$1:$AB$1,0),0)/10^3</f>
        <v>1664680.99</v>
      </c>
      <c r="BG74" s="953">
        <f>VLOOKUP(BC74&amp;"_令和4年度",データシート3!A:AB,MATCH("ea_"&amp;"中小水（河川）"&amp;"_年間発電",データシート3!$A$1:$AB$1,0),0)/10^3+VLOOKUP(BC74&amp;"_令和4年度",データシート3!A:AB,MATCH("ea_"&amp;"中小水（農業用水路）"&amp;"_年間発電",データシート3!$A$1:$AB$1,0),0)/10^3</f>
        <v>3245.279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113345.292</v>
      </c>
      <c r="BI74" s="953">
        <f t="shared" si="26"/>
        <v>4323401.6280000005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222731.66525345674</v>
      </c>
      <c r="BK74" s="953">
        <f t="shared" si="21"/>
        <v>4100669.9627465438</v>
      </c>
      <c r="BL74" s="953">
        <f t="shared" si="22"/>
        <v>0</v>
      </c>
      <c r="BM74" s="953">
        <f t="shared" si="23"/>
        <v>4100669.9627465438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43215</v>
      </c>
      <c r="AY75" s="20" t="str">
        <f>IF(IFERROR(比較地域マスタ!$AE10,"")=0,"",IFERROR(比較地域マスタ!$AE10,""))</f>
        <v>天草市</v>
      </c>
      <c r="AZ75" s="18"/>
      <c r="BA75" s="24">
        <v>4</v>
      </c>
      <c r="BB75" s="24">
        <v>1</v>
      </c>
      <c r="BC75" s="20" t="str">
        <f t="shared" si="24"/>
        <v>43215</v>
      </c>
      <c r="BD75" s="20" t="str">
        <f t="shared" si="25"/>
        <v>天草市</v>
      </c>
      <c r="BE75" s="953">
        <f>VLOOKUP(BC75&amp;"_令和4年度",データシート3!A:AB,MATCH("ea_"&amp;"太陽光（建物系）"&amp;"_年間発電",データシート3!$A$1:$AB$1,0),0)/10^3+VLOOKUP(BC75&amp;"_令和4年度",データシート3!A:AB,MATCH("ea_"&amp;"太陽光（土地系）"&amp;"_年間発電",データシート3!$A$1:$AB$1,0),0)/10^3</f>
        <v>1910935.0060000001</v>
      </c>
      <c r="BF75" s="953">
        <f>VLOOKUP(BC75&amp;"_令和4年度",データシート3!A:AB,MATCH("ea_"&amp;"風力（陸上）"&amp;"_年間発電",データシート3!$A$1:$AB$1,0),0)/10^3</f>
        <v>785058.97900000005</v>
      </c>
      <c r="BG75" s="953">
        <f>VLOOKUP(BC75&amp;"_令和4年度",データシート3!A:AB,MATCH("ea_"&amp;"中小水（河川）"&amp;"_年間発電",データシート3!$A$1:$AB$1,0),0)/10^3+VLOOKUP(BC75&amp;"_令和4年度",データシート3!A:AB,MATCH("ea_"&amp;"中小水（農業用水路）"&amp;"_年間発電",データシート3!$A$1:$AB$1,0),0)/10^3</f>
        <v>1556.249</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2697550.2340000002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348789.0999064169</v>
      </c>
      <c r="BK75" s="953">
        <f t="shared" si="21"/>
        <v>2348761.1340935831</v>
      </c>
      <c r="BL75" s="953">
        <f t="shared" si="22"/>
        <v>0</v>
      </c>
      <c r="BM75" s="953">
        <f t="shared" si="23"/>
        <v>2348761.1340935831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43204</v>
      </c>
      <c r="AY76" s="20" t="str">
        <f>IF(IFERROR(比較地域マスタ!$AE11,"")=0,"",IFERROR(比較地域マスタ!$AE11,""))</f>
        <v>荒尾市</v>
      </c>
      <c r="AZ76" s="18"/>
      <c r="BA76" s="24">
        <v>5</v>
      </c>
      <c r="BB76" s="24">
        <v>1</v>
      </c>
      <c r="BC76" s="20" t="str">
        <f t="shared" si="24"/>
        <v>43204</v>
      </c>
      <c r="BD76" s="20" t="str">
        <f t="shared" si="25"/>
        <v>荒尾市</v>
      </c>
      <c r="BE76" s="953">
        <f>VLOOKUP(BC76&amp;"_令和4年度",データシート3!A:AB,MATCH("ea_"&amp;"太陽光（建物系）"&amp;"_年間発電",データシート3!$A$1:$AB$1,0),0)/10^3+VLOOKUP(BC76&amp;"_令和4年度",データシート3!A:AB,MATCH("ea_"&amp;"太陽光（土地系）"&amp;"_年間発電",データシート3!$A$1:$AB$1,0),0)/10^3</f>
        <v>667288.46299999999</v>
      </c>
      <c r="BF76" s="953">
        <f>VLOOKUP(BC76&amp;"_令和4年度",データシート3!A:AB,MATCH("ea_"&amp;"風力（陸上）"&amp;"_年間発電",データシート3!$A$1:$AB$1,0),0)/10^3</f>
        <v>2426.4720000000007</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669714.93499999994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233391.61550513809</v>
      </c>
      <c r="BK76" s="953">
        <f t="shared" si="21"/>
        <v>436323.31949486188</v>
      </c>
      <c r="BL76" s="953">
        <f t="shared" si="22"/>
        <v>0</v>
      </c>
      <c r="BM76" s="953">
        <f t="shared" si="23"/>
        <v>436323.31949486188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43511</v>
      </c>
      <c r="AY77" s="20" t="str">
        <f>IF(IFERROR(比較地域マスタ!$AE12,"")=0,"",IFERROR(比較地域マスタ!$AE12,""))</f>
        <v>五木村</v>
      </c>
      <c r="AZ77" s="18"/>
      <c r="BA77" s="24">
        <v>6</v>
      </c>
      <c r="BB77" s="24">
        <v>1</v>
      </c>
      <c r="BC77" s="20" t="str">
        <f t="shared" si="24"/>
        <v>43511</v>
      </c>
      <c r="BD77" s="20" t="str">
        <f t="shared" si="25"/>
        <v>五木村</v>
      </c>
      <c r="BE77" s="953">
        <f>VLOOKUP(BC77&amp;"_令和4年度",データシート3!A:AB,MATCH("ea_"&amp;"太陽光（建物系）"&amp;"_年間発電",データシート3!$A$1:$AB$1,0),0)/10^3+VLOOKUP(BC77&amp;"_令和4年度",データシート3!A:AB,MATCH("ea_"&amp;"太陽光（土地系）"&amp;"_年間発電",データシート3!$A$1:$AB$1,0),0)/10^3</f>
        <v>31280.577000000001</v>
      </c>
      <c r="BF77" s="953">
        <f>VLOOKUP(BC77&amp;"_令和4年度",データシート3!A:AB,MATCH("ea_"&amp;"風力（陸上）"&amp;"_年間発電",データシート3!$A$1:$AB$1,0),0)/10^3</f>
        <v>524460.91</v>
      </c>
      <c r="BG77" s="953">
        <f>VLOOKUP(BC77&amp;"_令和4年度",データシート3!A:AB,MATCH("ea_"&amp;"中小水（河川）"&amp;"_年間発電",データシート3!$A$1:$AB$1,0),0)/10^3+VLOOKUP(BC77&amp;"_令和4年度",データシート3!A:AB,MATCH("ea_"&amp;"中小水（農業用水路）"&amp;"_年間発電",データシート3!$A$1:$AB$1,0),0)/10^3</f>
        <v>111870.94400000002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667612.4310000001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4958.2542590214343</v>
      </c>
      <c r="BK77" s="953">
        <f t="shared" si="21"/>
        <v>662654.17674097861</v>
      </c>
      <c r="BL77" s="953">
        <f t="shared" si="22"/>
        <v>0</v>
      </c>
      <c r="BM77" s="953">
        <f t="shared" si="23"/>
        <v>662654.17674097861</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43213</v>
      </c>
      <c r="AY78" s="20" t="str">
        <f>IF(IFERROR(比較地域マスタ!$AE13,"")=0,"",IFERROR(比較地域マスタ!$AE13,""))</f>
        <v>宇城市</v>
      </c>
      <c r="AZ78" s="18"/>
      <c r="BA78" s="24">
        <v>7</v>
      </c>
      <c r="BB78" s="24">
        <v>1</v>
      </c>
      <c r="BC78" s="20" t="str">
        <f t="shared" si="24"/>
        <v>43213</v>
      </c>
      <c r="BD78" s="20" t="str">
        <f t="shared" si="25"/>
        <v>宇城市</v>
      </c>
      <c r="BE78" s="953">
        <f>VLOOKUP(BC78&amp;"_令和4年度",データシート3!A:AB,MATCH("ea_"&amp;"太陽光（建物系）"&amp;"_年間発電",データシート3!$A$1:$AB$1,0),0)/10^3+VLOOKUP(BC78&amp;"_令和4年度",データシート3!A:AB,MATCH("ea_"&amp;"太陽光（土地系）"&amp;"_年間発電",データシート3!$A$1:$AB$1,0),0)/10^3</f>
        <v>2150180.398</v>
      </c>
      <c r="BF78" s="953">
        <f>VLOOKUP(BC78&amp;"_令和4年度",データシート3!A:AB,MATCH("ea_"&amp;"風力（陸上）"&amp;"_年間発電",データシート3!$A$1:$AB$1,0),0)/10^3</f>
        <v>22065.248</v>
      </c>
      <c r="BG78" s="953">
        <f>VLOOKUP(BC78&amp;"_令和4年度",データシート3!A:AB,MATCH("ea_"&amp;"中小水（河川）"&amp;"_年間発電",データシート3!$A$1:$AB$1,0),0)/10^3+VLOOKUP(BC78&amp;"_令和4年度",データシート3!A:AB,MATCH("ea_"&amp;"中小水（農業用水路）"&amp;"_年間発電",データシート3!$A$1:$AB$1,0),0)/10^3</f>
        <v>56.101999999999997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2172301.7480000001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364099.19673794863</v>
      </c>
      <c r="BK78" s="953">
        <f t="shared" si="21"/>
        <v>1808202.5512620516</v>
      </c>
      <c r="BL78" s="953">
        <f t="shared" si="22"/>
        <v>0</v>
      </c>
      <c r="BM78" s="953">
        <f t="shared" si="23"/>
        <v>1808202.5512620516</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43211</v>
      </c>
      <c r="AY79" s="20" t="str">
        <f>IF(IFERROR(比較地域マスタ!$AE14,"")=0,"",IFERROR(比較地域マスタ!$AE14,""))</f>
        <v>宇土市</v>
      </c>
      <c r="AZ79" s="18"/>
      <c r="BA79" s="24">
        <v>8</v>
      </c>
      <c r="BB79" s="24">
        <v>1</v>
      </c>
      <c r="BC79" s="20" t="str">
        <f t="shared" si="24"/>
        <v>43211</v>
      </c>
      <c r="BD79" s="20" t="str">
        <f t="shared" si="25"/>
        <v>宇土市</v>
      </c>
      <c r="BE79" s="953">
        <f>VLOOKUP(BC79&amp;"_令和4年度",データシート3!A:AB,MATCH("ea_"&amp;"太陽光（建物系）"&amp;"_年間発電",データシート3!$A$1:$AB$1,0),0)/10^3+VLOOKUP(BC79&amp;"_令和4年度",データシート3!A:AB,MATCH("ea_"&amp;"太陽光（土地系）"&amp;"_年間発電",データシート3!$A$1:$AB$1,0),0)/10^3</f>
        <v>531421.20299999998</v>
      </c>
      <c r="BF79" s="953">
        <f>VLOOKUP(BC79&amp;"_令和4年度",データシート3!A:AB,MATCH("ea_"&amp;"風力（陸上）"&amp;"_年間発電",データシート3!$A$1:$AB$1,0),0)/10^3</f>
        <v>8979.9339999999993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540401.13699999999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258252.71358089164</v>
      </c>
      <c r="BK79" s="953">
        <f t="shared" si="21"/>
        <v>282148.42341910838</v>
      </c>
      <c r="BL79" s="953">
        <f>IF(BK79&gt;0,0,BK79)</f>
        <v>0</v>
      </c>
      <c r="BM79" s="953">
        <f>IF(BK79&gt;0,BK79,0)</f>
        <v>282148.42341910838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43425</v>
      </c>
      <c r="AY80" s="20" t="str">
        <f>IF(IFERROR(比較地域マスタ!$AE15,"")=0,"",IFERROR(比較地域マスタ!$AE15,""))</f>
        <v>産山村</v>
      </c>
      <c r="AZ80" s="18"/>
      <c r="BA80" s="24">
        <v>9</v>
      </c>
      <c r="BB80" s="24">
        <v>1</v>
      </c>
      <c r="BC80" s="20" t="str">
        <f t="shared" si="24"/>
        <v>43425</v>
      </c>
      <c r="BD80" s="20" t="str">
        <f t="shared" si="25"/>
        <v>産山村</v>
      </c>
      <c r="BE80" s="953">
        <f>VLOOKUP(BC80&amp;"_令和4年度",データシート3!A:AB,MATCH("ea_"&amp;"太陽光（建物系）"&amp;"_年間発電",データシート3!$A$1:$AB$1,0),0)/10^3+VLOOKUP(BC80&amp;"_令和4年度",データシート3!A:AB,MATCH("ea_"&amp;"太陽光（土地系）"&amp;"_年間発電",データシート3!$A$1:$AB$1,0),0)/10^3</f>
        <v>308539.88699999999</v>
      </c>
      <c r="BF80" s="953">
        <f>VLOOKUP(BC80&amp;"_令和4年度",データシート3!A:AB,MATCH("ea_"&amp;"風力（陸上）"&amp;"_年間発電",データシート3!$A$1:$AB$1,0),0)/10^3</f>
        <v>238407.989</v>
      </c>
      <c r="BG80" s="953">
        <f>VLOOKUP(BC80&amp;"_令和4年度",データシート3!A:AB,MATCH("ea_"&amp;"中小水（河川）"&amp;"_年間発電",データシート3!$A$1:$AB$1,0),0)/10^3+VLOOKUP(BC80&amp;"_令和4年度",データシート3!A:AB,MATCH("ea_"&amp;"中小水（農業用水路）"&amp;"_年間発電",データシート3!$A$1:$AB$1,0),0)/10^3</f>
        <v>2071.5780000000004</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36126.46</v>
      </c>
      <c r="BI80" s="953">
        <f t="shared" si="26"/>
        <v>585145.91399999987</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5064.1953037942567</v>
      </c>
      <c r="BK80" s="953">
        <f t="shared" si="21"/>
        <v>580081.71869620564</v>
      </c>
      <c r="BL80" s="953">
        <f t="shared" si="22"/>
        <v>0</v>
      </c>
      <c r="BM80" s="953">
        <f t="shared" si="23"/>
        <v>580081.71869620564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43403</v>
      </c>
      <c r="AY81" s="20" t="str">
        <f>IF(IFERROR(比較地域マスタ!$AE16,"")=0,"",IFERROR(比較地域マスタ!$AE16,""))</f>
        <v>大津町</v>
      </c>
      <c r="AZ81" s="18"/>
      <c r="BA81" s="24">
        <v>10</v>
      </c>
      <c r="BB81" s="24">
        <v>1</v>
      </c>
      <c r="BC81" s="20" t="str">
        <f t="shared" si="24"/>
        <v>43403</v>
      </c>
      <c r="BD81" s="20" t="str">
        <f t="shared" si="25"/>
        <v>大津町</v>
      </c>
      <c r="BE81" s="953">
        <f>VLOOKUP(BC81&amp;"_令和4年度",データシート3!A:AB,MATCH("ea_"&amp;"太陽光（建物系）"&amp;"_年間発電",データシート3!$A$1:$AB$1,0),0)/10^3+VLOOKUP(BC81&amp;"_令和4年度",データシート3!A:AB,MATCH("ea_"&amp;"太陽光（土地系）"&amp;"_年間発電",データシート3!$A$1:$AB$1,0),0)/10^3</f>
        <v>1047763.9199999998</v>
      </c>
      <c r="BF81" s="953">
        <f>VLOOKUP(BC81&amp;"_令和4年度",データシート3!A:AB,MATCH("ea_"&amp;"風力（陸上）"&amp;"_年間発電",データシート3!$A$1:$AB$1,0),0)/10^3</f>
        <v>295812.46999999991</v>
      </c>
      <c r="BG81" s="953">
        <f>VLOOKUP(BC81&amp;"_令和4年度",データシート3!A:AB,MATCH("ea_"&amp;"中小水（河川）"&amp;"_年間発電",データシート3!$A$1:$AB$1,0),0)/10^3+VLOOKUP(BC81&amp;"_令和4年度",データシート3!A:AB,MATCH("ea_"&amp;"中小水（農業用水路）"&amp;"_年間発電",データシート3!$A$1:$AB$1,0),0)/10^3</f>
        <v>25771.956999999995</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10.055999999999997</v>
      </c>
      <c r="BI81" s="953">
        <f t="shared" si="26"/>
        <v>1369358.4029999997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381814.51754983066</v>
      </c>
      <c r="BK81" s="953">
        <f t="shared" si="21"/>
        <v>987543.88545016898</v>
      </c>
      <c r="BL81" s="953">
        <f t="shared" si="22"/>
        <v>0</v>
      </c>
      <c r="BM81" s="953">
        <f t="shared" si="23"/>
        <v>987543.88545016898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43424</v>
      </c>
      <c r="AY82" s="20" t="str">
        <f>IF(IFERROR(比較地域マスタ!$AE17,"")=0,"",IFERROR(比較地域マスタ!$AE17,""))</f>
        <v>小国町</v>
      </c>
      <c r="AZ82" s="18"/>
      <c r="BA82" s="24">
        <v>11</v>
      </c>
      <c r="BB82" s="24">
        <v>1</v>
      </c>
      <c r="BC82" s="20" t="str">
        <f t="shared" si="24"/>
        <v>43424</v>
      </c>
      <c r="BD82" s="20" t="str">
        <f t="shared" si="25"/>
        <v>小国町</v>
      </c>
      <c r="BE82" s="953">
        <f>VLOOKUP(BC82&amp;"_令和4年度",データシート3!A:AB,MATCH("ea_"&amp;"太陽光（建物系）"&amp;"_年間発電",データシート3!$A$1:$AB$1,0),0)/10^3+VLOOKUP(BC82&amp;"_令和4年度",データシート3!A:AB,MATCH("ea_"&amp;"太陽光（土地系）"&amp;"_年間発電",データシート3!$A$1:$AB$1,0),0)/10^3</f>
        <v>287954.587</v>
      </c>
      <c r="BF82" s="953">
        <f>VLOOKUP(BC82&amp;"_令和4年度",データシート3!A:AB,MATCH("ea_"&amp;"風力（陸上）"&amp;"_年間発電",データシート3!$A$1:$AB$1,0),0)/10^3</f>
        <v>303145.02000000008</v>
      </c>
      <c r="BG82" s="953">
        <f>VLOOKUP(BC82&amp;"_令和4年度",データシート3!A:AB,MATCH("ea_"&amp;"中小水（河川）"&amp;"_年間発電",データシート3!$A$1:$AB$1,0),0)/10^3+VLOOKUP(BC82&amp;"_令和4年度",データシート3!A:AB,MATCH("ea_"&amp;"中小水（農業用水路）"&amp;"_年間発電",データシート3!$A$1:$AB$1,0),0)/10^3</f>
        <v>49482.042000000001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1426356.727</v>
      </c>
      <c r="BI82" s="953">
        <f t="shared" si="26"/>
        <v>2066938.3760000002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30047.436826323414</v>
      </c>
      <c r="BK82" s="953">
        <f t="shared" si="21"/>
        <v>2036890.9391736768</v>
      </c>
      <c r="BL82" s="953">
        <f t="shared" si="22"/>
        <v>0</v>
      </c>
      <c r="BM82" s="953">
        <f t="shared" si="23"/>
        <v>2036890.9391736768</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43442</v>
      </c>
      <c r="AY83" s="20" t="str">
        <f>IF(IFERROR(比較地域マスタ!$AE18,"")=0,"",IFERROR(比較地域マスタ!$AE18,""))</f>
        <v>嘉島町</v>
      </c>
      <c r="AZ83" s="18"/>
      <c r="BA83" s="24">
        <v>12</v>
      </c>
      <c r="BB83" s="24">
        <v>1</v>
      </c>
      <c r="BC83" s="20" t="str">
        <f t="shared" si="24"/>
        <v>43442</v>
      </c>
      <c r="BD83" s="20" t="str">
        <f t="shared" si="25"/>
        <v>嘉島町</v>
      </c>
      <c r="BE83" s="953">
        <f>VLOOKUP(BC83&amp;"_令和4年度",データシート3!A:AB,MATCH("ea_"&amp;"太陽光（建物系）"&amp;"_年間発電",データシート3!$A$1:$AB$1,0),0)/10^3+VLOOKUP(BC83&amp;"_令和4年度",データシート3!A:AB,MATCH("ea_"&amp;"太陽光（土地系）"&amp;"_年間発電",データシート3!$A$1:$AB$1,0),0)/10^3</f>
        <v>163538.867</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163538.867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89597.92603773014</v>
      </c>
      <c r="BK83" s="953">
        <f t="shared" si="21"/>
        <v>73940.940962269859</v>
      </c>
      <c r="BL83" s="953">
        <f t="shared" si="22"/>
        <v>0</v>
      </c>
      <c r="BM83" s="953">
        <f t="shared" si="23"/>
        <v>73940.940962269859</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43212</v>
      </c>
      <c r="AY84" s="20" t="str">
        <f>IF(IFERROR(比較地域マスタ!$AE19,"")=0,"",IFERROR(比較地域マスタ!$AE19,""))</f>
        <v>上天草市</v>
      </c>
      <c r="AZ84" s="18"/>
      <c r="BA84" s="24">
        <v>13</v>
      </c>
      <c r="BB84" s="24">
        <v>1</v>
      </c>
      <c r="BC84" s="20" t="str">
        <f t="shared" si="24"/>
        <v>43212</v>
      </c>
      <c r="BD84" s="20" t="str">
        <f t="shared" si="25"/>
        <v>上天草市</v>
      </c>
      <c r="BE84" s="953">
        <f>VLOOKUP(BC84&amp;"_令和4年度",データシート3!A:AB,MATCH("ea_"&amp;"太陽光（建物系）"&amp;"_年間発電",データシート3!$A$1:$AB$1,0),0)/10^3+VLOOKUP(BC84&amp;"_令和4年度",データシート3!A:AB,MATCH("ea_"&amp;"太陽光（土地系）"&amp;"_年間発電",データシート3!$A$1:$AB$1,0),0)/10^3</f>
        <v>443134.74300000002</v>
      </c>
      <c r="BF84" s="953">
        <f>VLOOKUP(BC84&amp;"_令和4年度",データシート3!A:AB,MATCH("ea_"&amp;"風力（陸上）"&amp;"_年間発電",データシート3!$A$1:$AB$1,0),0)/10^3</f>
        <v>28930.397000000001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472065.14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112001.17362934499</v>
      </c>
      <c r="BK84" s="953">
        <f t="shared" si="21"/>
        <v>360063.96637065499</v>
      </c>
      <c r="BL84" s="953">
        <f t="shared" si="22"/>
        <v>0</v>
      </c>
      <c r="BM84" s="953">
        <f t="shared" si="23"/>
        <v>360063.96637065499</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43210</v>
      </c>
      <c r="AY85" s="20" t="str">
        <f>IF(IFERROR(比較地域マスタ!$AE20,"")=0,"",IFERROR(比較地域マスタ!$AE20,""))</f>
        <v>菊池市</v>
      </c>
      <c r="AZ85" s="18"/>
      <c r="BA85" s="24">
        <v>14</v>
      </c>
      <c r="BB85" s="24">
        <v>1</v>
      </c>
      <c r="BC85" s="20" t="str">
        <f t="shared" si="24"/>
        <v>43210</v>
      </c>
      <c r="BD85" s="20" t="str">
        <f t="shared" si="25"/>
        <v>菊池市</v>
      </c>
      <c r="BE85" s="953">
        <f>VLOOKUP(BC85&amp;"_令和4年度",データシート3!A:AB,MATCH("ea_"&amp;"太陽光（建物系）"&amp;"_年間発電",データシート3!$A$1:$AB$1,0),0)/10^3+VLOOKUP(BC85&amp;"_令和4年度",データシート3!A:AB,MATCH("ea_"&amp;"太陽光（土地系）"&amp;"_年間発電",データシート3!$A$1:$AB$1,0),0)/10^3</f>
        <v>2630532.3489999999</v>
      </c>
      <c r="BF85" s="953">
        <f>VLOOKUP(BC85&amp;"_令和4年度",データシート3!A:AB,MATCH("ea_"&amp;"風力（陸上）"&amp;"_年間発電",データシート3!$A$1:$AB$1,0),0)/10^3</f>
        <v>592478.83499999996</v>
      </c>
      <c r="BG85" s="953">
        <f>VLOOKUP(BC85&amp;"_令和4年度",データシート3!A:AB,MATCH("ea_"&amp;"中小水（河川）"&amp;"_年間発電",データシート3!$A$1:$AB$1,0),0)/10^3+VLOOKUP(BC85&amp;"_令和4年度",データシート3!A:AB,MATCH("ea_"&amp;"中小水（農業用水路）"&amp;"_年間発電",データシート3!$A$1:$AB$1,0),0)/10^3</f>
        <v>109432.05499999998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3332443.2390000001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385882.87340948766</v>
      </c>
      <c r="BK85" s="953">
        <f t="shared" si="21"/>
        <v>2946560.3655905123</v>
      </c>
      <c r="BL85" s="953">
        <f t="shared" si="22"/>
        <v>0</v>
      </c>
      <c r="BM85" s="953">
        <f t="shared" si="23"/>
        <v>2946560.3655905123</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43404</v>
      </c>
      <c r="AY86" s="20" t="str">
        <f>IF(IFERROR(比較地域マスタ!$AE21,"")=0,"",IFERROR(比較地域マスタ!$AE21,""))</f>
        <v>菊陽町</v>
      </c>
      <c r="AZ86" s="18"/>
      <c r="BA86" s="24">
        <v>15</v>
      </c>
      <c r="BB86" s="24">
        <v>1</v>
      </c>
      <c r="BC86" s="20" t="str">
        <f t="shared" si="24"/>
        <v>43404</v>
      </c>
      <c r="BD86" s="20" t="str">
        <f t="shared" si="25"/>
        <v>菊陽町</v>
      </c>
      <c r="BE86" s="953">
        <f>VLOOKUP(BC86&amp;"_令和4年度",データシート3!A:AB,MATCH("ea_"&amp;"太陽光（建物系）"&amp;"_年間発電",データシート3!$A$1:$AB$1,0),0)/10^3+VLOOKUP(BC86&amp;"_令和4年度",データシート3!A:AB,MATCH("ea_"&amp;"太陽光（土地系）"&amp;"_年間発電",データシート3!$A$1:$AB$1,0),0)/10^3</f>
        <v>726335.86399999994</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726335.86399999994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398994.69925655634</v>
      </c>
      <c r="BK86" s="953">
        <f t="shared" si="21"/>
        <v>327341.1647434436</v>
      </c>
      <c r="BL86" s="953">
        <f t="shared" si="22"/>
        <v>0</v>
      </c>
      <c r="BM86" s="953">
        <f t="shared" si="23"/>
        <v>327341.1647434436</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43364</v>
      </c>
      <c r="AY87" s="20" t="str">
        <f>IF(IFERROR(比較地域マスタ!$AE22,"")=0,"",IFERROR(比較地域マスタ!$AE22,""))</f>
        <v>玉東町</v>
      </c>
      <c r="AZ87" s="18"/>
      <c r="BA87" s="24">
        <v>16</v>
      </c>
      <c r="BB87" s="24">
        <v>1</v>
      </c>
      <c r="BC87" s="20" t="str">
        <f t="shared" si="24"/>
        <v>43364</v>
      </c>
      <c r="BD87" s="20" t="str">
        <f t="shared" si="25"/>
        <v>玉東町</v>
      </c>
      <c r="BE87" s="953">
        <f>VLOOKUP(BC87&amp;"_令和4年度",データシート3!A:AB,MATCH("ea_"&amp;"太陽光（建物系）"&amp;"_年間発電",データシート3!$A$1:$AB$1,0),0)/10^3+VLOOKUP(BC87&amp;"_令和4年度",データシート3!A:AB,MATCH("ea_"&amp;"太陽光（土地系）"&amp;"_年間発電",データシート3!$A$1:$AB$1,0),0)/10^3</f>
        <v>239667.807</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239667.807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17744.411409949942</v>
      </c>
      <c r="BK87" s="953">
        <f t="shared" si="21"/>
        <v>221923.39559005006</v>
      </c>
      <c r="BL87" s="953">
        <f t="shared" si="22"/>
        <v>0</v>
      </c>
      <c r="BM87" s="953">
        <f t="shared" si="23"/>
        <v>221923.39559005006</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43513</v>
      </c>
      <c r="AY88" s="20" t="str">
        <f>IF(IFERROR(比較地域マスタ!$AE23,"")=0,"",IFERROR(比較地域マスタ!$AE23,""))</f>
        <v>球磨村</v>
      </c>
      <c r="AZ88" s="18"/>
      <c r="BA88" s="24">
        <v>17</v>
      </c>
      <c r="BB88" s="24">
        <v>1</v>
      </c>
      <c r="BC88" s="20" t="str">
        <f t="shared" si="24"/>
        <v>43513</v>
      </c>
      <c r="BD88" s="20" t="str">
        <f t="shared" si="25"/>
        <v>球磨村</v>
      </c>
      <c r="BE88" s="953">
        <f>VLOOKUP(BC88&amp;"_令和4年度",データシート3!A:AB,MATCH("ea_"&amp;"太陽光（建物系）"&amp;"_年間発電",データシート3!$A$1:$AB$1,0),0)/10^3+VLOOKUP(BC88&amp;"_令和4年度",データシート3!A:AB,MATCH("ea_"&amp;"太陽光（土地系）"&amp;"_年間発電",データシート3!$A$1:$AB$1,0),0)/10^3</f>
        <v>155841.51999999999</v>
      </c>
      <c r="BF88" s="953">
        <f>VLOOKUP(BC88&amp;"_令和4年度",データシート3!A:AB,MATCH("ea_"&amp;"風力（陸上）"&amp;"_年間発電",データシート3!$A$1:$AB$1,0),0)/10^3</f>
        <v>616743.91700000002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96021.006999999998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868606.44400000002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10329.125709978682</v>
      </c>
      <c r="BK88" s="953">
        <f t="shared" si="21"/>
        <v>858277.31829002139</v>
      </c>
      <c r="BL88" s="953">
        <f t="shared" si="22"/>
        <v>0</v>
      </c>
      <c r="BM88" s="953">
        <f t="shared" si="23"/>
        <v>858277.31829002139</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43100</v>
      </c>
      <c r="AY89" s="20" t="str">
        <f>IF(IFERROR(比較地域マスタ!$AE24,"")=0,"",IFERROR(比較地域マスタ!$AE24,""))</f>
        <v>熊本市</v>
      </c>
      <c r="AZ89" s="18"/>
      <c r="BA89" s="24">
        <v>18</v>
      </c>
      <c r="BB89" s="24">
        <v>1</v>
      </c>
      <c r="BC89" s="20" t="str">
        <f t="shared" si="24"/>
        <v>43100</v>
      </c>
      <c r="BD89" s="20" t="str">
        <f t="shared" si="25"/>
        <v>熊本市</v>
      </c>
      <c r="BE89" s="953">
        <f>VLOOKUP(BC89&amp;"_令和4年度",データシート3!A:AB,MATCH("ea_"&amp;"太陽光（建物系）"&amp;"_年間発電",データシート3!$A$1:$AB$1,0),0)/10^3+VLOOKUP(BC89&amp;"_令和4年度",データシート3!A:AB,MATCH("ea_"&amp;"太陽光（土地系）"&amp;"_年間発電",データシート3!$A$1:$AB$1,0),0)/10^3</f>
        <v>5117009.72</v>
      </c>
      <c r="BF89" s="953">
        <f>VLOOKUP(BC89&amp;"_令和4年度",データシート3!A:AB,MATCH("ea_"&amp;"風力（陸上）"&amp;"_年間発電",データシート3!$A$1:$AB$1,0),0)/10^3</f>
        <v>733.37599999999998</v>
      </c>
      <c r="BG89" s="953">
        <f>VLOOKUP(BC89&amp;"_令和4年度",データシート3!A:AB,MATCH("ea_"&amp;"中小水（河川）"&amp;"_年間発電",データシート3!$A$1:$AB$1,0),0)/10^3+VLOOKUP(BC89&amp;"_令和4年度",データシート3!A:AB,MATCH("ea_"&amp;"中小水（農業用水路）"&amp;"_年間発電",データシート3!$A$1:$AB$1,0),0)/10^3</f>
        <v>500.40300000000008</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5118243.4989999998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3834463.9991786047</v>
      </c>
      <c r="BK89" s="953">
        <f t="shared" si="21"/>
        <v>1283779.4998213951</v>
      </c>
      <c r="BL89" s="953">
        <f t="shared" si="22"/>
        <v>0</v>
      </c>
      <c r="BM89" s="953">
        <f t="shared" si="23"/>
        <v>1283779.4998213951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43444</v>
      </c>
      <c r="AY90" s="20" t="str">
        <f>IF(IFERROR(比較地域マスタ!$AE25,"")=0,"",IFERROR(比較地域マスタ!$AE25,""))</f>
        <v>甲佐町</v>
      </c>
      <c r="AZ90" s="18"/>
      <c r="BA90" s="24">
        <v>19</v>
      </c>
      <c r="BB90" s="24">
        <v>1</v>
      </c>
      <c r="BC90" s="20" t="str">
        <f t="shared" si="24"/>
        <v>43444</v>
      </c>
      <c r="BD90" s="20" t="str">
        <f t="shared" si="25"/>
        <v>甲佐町</v>
      </c>
      <c r="BE90" s="953">
        <f>VLOOKUP(BC90&amp;"_令和4年度",データシート3!A:AB,MATCH("ea_"&amp;"太陽光（建物系）"&amp;"_年間発電",データシート3!$A$1:$AB$1,0),0)/10^3+VLOOKUP(BC90&amp;"_令和4年度",データシート3!A:AB,MATCH("ea_"&amp;"太陽光（土地系）"&amp;"_年間発電",データシート3!$A$1:$AB$1,0),0)/10^3</f>
        <v>305679.33900000004</v>
      </c>
      <c r="BF90" s="953">
        <f>VLOOKUP(BC90&amp;"_令和4年度",データシート3!A:AB,MATCH("ea_"&amp;"風力（陸上）"&amp;"_年間発電",データシート3!$A$1:$AB$1,0),0)/10^3</f>
        <v>161.79599999999999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1062.1469999999999</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306903.28200000001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48611.638290978677</v>
      </c>
      <c r="BK90" s="953">
        <f t="shared" si="21"/>
        <v>258291.64370902133</v>
      </c>
      <c r="BL90" s="953">
        <f t="shared" si="22"/>
        <v>0</v>
      </c>
      <c r="BM90" s="953">
        <f t="shared" si="23"/>
        <v>258291.64370902133</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43216</v>
      </c>
      <c r="AY91" s="20" t="str">
        <f>IF(IFERROR(比較地域マスタ!$AE26,"")=0,"",IFERROR(比較地域マスタ!$AE26,""))</f>
        <v>合志市</v>
      </c>
      <c r="BA91" s="24">
        <v>20</v>
      </c>
      <c r="BB91" s="24">
        <v>1</v>
      </c>
      <c r="BC91" s="20" t="str">
        <f t="shared" si="24"/>
        <v>43216</v>
      </c>
      <c r="BD91" s="20" t="str">
        <f t="shared" si="25"/>
        <v>合志市</v>
      </c>
      <c r="BE91" s="953">
        <f>VLOOKUP(BC91&amp;"_令和4年度",データシート3!A:AB,MATCH("ea_"&amp;"太陽光（建物系）"&amp;"_年間発電",データシート3!$A$1:$AB$1,0),0)/10^3+VLOOKUP(BC91&amp;"_令和4年度",データシート3!A:AB,MATCH("ea_"&amp;"太陽光（土地系）"&amp;"_年間発電",データシート3!$A$1:$AB$1,0),0)/10^3</f>
        <v>1156511.5559999999</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1156511.5559999999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746685.99358641484</v>
      </c>
      <c r="BK91" s="953">
        <f t="shared" si="21"/>
        <v>409825.56241358502</v>
      </c>
      <c r="BL91" s="953">
        <f t="shared" si="22"/>
        <v>0</v>
      </c>
      <c r="BM91" s="953">
        <f t="shared" si="23"/>
        <v>409825.56241358502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43510</v>
      </c>
      <c r="AY92" s="20" t="str">
        <f>IF(IFERROR(比較地域マスタ!$AE27,"")=0,"",IFERROR(比較地域マスタ!$AE27,""))</f>
        <v>相良村</v>
      </c>
      <c r="AZ92" s="18"/>
      <c r="BA92" s="24">
        <v>21</v>
      </c>
      <c r="BB92" s="24">
        <v>1</v>
      </c>
      <c r="BC92" s="20" t="str">
        <f t="shared" si="24"/>
        <v>43510</v>
      </c>
      <c r="BD92" s="20" t="str">
        <f t="shared" si="25"/>
        <v>相良村</v>
      </c>
      <c r="BE92" s="953">
        <f>VLOOKUP(BC92&amp;"_令和4年度",データシート3!A:AB,MATCH("ea_"&amp;"太陽光（建物系）"&amp;"_年間発電",データシート3!$A$1:$AB$1,0),0)/10^3+VLOOKUP(BC92&amp;"_令和4年度",データシート3!A:AB,MATCH("ea_"&amp;"太陽光（土地系）"&amp;"_年間発電",データシート3!$A$1:$AB$1,0),0)/10^3</f>
        <v>358510.45499999996</v>
      </c>
      <c r="BF92" s="953">
        <f>VLOOKUP(BC92&amp;"_令和4年度",データシート3!A:AB,MATCH("ea_"&amp;"風力（陸上）"&amp;"_年間発電",データシート3!$A$1:$AB$1,0),0)/10^3</f>
        <v>159887.14000000004</v>
      </c>
      <c r="BG92" s="953">
        <f>VLOOKUP(BC92&amp;"_令和4年度",データシート3!A:AB,MATCH("ea_"&amp;"中小水（河川）"&amp;"_年間発電",データシート3!$A$1:$AB$1,0),0)/10^3+VLOOKUP(BC92&amp;"_令和4年度",データシート3!A:AB,MATCH("ea_"&amp;"中小水（農業用水路）"&amp;"_年間発電",データシート3!$A$1:$AB$1,0),0)/10^3</f>
        <v>33158.330999999998</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551555.92599999998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23773.453960745344</v>
      </c>
      <c r="BK92" s="953">
        <f>BI92-BJ92</f>
        <v>527782.47203925462</v>
      </c>
      <c r="BL92" s="953">
        <f t="shared" si="22"/>
        <v>0</v>
      </c>
      <c r="BM92" s="953">
        <f t="shared" si="23"/>
        <v>527782.47203925462</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43428</v>
      </c>
      <c r="AY93" s="20" t="str">
        <f>IF(IFERROR(比較地域マスタ!$AE28,"")=0,"",IFERROR(比較地域マスタ!$AE28,""))</f>
        <v>高森町</v>
      </c>
      <c r="AZ93" s="18"/>
      <c r="BA93" s="24">
        <v>22</v>
      </c>
      <c r="BB93" s="24">
        <v>1</v>
      </c>
      <c r="BC93" s="20" t="str">
        <f t="shared" si="24"/>
        <v>43428</v>
      </c>
      <c r="BD93" s="20" t="str">
        <f t="shared" si="25"/>
        <v>高森町</v>
      </c>
      <c r="BE93" s="953">
        <f>VLOOKUP(BC93&amp;"_令和4年度",データシート3!A:AB,MATCH("ea_"&amp;"太陽光（建物系）"&amp;"_年間発電",データシート3!$A$1:$AB$1,0),0)/10^3+VLOOKUP(BC93&amp;"_令和4年度",データシート3!A:AB,MATCH("ea_"&amp;"太陽光（土地系）"&amp;"_年間発電",データシート3!$A$1:$AB$1,0),0)/10^3</f>
        <v>901303.30700000003</v>
      </c>
      <c r="BF93" s="953">
        <f>VLOOKUP(BC93&amp;"_令和4年度",データシート3!A:AB,MATCH("ea_"&amp;"風力（陸上）"&amp;"_年間発電",データシート3!$A$1:$AB$1,0),0)/10^3</f>
        <v>630823.69999999984</v>
      </c>
      <c r="BG93" s="953">
        <f>VLOOKUP(BC93&amp;"_令和4年度",データシート3!A:AB,MATCH("ea_"&amp;"中小水（河川）"&amp;"_年間発電",データシート3!$A$1:$AB$1,0),0)/10^3+VLOOKUP(BC93&amp;"_令和4年度",データシート3!A:AB,MATCH("ea_"&amp;"中小水（農業用水路）"&amp;"_年間発電",データシート3!$A$1:$AB$1,0),0)/10^3</f>
        <v>21721.872770319998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15959.634</v>
      </c>
      <c r="BI93" s="953">
        <f t="shared" si="26"/>
        <v>1569808.5137703198</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32914.027295122993</v>
      </c>
      <c r="BK93" s="953">
        <f t="shared" si="21"/>
        <v>1536894.4864751967</v>
      </c>
      <c r="BL93" s="953">
        <f t="shared" si="22"/>
        <v>0</v>
      </c>
      <c r="BM93" s="953">
        <f t="shared" si="23"/>
        <v>1536894.4864751967</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43206</v>
      </c>
      <c r="AY94" s="20" t="str">
        <f>IF(IFERROR(比較地域マスタ!$AE29,"")=0,"",IFERROR(比較地域マスタ!$AE29,""))</f>
        <v>玉名市</v>
      </c>
      <c r="AZ94" s="18"/>
      <c r="BA94" s="24">
        <v>23</v>
      </c>
      <c r="BB94" s="24">
        <v>1</v>
      </c>
      <c r="BC94" s="20" t="str">
        <f t="shared" si="24"/>
        <v>43206</v>
      </c>
      <c r="BD94" s="20" t="str">
        <f t="shared" si="25"/>
        <v>玉名市</v>
      </c>
      <c r="BE94" s="953">
        <f>VLOOKUP(BC94&amp;"_令和4年度",データシート3!A:AB,MATCH("ea_"&amp;"太陽光（建物系）"&amp;"_年間発電",データシート3!$A$1:$AB$1,0),0)/10^3+VLOOKUP(BC94&amp;"_令和4年度",データシート3!A:AB,MATCH("ea_"&amp;"太陽光（土地系）"&amp;"_年間発電",データシート3!$A$1:$AB$1,0),0)/10^3</f>
        <v>2554569.56</v>
      </c>
      <c r="BF94" s="953">
        <f>VLOOKUP(BC94&amp;"_令和4年度",データシート3!A:AB,MATCH("ea_"&amp;"風力（陸上）"&amp;"_年間発電",データシート3!$A$1:$AB$1,0),0)/10^3</f>
        <v>5205.634</v>
      </c>
      <c r="BG94" s="953">
        <f>VLOOKUP(BC94&amp;"_令和4年度",データシート3!A:AB,MATCH("ea_"&amp;"中小水（河川）"&amp;"_年間発電",データシート3!$A$1:$AB$1,0),0)/10^3+VLOOKUP(BC94&amp;"_令和4年度",データシート3!A:AB,MATCH("ea_"&amp;"中小水（農業用水路）"&amp;"_年間発電",データシート3!$A$1:$AB$1,0),0)/10^3</f>
        <v>44.44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4.9059999999999997</v>
      </c>
      <c r="BI94" s="953">
        <f t="shared" si="26"/>
        <v>2559824.54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295927.53969265718</v>
      </c>
      <c r="BK94" s="953">
        <f t="shared" si="21"/>
        <v>2263897.000307343</v>
      </c>
      <c r="BL94" s="953">
        <f t="shared" si="22"/>
        <v>0</v>
      </c>
      <c r="BM94" s="953">
        <f t="shared" si="23"/>
        <v>2263897.000307343</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43505</v>
      </c>
      <c r="AY95" s="20" t="str">
        <f>IF(IFERROR(比較地域マスタ!$AE30,"")=0,"",IFERROR(比較地域マスタ!$AE30,""))</f>
        <v>多良木町</v>
      </c>
      <c r="AZ95" s="18"/>
      <c r="BA95" s="24">
        <v>24</v>
      </c>
      <c r="BB95" s="24">
        <v>1</v>
      </c>
      <c r="BC95" s="20" t="str">
        <f t="shared" si="24"/>
        <v>43505</v>
      </c>
      <c r="BD95" s="20" t="str">
        <f t="shared" si="25"/>
        <v>多良木町</v>
      </c>
      <c r="BE95" s="953">
        <f>VLOOKUP(BC95&amp;"_令和4年度",データシート3!A:AB,MATCH("ea_"&amp;"太陽光（建物系）"&amp;"_年間発電",データシート3!$A$1:$AB$1,0),0)/10^3+VLOOKUP(BC95&amp;"_令和4年度",データシート3!A:AB,MATCH("ea_"&amp;"太陽光（土地系）"&amp;"_年間発電",データシート3!$A$1:$AB$1,0),0)/10^3</f>
        <v>567167.554</v>
      </c>
      <c r="BF95" s="953">
        <f>VLOOKUP(BC95&amp;"_令和4年度",データシート3!A:AB,MATCH("ea_"&amp;"風力（陸上）"&amp;"_年間発電",データシート3!$A$1:$AB$1,0),0)/10^3</f>
        <v>348642.81199999998</v>
      </c>
      <c r="BG95" s="953">
        <f>VLOOKUP(BC95&amp;"_令和4年度",データシート3!A:AB,MATCH("ea_"&amp;"中小水（河川）"&amp;"_年間発電",データシート3!$A$1:$AB$1,0),0)/10^3+VLOOKUP(BC95&amp;"_令和4年度",データシート3!A:AB,MATCH("ea_"&amp;"中小水（農業用水路）"&amp;"_年間発電",データシート3!$A$1:$AB$1,0),0)/10^3</f>
        <v>28167.22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943977.58599999989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39707.380452542995</v>
      </c>
      <c r="BK95" s="953">
        <f t="shared" si="21"/>
        <v>904270.20554745686</v>
      </c>
      <c r="BL95" s="953">
        <f t="shared" si="22"/>
        <v>0</v>
      </c>
      <c r="BM95" s="953">
        <f t="shared" si="23"/>
        <v>904270.20554745686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43484</v>
      </c>
      <c r="AY96" s="20" t="str">
        <f>IF(IFERROR(比較地域マスタ!$AE31,"")=0,"",IFERROR(比較地域マスタ!$AE31,""))</f>
        <v>津奈木町</v>
      </c>
      <c r="AZ96" s="18"/>
      <c r="BA96" s="24">
        <v>25</v>
      </c>
      <c r="BB96" s="24">
        <v>1</v>
      </c>
      <c r="BC96" s="20" t="str">
        <f t="shared" si="24"/>
        <v>43484</v>
      </c>
      <c r="BD96" s="20" t="str">
        <f t="shared" si="25"/>
        <v>津奈木町</v>
      </c>
      <c r="BE96" s="953">
        <f>VLOOKUP(BC96&amp;"_令和4年度",データシート3!A:AB,MATCH("ea_"&amp;"太陽光（建物系）"&amp;"_年間発電",データシート3!$A$1:$AB$1,0),0)/10^3+VLOOKUP(BC96&amp;"_令和4年度",データシート3!A:AB,MATCH("ea_"&amp;"太陽光（土地系）"&amp;"_年間発電",データシート3!$A$1:$AB$1,0),0)/10^3</f>
        <v>101591.946</v>
      </c>
      <c r="BF96" s="953">
        <f>VLOOKUP(BC96&amp;"_令和4年度",データシート3!A:AB,MATCH("ea_"&amp;"風力（陸上）"&amp;"_年間発電",データシート3!$A$1:$AB$1,0),0)/10^3</f>
        <v>10821.38</v>
      </c>
      <c r="BG96" s="953">
        <f>VLOOKUP(BC96&amp;"_令和4年度",データシート3!A:AB,MATCH("ea_"&amp;"中小水（河川）"&amp;"_年間発電",データシート3!$A$1:$AB$1,0),0)/10^3+VLOOKUP(BC96&amp;"_令和4年度",データシート3!A:AB,MATCH("ea_"&amp;"中小水（農業用水路）"&amp;"_年間発電",データシート3!$A$1:$AB$1,0),0)/10^3</f>
        <v>287.14299999999997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112700.469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16610.364802589025</v>
      </c>
      <c r="BK96" s="953">
        <f t="shared" si="21"/>
        <v>96090.104197410968</v>
      </c>
      <c r="BL96" s="953">
        <f t="shared" si="22"/>
        <v>0</v>
      </c>
      <c r="BM96" s="953">
        <f t="shared" si="23"/>
        <v>96090.104197410968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43368</v>
      </c>
      <c r="AY97" s="20" t="str">
        <f>IF(IFERROR(比較地域マスタ!$AE32,"")=0,"",IFERROR(比較地域マスタ!$AE32,""))</f>
        <v>長洲町</v>
      </c>
      <c r="AZ97" s="18"/>
      <c r="BA97" s="24">
        <v>26</v>
      </c>
      <c r="BB97" s="24">
        <v>1</v>
      </c>
      <c r="BC97" s="20" t="str">
        <f t="shared" si="24"/>
        <v>43368</v>
      </c>
      <c r="BD97" s="20" t="str">
        <f t="shared" si="25"/>
        <v>長洲町</v>
      </c>
      <c r="BE97" s="953">
        <f>VLOOKUP(BC97&amp;"_令和4年度",データシート3!A:AB,MATCH("ea_"&amp;"太陽光（建物系）"&amp;"_年間発電",データシート3!$A$1:$AB$1,0),0)/10^3+VLOOKUP(BC97&amp;"_令和4年度",データシート3!A:AB,MATCH("ea_"&amp;"太陽光（土地系）"&amp;"_年間発電",データシート3!$A$1:$AB$1,0),0)/10^3</f>
        <v>326844.26500000001</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326844.26500000001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208678.20811121378</v>
      </c>
      <c r="BK97" s="953">
        <f t="shared" si="21"/>
        <v>118166.05688878623</v>
      </c>
      <c r="BL97" s="953">
        <f t="shared" si="22"/>
        <v>0</v>
      </c>
      <c r="BM97" s="953">
        <f t="shared" si="23"/>
        <v>118166.05688878623</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43369</v>
      </c>
      <c r="AY98" s="20" t="str">
        <f>IF(IFERROR(比較地域マスタ!$AE33,"")=0,"",IFERROR(比較地域マスタ!$AE33,""))</f>
        <v>和水町</v>
      </c>
      <c r="AZ98" s="18"/>
      <c r="BA98" s="24">
        <v>27</v>
      </c>
      <c r="BB98" s="24">
        <v>1</v>
      </c>
      <c r="BC98" s="20" t="str">
        <f t="shared" si="24"/>
        <v>43369</v>
      </c>
      <c r="BD98" s="20" t="str">
        <f t="shared" si="25"/>
        <v>和水町</v>
      </c>
      <c r="BE98" s="953">
        <f>VLOOKUP(BC98&amp;"_令和4年度",データシート3!A:AB,MATCH("ea_"&amp;"太陽光（建物系）"&amp;"_年間発電",データシート3!$A$1:$AB$1,0),0)/10^3+VLOOKUP(BC98&amp;"_令和4年度",データシート3!A:AB,MATCH("ea_"&amp;"太陽光（土地系）"&amp;"_年間発電",データシート3!$A$1:$AB$1,0),0)/10^3</f>
        <v>613618.11800000002</v>
      </c>
      <c r="BF98" s="953">
        <f>VLOOKUP(BC98&amp;"_令和4年度",データシート3!A:AB,MATCH("ea_"&amp;"風力（陸上）"&amp;"_年間発電",データシート3!$A$1:$AB$1,0),0)/10^3</f>
        <v>8889.2790000000005</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622507.397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66954.206477747721</v>
      </c>
      <c r="BK98" s="953">
        <f t="shared" si="21"/>
        <v>555553.19052225223</v>
      </c>
      <c r="BL98" s="953">
        <f t="shared" si="22"/>
        <v>0</v>
      </c>
      <c r="BM98" s="953">
        <f t="shared" si="23"/>
        <v>555553.19052225223</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43367</v>
      </c>
      <c r="AY99" s="20" t="str">
        <f>IF(IFERROR(比較地域マスタ!$AE34,"")=0,"",IFERROR(比較地域マスタ!$AE34,""))</f>
        <v>南関町</v>
      </c>
      <c r="AZ99" s="18"/>
      <c r="BA99" s="24">
        <v>28</v>
      </c>
      <c r="BB99" s="24">
        <v>1</v>
      </c>
      <c r="BC99" s="20" t="str">
        <f t="shared" si="24"/>
        <v>43367</v>
      </c>
      <c r="BD99" s="20" t="str">
        <f t="shared" si="25"/>
        <v>南関町</v>
      </c>
      <c r="BE99" s="953">
        <f>VLOOKUP(BC99&amp;"_令和4年度",データシート3!A:AB,MATCH("ea_"&amp;"太陽光（建物系）"&amp;"_年間発電",データシート3!$A$1:$AB$1,0),0)/10^3+VLOOKUP(BC99&amp;"_令和4年度",データシート3!A:AB,MATCH("ea_"&amp;"太陽光（土地系）"&amp;"_年間発電",データシート3!$A$1:$AB$1,0),0)/10^3</f>
        <v>464180.63799999998</v>
      </c>
      <c r="BF99" s="953">
        <f>VLOOKUP(BC99&amp;"_令和4年度",データシート3!A:AB,MATCH("ea_"&amp;"風力（陸上）"&amp;"_年間発電",データシート3!$A$1:$AB$1,0),0)/10^3</f>
        <v>3979.1509999999998</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468159.78899999999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167869.59723776829</v>
      </c>
      <c r="BK99" s="953">
        <f t="shared" si="21"/>
        <v>300290.1917622317</v>
      </c>
      <c r="BL99" s="953">
        <f t="shared" si="22"/>
        <v>0</v>
      </c>
      <c r="BM99" s="953">
        <f t="shared" si="23"/>
        <v>300290.1917622317</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43501</v>
      </c>
      <c r="AY100" s="20" t="str">
        <f>IF(IFERROR(比較地域マスタ!$AE35,"")=0,"",IFERROR(比較地域マスタ!$AE35,""))</f>
        <v>錦町</v>
      </c>
      <c r="AZ100" s="18"/>
      <c r="BA100" s="24">
        <v>29</v>
      </c>
      <c r="BB100" s="24">
        <v>1</v>
      </c>
      <c r="BC100" s="20" t="str">
        <f t="shared" si="24"/>
        <v>43501</v>
      </c>
      <c r="BD100" s="20" t="str">
        <f t="shared" si="25"/>
        <v>錦町</v>
      </c>
      <c r="BE100" s="953">
        <f>VLOOKUP(BC100&amp;"_令和4年度",データシート3!A:AB,MATCH("ea_"&amp;"太陽光（建物系）"&amp;"_年間発電",データシート3!$A$1:$AB$1,0),0)/10^3+VLOOKUP(BC100&amp;"_令和4年度",データシート3!A:AB,MATCH("ea_"&amp;"太陽光（土地系）"&amp;"_年間発電",データシート3!$A$1:$AB$1,0),0)/10^3</f>
        <v>564291.44299999997</v>
      </c>
      <c r="BF100" s="953">
        <f>VLOOKUP(BC100&amp;"_令和4年度",データシート3!A:AB,MATCH("ea_"&amp;"風力（陸上）"&amp;"_年間発電",データシート3!$A$1:$AB$1,0),0)/10^3</f>
        <v>156476.62400000004</v>
      </c>
      <c r="BG100" s="953">
        <f>VLOOKUP(BC100&amp;"_令和4年度",データシート3!A:AB,MATCH("ea_"&amp;"中小水（河川）"&amp;"_年間発電",データシート3!$A$1:$AB$1,0),0)/10^3+VLOOKUP(BC100&amp;"_令和4年度",データシート3!A:AB,MATCH("ea_"&amp;"中小水（農業用水路）"&amp;"_年間発電",データシート3!$A$1:$AB$1,0),0)/10^3</f>
        <v>10380.165341129998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731148.23234113003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63915.87078343187</v>
      </c>
      <c r="BK100" s="953">
        <f t="shared" si="21"/>
        <v>667232.36155769811</v>
      </c>
      <c r="BL100" s="953">
        <f t="shared" si="22"/>
        <v>0</v>
      </c>
      <c r="BM100" s="953">
        <f t="shared" si="23"/>
        <v>667232.36155769811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43432</v>
      </c>
      <c r="AY101" s="20" t="str">
        <f>IF(IFERROR(比較地域マスタ!$AE36,"")=0,"",IFERROR(比較地域マスタ!$AE36,""))</f>
        <v>西原村</v>
      </c>
      <c r="AZ101" s="18"/>
      <c r="BA101" s="24">
        <v>30</v>
      </c>
      <c r="BB101" s="24">
        <v>1</v>
      </c>
      <c r="BC101" s="20" t="str">
        <f t="shared" si="24"/>
        <v>43432</v>
      </c>
      <c r="BD101" s="20" t="str">
        <f t="shared" si="25"/>
        <v>西原村</v>
      </c>
      <c r="BE101" s="953">
        <f>VLOOKUP(BC101&amp;"_令和4年度",データシート3!A:AB,MATCH("ea_"&amp;"太陽光（建物系）"&amp;"_年間発電",データシート3!$A$1:$AB$1,0),0)/10^3+VLOOKUP(BC101&amp;"_令和4年度",データシート3!A:AB,MATCH("ea_"&amp;"太陽光（土地系）"&amp;"_年間発電",データシート3!$A$1:$AB$1,0),0)/10^3</f>
        <v>347872.35600000009</v>
      </c>
      <c r="BF101" s="953">
        <f>VLOOKUP(BC101&amp;"_令和4年度",データシート3!A:AB,MATCH("ea_"&amp;"風力（陸上）"&amp;"_年間発電",データシート3!$A$1:$AB$1,0),0)/10^3</f>
        <v>283809.29599999991</v>
      </c>
      <c r="BG101" s="953">
        <f>VLOOKUP(BC101&amp;"_令和4年度",データシート3!A:AB,MATCH("ea_"&amp;"中小水（河川）"&amp;"_年間発電",データシート3!$A$1:$AB$1,0),0)/10^3+VLOOKUP(BC101&amp;"_令和4年度",データシート3!A:AB,MATCH("ea_"&amp;"中小水（農業用水路）"&amp;"_年間発電",データシート3!$A$1:$AB$1,0),0)/10^3</f>
        <v>7051.2330000000002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64.018000000000001</v>
      </c>
      <c r="BI101" s="953">
        <f t="shared" si="26"/>
        <v>638796.90300000005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63423.076164420912</v>
      </c>
      <c r="BK101" s="953">
        <f t="shared" si="21"/>
        <v>575373.82683557912</v>
      </c>
      <c r="BL101" s="953">
        <f t="shared" si="22"/>
        <v>0</v>
      </c>
      <c r="BM101" s="953">
        <f t="shared" si="23"/>
        <v>575373.82683557912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43468</v>
      </c>
      <c r="AY102" s="20" t="str">
        <f>IF(IFERROR(比較地域マスタ!$AE37,"")=0,"",IFERROR(比較地域マスタ!$AE37,""))</f>
        <v>氷川町</v>
      </c>
      <c r="AZ102" s="18"/>
      <c r="BA102" s="24">
        <v>31</v>
      </c>
      <c r="BB102" s="24">
        <v>1</v>
      </c>
      <c r="BC102" s="20" t="str">
        <f t="shared" si="24"/>
        <v>43468</v>
      </c>
      <c r="BD102" s="20" t="str">
        <f t="shared" si="25"/>
        <v>氷川町</v>
      </c>
      <c r="BE102" s="953">
        <f>VLOOKUP(BC102&amp;"_令和4年度",データシート3!A:AB,MATCH("ea_"&amp;"太陽光（建物系）"&amp;"_年間発電",データシート3!$A$1:$AB$1,0),0)/10^3+VLOOKUP(BC102&amp;"_令和4年度",データシート3!A:AB,MATCH("ea_"&amp;"太陽光（土地系）"&amp;"_年間発電",データシート3!$A$1:$AB$1,0),0)/10^3</f>
        <v>663720</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663720</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37153.694464627741</v>
      </c>
      <c r="BK102" s="953">
        <f t="shared" si="21"/>
        <v>626566.30553537223</v>
      </c>
      <c r="BL102" s="953">
        <f t="shared" si="22"/>
        <v>0</v>
      </c>
      <c r="BM102" s="953">
        <f t="shared" si="23"/>
        <v>626566.30553537223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43203</v>
      </c>
      <c r="AY103" s="20" t="str">
        <f>IF(IFERROR(比較地域マスタ!$AE38,"")=0,"",IFERROR(比較地域マスタ!$AE38,""))</f>
        <v>人吉市</v>
      </c>
      <c r="AZ103" s="18"/>
      <c r="BA103" s="24">
        <v>32</v>
      </c>
      <c r="BB103" s="24">
        <v>1</v>
      </c>
      <c r="BC103" s="20" t="str">
        <f t="shared" si="24"/>
        <v>43203</v>
      </c>
      <c r="BD103" s="20" t="str">
        <f t="shared" si="25"/>
        <v>人吉市</v>
      </c>
      <c r="BE103" s="953">
        <f>VLOOKUP(BC103&amp;"_令和4年度",データシート3!A:AB,MATCH("ea_"&amp;"太陽光（建物系）"&amp;"_年間発電",データシート3!$A$1:$AB$1,0),0)/10^3+VLOOKUP(BC103&amp;"_令和4年度",データシート3!A:AB,MATCH("ea_"&amp;"太陽光（土地系）"&amp;"_年間発電",データシート3!$A$1:$AB$1,0),0)/10^3</f>
        <v>571371.73100000003</v>
      </c>
      <c r="BF103" s="953">
        <f>VLOOKUP(BC103&amp;"_令和4年度",データシート3!A:AB,MATCH("ea_"&amp;"風力（陸上）"&amp;"_年間発電",データシート3!$A$1:$AB$1,0),0)/10^3</f>
        <v>601903.72900000005</v>
      </c>
      <c r="BG103" s="953">
        <f>VLOOKUP(BC103&amp;"_令和4年度",データシート3!A:AB,MATCH("ea_"&amp;"中小水（河川）"&amp;"_年間発電",データシート3!$A$1:$AB$1,0),0)/10^3+VLOOKUP(BC103&amp;"_令和4年度",データシート3!A:AB,MATCH("ea_"&amp;"中小水（農業用水路）"&amp;"_年間発電",データシート3!$A$1:$AB$1,0),0)/10^3</f>
        <v>77362.691999999995</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2162.3879999999999</v>
      </c>
      <c r="BI103" s="953">
        <f t="shared" si="26"/>
        <v>1252800.54</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168067.44780593409</v>
      </c>
      <c r="BK103" s="953">
        <f t="shared" si="21"/>
        <v>1084733.0921940659</v>
      </c>
      <c r="BL103" s="953">
        <f t="shared" si="22"/>
        <v>0</v>
      </c>
      <c r="BM103" s="953">
        <f t="shared" si="23"/>
        <v>1084733.0921940659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43443</v>
      </c>
      <c r="AY104" s="20" t="str">
        <f>IF(IFERROR(比較地域マスタ!$AE39,"")=0,"",IFERROR(比較地域マスタ!$AE39,""))</f>
        <v>益城町</v>
      </c>
      <c r="AZ104" s="18"/>
      <c r="BA104" s="24">
        <v>33</v>
      </c>
      <c r="BB104" s="24">
        <v>1</v>
      </c>
      <c r="BC104" s="20" t="str">
        <f t="shared" si="24"/>
        <v>43443</v>
      </c>
      <c r="BD104" s="20" t="str">
        <f t="shared" si="25"/>
        <v>益城町</v>
      </c>
      <c r="BE104" s="953">
        <f>VLOOKUP(BC104&amp;"_令和4年度",データシート3!A:AB,MATCH("ea_"&amp;"太陽光（建物系）"&amp;"_年間発電",データシート3!$A$1:$AB$1,0),0)/10^3+VLOOKUP(BC104&amp;"_令和4年度",データシート3!A:AB,MATCH("ea_"&amp;"太陽光（土地系）"&amp;"_年間発電",データシート3!$A$1:$AB$1,0),0)/10^3</f>
        <v>771498.67400000012</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6336.0569999999989</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777834.73100000015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199133.02486176541</v>
      </c>
      <c r="BK104" s="953">
        <f t="shared" ref="BK104:BK135" si="27">BI104-BJ104</f>
        <v>578701.7061382347</v>
      </c>
      <c r="BL104" s="953">
        <f t="shared" ref="BL104:BL135" si="28">IF(BK104&gt;0,0,BK104)</f>
        <v>0</v>
      </c>
      <c r="BM104" s="953">
        <f t="shared" ref="BM104:BM135" si="29">IF(BK104&gt;0,BK104,0)</f>
        <v>578701.7061382347</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43348</v>
      </c>
      <c r="AY105" s="20" t="str">
        <f>IF(IFERROR(比較地域マスタ!$AE40,"")=0,"",IFERROR(比較地域マスタ!$AE40,""))</f>
        <v>美里町</v>
      </c>
      <c r="AZ105" s="18"/>
      <c r="BA105" s="24">
        <v>34</v>
      </c>
      <c r="BB105" s="24">
        <v>1</v>
      </c>
      <c r="BC105" s="20" t="str">
        <f t="shared" si="24"/>
        <v>43348</v>
      </c>
      <c r="BD105" s="20" t="str">
        <f t="shared" si="25"/>
        <v>美里町</v>
      </c>
      <c r="BE105" s="953">
        <f>VLOOKUP(BC105&amp;"_令和4年度",データシート3!A:AB,MATCH("ea_"&amp;"太陽光（建物系）"&amp;"_年間発電",データシート3!$A$1:$AB$1,0),0)/10^3+VLOOKUP(BC105&amp;"_令和4年度",データシート3!A:AB,MATCH("ea_"&amp;"太陽光（土地系）"&amp;"_年間発電",データシート3!$A$1:$AB$1,0),0)/10^3</f>
        <v>351788.85499999998</v>
      </c>
      <c r="BF105" s="953">
        <f>VLOOKUP(BC105&amp;"_令和4年度",データシート3!A:AB,MATCH("ea_"&amp;"風力（陸上）"&amp;"_年間発電",データシート3!$A$1:$AB$1,0),0)/10^3</f>
        <v>7020.2849999999989</v>
      </c>
      <c r="BG105" s="953">
        <f>VLOOKUP(BC105&amp;"_令和4年度",データシート3!A:AB,MATCH("ea_"&amp;"中小水（河川）"&amp;"_年間発電",データシート3!$A$1:$AB$1,0),0)/10^3+VLOOKUP(BC105&amp;"_令和4年度",データシート3!A:AB,MATCH("ea_"&amp;"中小水（農業用水路）"&amp;"_年間発電",データシート3!$A$1:$AB$1,0),0)/10^3</f>
        <v>9696.1810000000023</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368505.32099999994</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35977.156877249567</v>
      </c>
      <c r="BK105" s="953">
        <f t="shared" si="27"/>
        <v>332528.1641227504</v>
      </c>
      <c r="BL105" s="953">
        <f t="shared" si="28"/>
        <v>0</v>
      </c>
      <c r="BM105" s="953">
        <f t="shared" si="29"/>
        <v>332528.1641227504</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43507</v>
      </c>
      <c r="AY106" s="20" t="str">
        <f>IF(IFERROR(比較地域マスタ!$AE41,"")=0,"",IFERROR(比較地域マスタ!$AE41,""))</f>
        <v>水上村</v>
      </c>
      <c r="AZ106" s="18"/>
      <c r="BA106" s="24">
        <v>35</v>
      </c>
      <c r="BB106" s="24">
        <v>1</v>
      </c>
      <c r="BC106" s="20" t="str">
        <f t="shared" si="24"/>
        <v>43507</v>
      </c>
      <c r="BD106" s="20" t="str">
        <f t="shared" si="25"/>
        <v>水上村</v>
      </c>
      <c r="BE106" s="953">
        <f>VLOOKUP(BC106&amp;"_令和4年度",データシート3!A:AB,MATCH("ea_"&amp;"太陽光（建物系）"&amp;"_年間発電",データシート3!$A$1:$AB$1,0),0)/10^3+VLOOKUP(BC106&amp;"_令和4年度",データシート3!A:AB,MATCH("ea_"&amp;"太陽光（土地系）"&amp;"_年間発電",データシート3!$A$1:$AB$1,0),0)/10^3</f>
        <v>94992.641999999993</v>
      </c>
      <c r="BF106" s="953">
        <f>VLOOKUP(BC106&amp;"_令和4年度",データシート3!A:AB,MATCH("ea_"&amp;"風力（陸上）"&amp;"_年間発電",データシート3!$A$1:$AB$1,0),0)/10^3</f>
        <v>373862.67499999993</v>
      </c>
      <c r="BG106" s="953">
        <f>VLOOKUP(BC106&amp;"_令和4年度",データシート3!A:AB,MATCH("ea_"&amp;"中小水（河川）"&amp;"_年間発電",データシート3!$A$1:$AB$1,0),0)/10^3+VLOOKUP(BC106&amp;"_令和4年度",データシート3!A:AB,MATCH("ea_"&amp;"中小水（農業用水路）"&amp;"_年間発電",データシート3!$A$1:$AB$1,0),0)/10^3</f>
        <v>72717.876000000004</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541573.19299999997</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8847.720261253884</v>
      </c>
      <c r="BK106" s="953">
        <f t="shared" si="27"/>
        <v>532725.47273874609</v>
      </c>
      <c r="BL106" s="953">
        <f t="shared" si="28"/>
        <v>0</v>
      </c>
      <c r="BM106" s="953">
        <f t="shared" si="29"/>
        <v>532725.47273874609</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43205</v>
      </c>
      <c r="AY107" s="20" t="str">
        <f>IF(IFERROR(比較地域マスタ!$AE42,"")=0,"",IFERROR(比較地域マスタ!$AE42,""))</f>
        <v>水俣市</v>
      </c>
      <c r="AZ107" s="18"/>
      <c r="BA107" s="24">
        <v>36</v>
      </c>
      <c r="BB107" s="24">
        <v>1</v>
      </c>
      <c r="BC107" s="20" t="str">
        <f t="shared" si="24"/>
        <v>43205</v>
      </c>
      <c r="BD107" s="20" t="str">
        <f t="shared" si="25"/>
        <v>水俣市</v>
      </c>
      <c r="BE107" s="953">
        <f>VLOOKUP(BC107&amp;"_令和4年度",データシート3!A:AB,MATCH("ea_"&amp;"太陽光（建物系）"&amp;"_年間発電",データシート3!$A$1:$AB$1,0),0)/10^3+VLOOKUP(BC107&amp;"_令和4年度",データシート3!A:AB,MATCH("ea_"&amp;"太陽光（土地系）"&amp;"_年間発電",データシート3!$A$1:$AB$1,0),0)/10^3</f>
        <v>390342.12699999998</v>
      </c>
      <c r="BF107" s="953">
        <f>VLOOKUP(BC107&amp;"_令和4年度",データシート3!A:AB,MATCH("ea_"&amp;"風力（陸上）"&amp;"_年間発電",データシート3!$A$1:$AB$1,0),0)/10^3</f>
        <v>297774.103</v>
      </c>
      <c r="BG107" s="953">
        <f>VLOOKUP(BC107&amp;"_令和4年度",データシート3!A:AB,MATCH("ea_"&amp;"中小水（河川）"&amp;"_年間発電",データシート3!$A$1:$AB$1,0),0)/10^3+VLOOKUP(BC107&amp;"_令和4年度",データシート3!A:AB,MATCH("ea_"&amp;"中小水（農業用水路）"&amp;"_年間発電",データシート3!$A$1:$AB$1,0),0)/10^3</f>
        <v>44479.923000000003</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732596.15299999993</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147772.16934530254</v>
      </c>
      <c r="BK107" s="953">
        <f t="shared" si="27"/>
        <v>584823.98365469743</v>
      </c>
      <c r="BL107" s="953">
        <f t="shared" si="28"/>
        <v>0</v>
      </c>
      <c r="BM107" s="953">
        <f t="shared" si="29"/>
        <v>584823.98365469743</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43433</v>
      </c>
      <c r="AY108" s="20" t="str">
        <f>IF(IFERROR(比較地域マスタ!$AE43,"")=0,"",IFERROR(比較地域マスタ!$AE43,""))</f>
        <v>南阿蘇村</v>
      </c>
      <c r="AZ108" s="18"/>
      <c r="BA108" s="24">
        <v>37</v>
      </c>
      <c r="BB108" s="24">
        <v>1</v>
      </c>
      <c r="BC108" s="20" t="str">
        <f t="shared" si="24"/>
        <v>43433</v>
      </c>
      <c r="BD108" s="20" t="str">
        <f t="shared" si="25"/>
        <v>南阿蘇村</v>
      </c>
      <c r="BE108" s="953">
        <f>VLOOKUP(BC108&amp;"_令和4年度",データシート3!A:AB,MATCH("ea_"&amp;"太陽光（建物系）"&amp;"_年間発電",データシート3!$A$1:$AB$1,0),0)/10^3+VLOOKUP(BC108&amp;"_令和4年度",データシート3!A:AB,MATCH("ea_"&amp;"太陽光（土地系）"&amp;"_年間発電",データシート3!$A$1:$AB$1,0),0)/10^3</f>
        <v>789370.38299999991</v>
      </c>
      <c r="BF108" s="953">
        <f>VLOOKUP(BC108&amp;"_令和4年度",データシート3!A:AB,MATCH("ea_"&amp;"風力（陸上）"&amp;"_年間発電",データシート3!$A$1:$AB$1,0),0)/10^3</f>
        <v>336173.71600000001</v>
      </c>
      <c r="BG108" s="953">
        <f>VLOOKUP(BC108&amp;"_令和4年度",データシート3!A:AB,MATCH("ea_"&amp;"中小水（河川）"&amp;"_年間発電",データシート3!$A$1:$AB$1,0),0)/10^3+VLOOKUP(BC108&amp;"_令和4年度",データシート3!A:AB,MATCH("ea_"&amp;"中小水（農業用水路）"&amp;"_年間発電",データシート3!$A$1:$AB$1,0),0)/10^3</f>
        <v>1920.25</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105943.352</v>
      </c>
      <c r="BI108" s="953">
        <f t="shared" si="26"/>
        <v>1233407.7009999999</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46092.91468020685</v>
      </c>
      <c r="BK108" s="953">
        <f t="shared" si="27"/>
        <v>1187314.786319793</v>
      </c>
      <c r="BL108" s="953">
        <f t="shared" si="28"/>
        <v>0</v>
      </c>
      <c r="BM108" s="953">
        <f t="shared" si="29"/>
        <v>1187314.786319793</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43423</v>
      </c>
      <c r="AY109" s="20" t="str">
        <f>IF(IFERROR(比較地域マスタ!$AE44,"")=0,"",IFERROR(比較地域マスタ!$AE44,""))</f>
        <v>南小国町</v>
      </c>
      <c r="AZ109" s="18"/>
      <c r="BA109" s="24">
        <v>38</v>
      </c>
      <c r="BB109" s="24">
        <v>1</v>
      </c>
      <c r="BC109" s="20" t="str">
        <f t="shared" si="24"/>
        <v>43423</v>
      </c>
      <c r="BD109" s="20" t="str">
        <f t="shared" si="25"/>
        <v>南小国町</v>
      </c>
      <c r="BE109" s="953">
        <f>VLOOKUP(BC109&amp;"_令和4年度",データシート3!A:AB,MATCH("ea_"&amp;"太陽光（建物系）"&amp;"_年間発電",データシート3!$A$1:$AB$1,0),0)/10^3+VLOOKUP(BC109&amp;"_令和4年度",データシート3!A:AB,MATCH("ea_"&amp;"太陽光（土地系）"&amp;"_年間発電",データシート3!$A$1:$AB$1,0),0)/10^3</f>
        <v>276137.505</v>
      </c>
      <c r="BF109" s="953">
        <f>VLOOKUP(BC109&amp;"_令和4年度",データシート3!A:AB,MATCH("ea_"&amp;"風力（陸上）"&amp;"_年間発電",データシート3!$A$1:$AB$1,0),0)/10^3</f>
        <v>201256.19699999999</v>
      </c>
      <c r="BG109" s="953">
        <f>VLOOKUP(BC109&amp;"_令和4年度",データシート3!A:AB,MATCH("ea_"&amp;"中小水（河川）"&amp;"_年間発電",データシート3!$A$1:$AB$1,0),0)/10^3+VLOOKUP(BC109&amp;"_令和4年度",データシート3!A:AB,MATCH("ea_"&amp;"中小水（農業用水路）"&amp;"_年間発電",データシート3!$A$1:$AB$1,0),0)/10^3</f>
        <v>35144.673999999999</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140714.21400000004</v>
      </c>
      <c r="BI109" s="953">
        <f t="shared" si="26"/>
        <v>653252.59000000008</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19288.643584492536</v>
      </c>
      <c r="BK109" s="953">
        <f t="shared" si="27"/>
        <v>633963.94641550758</v>
      </c>
      <c r="BL109" s="953">
        <f t="shared" si="28"/>
        <v>0</v>
      </c>
      <c r="BM109" s="953">
        <f t="shared" si="29"/>
        <v>633963.94641550758</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43441</v>
      </c>
      <c r="AY110" s="20" t="str">
        <f>IF(IFERROR(比較地域マスタ!$AE45,"")=0,"",IFERROR(比較地域マスタ!$AE45,""))</f>
        <v>御船町</v>
      </c>
      <c r="AZ110" s="18"/>
      <c r="BA110" s="24">
        <v>39</v>
      </c>
      <c r="BB110" s="24">
        <v>1</v>
      </c>
      <c r="BC110" s="20" t="str">
        <f t="shared" si="24"/>
        <v>43441</v>
      </c>
      <c r="BD110" s="20" t="str">
        <f t="shared" si="25"/>
        <v>御船町</v>
      </c>
      <c r="BE110" s="953">
        <f>VLOOKUP(BC110&amp;"_令和4年度",データシート3!A:AB,MATCH("ea_"&amp;"太陽光（建物系）"&amp;"_年間発電",データシート3!$A$1:$AB$1,0),0)/10^3+VLOOKUP(BC110&amp;"_令和4年度",データシート3!A:AB,MATCH("ea_"&amp;"太陽光（土地系）"&amp;"_年間発電",データシート3!$A$1:$AB$1,0),0)/10^3</f>
        <v>399542.74000000005</v>
      </c>
      <c r="BF110" s="953">
        <f>VLOOKUP(BC110&amp;"_令和4年度",データシート3!A:AB,MATCH("ea_"&amp;"風力（陸上）"&amp;"_年間発電",データシート3!$A$1:$AB$1,0),0)/10^3</f>
        <v>37795.69400000001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12130.448</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449468.88200000004</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77649.409935079762</v>
      </c>
      <c r="BK110" s="953">
        <f t="shared" si="27"/>
        <v>371819.47206492029</v>
      </c>
      <c r="BL110" s="953">
        <f t="shared" si="28"/>
        <v>0</v>
      </c>
      <c r="BM110" s="953">
        <f t="shared" si="29"/>
        <v>371819.47206492029</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43202</v>
      </c>
      <c r="AY111" s="20" t="str">
        <f>IF(IFERROR(比較地域マスタ!$AE46,"")=0,"",IFERROR(比較地域マスタ!$AE46,""))</f>
        <v>八代市</v>
      </c>
      <c r="AZ111" s="18"/>
      <c r="BA111" s="24">
        <v>40</v>
      </c>
      <c r="BB111" s="24">
        <v>1</v>
      </c>
      <c r="BC111" s="20" t="str">
        <f t="shared" si="24"/>
        <v>43202</v>
      </c>
      <c r="BD111" s="20" t="str">
        <f t="shared" si="25"/>
        <v>八代市</v>
      </c>
      <c r="BE111" s="953">
        <f>VLOOKUP(BC111&amp;"_令和4年度",データシート3!A:AB,MATCH("ea_"&amp;"太陽光（建物系）"&amp;"_年間発電",データシート3!$A$1:$AB$1,0),0)/10^3+VLOOKUP(BC111&amp;"_令和4年度",データシート3!A:AB,MATCH("ea_"&amp;"太陽光（土地系）"&amp;"_年間発電",データシート3!$A$1:$AB$1,0),0)/10^3</f>
        <v>1643838.3540000003</v>
      </c>
      <c r="BF111" s="953">
        <f>VLOOKUP(BC111&amp;"_令和4年度",データシート3!A:AB,MATCH("ea_"&amp;"風力（陸上）"&amp;"_年間発電",データシート3!$A$1:$AB$1,0),0)/10^3</f>
        <v>447347.033</v>
      </c>
      <c r="BG111" s="953">
        <f>VLOOKUP(BC111&amp;"_令和4年度",データシート3!A:AB,MATCH("ea_"&amp;"中小水（河川）"&amp;"_年間発電",データシート3!$A$1:$AB$1,0),0)/10^3+VLOOKUP(BC111&amp;"_令和4年度",データシート3!A:AB,MATCH("ea_"&amp;"中小水（農業用水路）"&amp;"_年間発電",データシート3!$A$1:$AB$1,0),0)/10^3</f>
        <v>210473.788</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2301659.1750000003</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786138.83311228279</v>
      </c>
      <c r="BK111" s="953">
        <f t="shared" si="27"/>
        <v>1515520.3418877176</v>
      </c>
      <c r="BL111" s="953">
        <f t="shared" si="28"/>
        <v>0</v>
      </c>
      <c r="BM111" s="953">
        <f t="shared" si="29"/>
        <v>1515520.3418877176</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43512</v>
      </c>
      <c r="AY112" s="20" t="str">
        <f>IF(IFERROR(比較地域マスタ!$AE47,"")=0,"",IFERROR(比較地域マスタ!$AE47,""))</f>
        <v>山江村</v>
      </c>
      <c r="AZ112" s="18"/>
      <c r="BA112" s="24">
        <v>41</v>
      </c>
      <c r="BB112" s="24">
        <v>1</v>
      </c>
      <c r="BC112" s="20" t="str">
        <f t="shared" si="24"/>
        <v>43512</v>
      </c>
      <c r="BD112" s="20" t="str">
        <f t="shared" si="25"/>
        <v>山江村</v>
      </c>
      <c r="BE112" s="953">
        <f>VLOOKUP(BC112&amp;"_令和4年度",データシート3!A:AB,MATCH("ea_"&amp;"太陽光（建物系）"&amp;"_年間発電",データシート3!$A$1:$AB$1,0),0)/10^3+VLOOKUP(BC112&amp;"_令和4年度",データシート3!A:AB,MATCH("ea_"&amp;"太陽光（土地系）"&amp;"_年間発電",データシート3!$A$1:$AB$1,0),0)/10^3</f>
        <v>130844.23800000001</v>
      </c>
      <c r="BF112" s="953">
        <f>VLOOKUP(BC112&amp;"_令和4年度",データシート3!A:AB,MATCH("ea_"&amp;"風力（陸上）"&amp;"_年間発電",データシート3!$A$1:$AB$1,0),0)/10^3</f>
        <v>273564.44799999997</v>
      </c>
      <c r="BG112" s="953">
        <f>VLOOKUP(BC112&amp;"_令和4年度",データシート3!A:AB,MATCH("ea_"&amp;"中小水（河川）"&amp;"_年間発電",データシート3!$A$1:$AB$1,0),0)/10^3+VLOOKUP(BC112&amp;"_令和4年度",データシート3!A:AB,MATCH("ea_"&amp;"中小水（農業用水路）"&amp;"_年間発電",データシート3!$A$1:$AB$1,0),0)/10^3</f>
        <v>50567.817999999999</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454976.50399999996</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9262.687473556336</v>
      </c>
      <c r="BK112" s="953">
        <f t="shared" si="27"/>
        <v>445713.81652644364</v>
      </c>
      <c r="BL112" s="953">
        <f t="shared" si="28"/>
        <v>0</v>
      </c>
      <c r="BM112" s="953">
        <f t="shared" si="29"/>
        <v>445713.81652644364</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43208</v>
      </c>
      <c r="AY113" s="20" t="str">
        <f>IF(IFERROR(比較地域マスタ!$AE48,"")=0,"",IFERROR(比較地域マスタ!$AE48,""))</f>
        <v>山鹿市</v>
      </c>
      <c r="AZ113" s="18"/>
      <c r="BA113" s="24">
        <v>42</v>
      </c>
      <c r="BB113" s="24">
        <v>1</v>
      </c>
      <c r="BC113" s="20" t="str">
        <f t="shared" si="24"/>
        <v>43208</v>
      </c>
      <c r="BD113" s="20" t="str">
        <f t="shared" si="25"/>
        <v>山鹿市</v>
      </c>
      <c r="BE113" s="953">
        <f>VLOOKUP(BC113&amp;"_令和4年度",データシート3!A:AB,MATCH("ea_"&amp;"太陽光（建物系）"&amp;"_年間発電",データシート3!$A$1:$AB$1,0),0)/10^3+VLOOKUP(BC113&amp;"_令和4年度",データシート3!A:AB,MATCH("ea_"&amp;"太陽光（土地系）"&amp;"_年間発電",データシート3!$A$1:$AB$1,0),0)/10^3</f>
        <v>2445891.645</v>
      </c>
      <c r="BF113" s="953">
        <f>VLOOKUP(BC113&amp;"_令和4年度",データシート3!A:AB,MATCH("ea_"&amp;"風力（陸上）"&amp;"_年間発電",データシート3!$A$1:$AB$1,0),0)/10^3</f>
        <v>239229.734</v>
      </c>
      <c r="BG113" s="953">
        <f>VLOOKUP(BC113&amp;"_令和4年度",データシート3!A:AB,MATCH("ea_"&amp;"中小水（河川）"&amp;"_年間発電",データシート3!$A$1:$AB$1,0),0)/10^3+VLOOKUP(BC113&amp;"_令和4年度",データシート3!A:AB,MATCH("ea_"&amp;"中小水（農業用水路）"&amp;"_年間発電",データシート3!$A$1:$AB$1,0),0)/10^3</f>
        <v>39123.85500000001</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2724245.2340000002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258113.81760374535</v>
      </c>
      <c r="BK113" s="953">
        <f t="shared" si="27"/>
        <v>2466131.4163962547</v>
      </c>
      <c r="BL113" s="953">
        <f t="shared" si="28"/>
        <v>0</v>
      </c>
      <c r="BM113" s="953">
        <f t="shared" si="29"/>
        <v>2466131.4163962547</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43447</v>
      </c>
      <c r="AY114" s="20" t="str">
        <f>IF(IFERROR(比較地域マスタ!$AE49,"")=0,"",IFERROR(比較地域マスタ!$AE49,""))</f>
        <v>山都町</v>
      </c>
      <c r="AZ114" s="18"/>
      <c r="BA114" s="24">
        <v>43</v>
      </c>
      <c r="BB114" s="24">
        <v>1</v>
      </c>
      <c r="BC114" s="20" t="str">
        <f t="shared" si="24"/>
        <v>43447</v>
      </c>
      <c r="BD114" s="20" t="str">
        <f t="shared" si="25"/>
        <v>山都町</v>
      </c>
      <c r="BE114" s="953">
        <f>VLOOKUP(BC114&amp;"_令和4年度",データシート3!A:AB,MATCH("ea_"&amp;"太陽光（建物系）"&amp;"_年間発電",データシート3!$A$1:$AB$1,0),0)/10^3+VLOOKUP(BC114&amp;"_令和4年度",データシート3!A:AB,MATCH("ea_"&amp;"太陽光（土地系）"&amp;"_年間発電",データシート3!$A$1:$AB$1,0),0)/10^3</f>
        <v>1558945.4429999997</v>
      </c>
      <c r="BF114" s="953">
        <f>VLOOKUP(BC114&amp;"_令和4年度",データシート3!A:AB,MATCH("ea_"&amp;"風力（陸上）"&amp;"_年間発電",データシート3!$A$1:$AB$1,0),0)/10^3</f>
        <v>1529226.037</v>
      </c>
      <c r="BG114" s="953">
        <f>VLOOKUP(BC114&amp;"_令和4年度",データシート3!A:AB,MATCH("ea_"&amp;"中小水（河川）"&amp;"_年間発電",データシート3!$A$1:$AB$1,0),0)/10^3+VLOOKUP(BC114&amp;"_令和4年度",データシート3!A:AB,MATCH("ea_"&amp;"中小水（農業用水路）"&amp;"_年間発電",データシート3!$A$1:$AB$1,0),0)/10^3</f>
        <v>58210.911</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593.33199999999999</v>
      </c>
      <c r="BI114" s="953">
        <f t="shared" si="26"/>
        <v>3146975.7229999993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60406.810043786209</v>
      </c>
      <c r="BK114" s="953">
        <f t="shared" si="27"/>
        <v>3086568.9129562131</v>
      </c>
      <c r="BL114" s="953">
        <f t="shared" si="28"/>
        <v>0</v>
      </c>
      <c r="BM114" s="953">
        <f t="shared" si="29"/>
        <v>3086568.9129562131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43506</v>
      </c>
      <c r="AY115" s="20" t="str">
        <f>IF(IFERROR(比較地域マスタ!$AE50,"")=0,"",IFERROR(比較地域マスタ!$AE50,""))</f>
        <v>湯前町</v>
      </c>
      <c r="AZ115" s="18"/>
      <c r="BA115" s="24">
        <v>44</v>
      </c>
      <c r="BB115" s="24">
        <v>1</v>
      </c>
      <c r="BC115" s="20" t="str">
        <f t="shared" si="24"/>
        <v>43506</v>
      </c>
      <c r="BD115" s="20" t="str">
        <f t="shared" si="25"/>
        <v>湯前町</v>
      </c>
      <c r="BE115" s="953">
        <f>VLOOKUP(BC115&amp;"_令和4年度",データシート3!A:AB,MATCH("ea_"&amp;"太陽光（建物系）"&amp;"_年間発電",データシート3!$A$1:$AB$1,0),0)/10^3+VLOOKUP(BC115&amp;"_令和4年度",データシート3!A:AB,MATCH("ea_"&amp;"太陽光（土地系）"&amp;"_年間発電",データシート3!$A$1:$AB$1,0),0)/10^3</f>
        <v>217767.519</v>
      </c>
      <c r="BF115" s="953">
        <f>VLOOKUP(BC115&amp;"_令和4年度",データシート3!A:AB,MATCH("ea_"&amp;"風力（陸上）"&amp;"_年間発電",データシート3!$A$1:$AB$1,0),0)/10^3</f>
        <v>53339.24500000001</v>
      </c>
      <c r="BG115" s="953">
        <f>VLOOKUP(BC115&amp;"_令和4年度",データシート3!A:AB,MATCH("ea_"&amp;"中小水（河川）"&amp;"_年間発電",データシート3!$A$1:$AB$1,0),0)/10^3+VLOOKUP(BC115&amp;"_令和4年度",データシート3!A:AB,MATCH("ea_"&amp;"中小水（農業用水路）"&amp;"_年間発電",データシート3!$A$1:$AB$1,0),0)/10^3</f>
        <v>9007.3340000000007</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280114.098</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14371.521349578099</v>
      </c>
      <c r="BK115" s="953">
        <f t="shared" si="27"/>
        <v>265742.57665042189</v>
      </c>
      <c r="BL115" s="953">
        <f t="shared" si="28"/>
        <v>0</v>
      </c>
      <c r="BM115" s="953">
        <f t="shared" si="29"/>
        <v>265742.57665042189</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43531</v>
      </c>
      <c r="AY116" s="20" t="str">
        <f>IF(IFERROR(比較地域マスタ!$AE51,"")=0,"",IFERROR(比較地域マスタ!$AE51,""))</f>
        <v>苓北町</v>
      </c>
      <c r="AZ116" s="18"/>
      <c r="BA116" s="24">
        <v>45</v>
      </c>
      <c r="BB116" s="24">
        <v>1</v>
      </c>
      <c r="BC116" s="20" t="str">
        <f t="shared" si="24"/>
        <v>43531</v>
      </c>
      <c r="BD116" s="20" t="str">
        <f t="shared" si="25"/>
        <v>苓北町</v>
      </c>
      <c r="BE116" s="953">
        <f>VLOOKUP(BC116&amp;"_令和4年度",データシート3!A:AB,MATCH("ea_"&amp;"太陽光（建物系）"&amp;"_年間発電",データシート3!$A$1:$AB$1,0),0)/10^3+VLOOKUP(BC116&amp;"_令和4年度",データシート3!A:AB,MATCH("ea_"&amp;"太陽光（土地系）"&amp;"_年間発電",データシート3!$A$1:$AB$1,0),0)/10^3</f>
        <v>208183.86099999998</v>
      </c>
      <c r="BF116" s="953">
        <f>VLOOKUP(BC116&amp;"_令和4年度",データシート3!A:AB,MATCH("ea_"&amp;"風力（陸上）"&amp;"_年間発電",データシート3!$A$1:$AB$1,0),0)/10^3</f>
        <v>21979.279999999999</v>
      </c>
      <c r="BG116" s="953">
        <f>VLOOKUP(BC116&amp;"_令和4年度",データシート3!A:AB,MATCH("ea_"&amp;"中小水（河川）"&amp;"_年間発電",データシート3!$A$1:$AB$1,0),0)/10^3+VLOOKUP(BC116&amp;"_令和4年度",データシート3!A:AB,MATCH("ea_"&amp;"中小水（農業用水路）"&amp;"_年間発電",データシート3!$A$1:$AB$1,0),0)/10^3</f>
        <v>1477.6596468299997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231640.80064682997</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30040.968699097539</v>
      </c>
      <c r="BK116" s="953">
        <f t="shared" si="27"/>
        <v>201599.83194773243</v>
      </c>
      <c r="BL116" s="953">
        <f t="shared" si="28"/>
        <v>0</v>
      </c>
      <c r="BM116" s="953">
        <f t="shared" si="29"/>
        <v>201599.83194773243</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高森町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43428</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1</v>
      </c>
      <c r="K7" s="787">
        <f t="shared" si="2"/>
        <v>1</v>
      </c>
      <c r="L7" s="787">
        <f t="shared" si="2"/>
        <v>1</v>
      </c>
      <c r="M7" s="787">
        <f t="shared" si="2"/>
        <v>1</v>
      </c>
      <c r="N7" s="787">
        <f t="shared" si="2"/>
        <v>1</v>
      </c>
      <c r="O7" s="787">
        <f>SUM(O8:O13)</f>
        <v>1</v>
      </c>
      <c r="P7" s="787">
        <f t="shared" si="2"/>
        <v>1</v>
      </c>
      <c r="Q7" s="788">
        <f>SUM(Q8:Q13)</f>
        <v>1</v>
      </c>
      <c r="R7" s="1028">
        <f t="shared" si="2"/>
        <v>0</v>
      </c>
      <c r="S7" s="1029">
        <f t="shared" si="2"/>
        <v>0</v>
      </c>
      <c r="T7" s="1029">
        <f t="shared" si="2"/>
        <v>0</v>
      </c>
      <c r="U7" s="1029">
        <f t="shared" si="2"/>
        <v>7.4029999999999996</v>
      </c>
      <c r="V7" s="1029">
        <f t="shared" si="2"/>
        <v>6.6909999999999998</v>
      </c>
      <c r="W7" s="1029">
        <f t="shared" si="2"/>
        <v>5.9160000000000004</v>
      </c>
      <c r="X7" s="1029">
        <f t="shared" si="2"/>
        <v>6.2229999999999999</v>
      </c>
      <c r="Y7" s="1029">
        <f t="shared" si="2"/>
        <v>6.2279999999999998</v>
      </c>
      <c r="Z7" s="1029">
        <f>SUM(Z8:Z13)</f>
        <v>6.28</v>
      </c>
      <c r="AA7" s="1029">
        <f>SUM(AA8:AA13)</f>
        <v>5.2919999999999998</v>
      </c>
      <c r="AB7" s="1030">
        <f t="shared" si="2"/>
        <v>5.5609999999999999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7.4029999999999996</v>
      </c>
      <c r="V10" s="1035">
        <f>VLOOKUP($D$3&amp;"_"&amp;V$3,データシート1!$A:$BT,MATCH($R$2&amp;"_"&amp;$C10,データシート1!$A$1:$BT$1,0),0)</f>
        <v>6.6909999999999998</v>
      </c>
      <c r="W10" s="1035">
        <f>VLOOKUP($D$3&amp;"_"&amp;W$3,データシート1!$A:$BT,MATCH($R$2&amp;"_"&amp;$C10,データシート1!$A$1:$BT$1,0),0)</f>
        <v>5.9160000000000004</v>
      </c>
      <c r="X10" s="1035">
        <f>VLOOKUP($D$3&amp;"_"&amp;X$3,データシート1!$A:$BT,MATCH($R$2&amp;"_"&amp;$C10,データシート1!$A$1:$BT$1,0),0)</f>
        <v>6.2229999999999999</v>
      </c>
      <c r="Y10" s="1035">
        <f>VLOOKUP($D$3&amp;"_"&amp;Y$3,データシート1!$A:$BT,MATCH($R$2&amp;"_"&amp;$C10,データシート1!$A$1:$BT$1,0),0)</f>
        <v>6.2279999999999998</v>
      </c>
      <c r="Z10" s="1035">
        <f>VLOOKUP($D$3&amp;"_"&amp;Z$3,データシート1!$A:$BT,MATCH($R$2&amp;"_"&amp;$C10,データシート1!$A$1:$BT$1,0),0)</f>
        <v>6.28</v>
      </c>
      <c r="AA10" s="1035">
        <f>VLOOKUP($D$3&amp;"_"&amp;AA$3,データシート1!$A:$BT,MATCH($R$2&amp;"_"&amp;$C10,データシート1!$A$1:$BT$1,0),0)</f>
        <v>5.2919999999999998</v>
      </c>
      <c r="AB10" s="1036">
        <f>VLOOKUP($D$3&amp;"_"&amp;AB$3,データシート1!$A:$BT,MATCH($R$2&amp;"_"&amp;$C10,データシート1!$A$1:$BT$1,0),0)</f>
        <v>5.5609999999999999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7.4029999999999996</v>
      </c>
      <c r="V26" s="1044">
        <f>VLOOKUP($D$3&amp;"_"&amp;V$3,データシート2!$A:$SI,MATCH($R$2&amp;"_"&amp;$B26,データシート2!$A$1:$SI$1,0),0)</f>
        <v>6.6909999999999998</v>
      </c>
      <c r="W26" s="1044">
        <f>VLOOKUP($D$3&amp;"_"&amp;W$3,データシート2!$A:$SI,MATCH($R$2&amp;"_"&amp;$B26,データシート2!$A$1:$SI$1,0),0)</f>
        <v>5.9160000000000004</v>
      </c>
      <c r="X26" s="1044">
        <f>VLOOKUP($D$3&amp;"_"&amp;X$3,データシート2!$A:$SI,MATCH($R$2&amp;"_"&amp;$B26,データシート2!$A$1:$SI$1,0),0)</f>
        <v>6.2229999999999999</v>
      </c>
      <c r="Y26" s="1044">
        <f>VLOOKUP($D$3&amp;"_"&amp;Y$3,データシート2!$A:$SI,MATCH($R$2&amp;"_"&amp;$B26,データシート2!$A$1:$SI$1,0),0)</f>
        <v>6.2279999999999998</v>
      </c>
      <c r="Z26" s="1044">
        <f>VLOOKUP($D$3&amp;"_"&amp;Z$3,データシート2!$A:$SI,MATCH($R$2&amp;"_"&amp;$B26,データシート2!$A$1:$SI$1,0),0)</f>
        <v>6.28</v>
      </c>
      <c r="AA26" s="1044">
        <f>VLOOKUP($D$3&amp;"_"&amp;AA$3,データシート2!$A:$SI,MATCH($R$2&amp;"_"&amp;$B26,データシート2!$A$1:$SI$1,0),0)</f>
        <v>5.2919999999999998</v>
      </c>
      <c r="AB26" s="1045">
        <f>VLOOKUP($D$3&amp;"_"&amp;AB$3,データシート2!$A:$SI,MATCH($R$2&amp;"_"&amp;$B26,データシート2!$A$1:$SI$1,0),0)</f>
        <v>5.5609999999999999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1</v>
      </c>
      <c r="K44" s="867">
        <f>VLOOKUP($D$3&amp;"_"&amp;K$3,データシート2!$A:$SI,MATCH($G$2&amp;"_"&amp;$C44,データシート2!$A$1:$SI$1,0),0)</f>
        <v>1</v>
      </c>
      <c r="L44" s="867">
        <f>VLOOKUP($D$3&amp;"_"&amp;L$3,データシート2!$A:$SI,MATCH($G$2&amp;"_"&amp;$C44,データシート2!$A$1:$SI$1,0),0)</f>
        <v>1</v>
      </c>
      <c r="M44" s="867">
        <f>VLOOKUP($D$3&amp;"_"&amp;M$3,データシート2!$A:$SI,MATCH($G$2&amp;"_"&amp;$C44,データシート2!$A$1:$SI$1,0),0)</f>
        <v>1</v>
      </c>
      <c r="N44" s="867">
        <f>VLOOKUP($D$3&amp;"_"&amp;N$3,データシート2!$A:$SI,MATCH($G$2&amp;"_"&amp;$C44,データシート2!$A$1:$SI$1,0),0)</f>
        <v>1</v>
      </c>
      <c r="O44" s="867">
        <f>VLOOKUP($D$3&amp;"_"&amp;O$3,データシート2!$A:$SI,MATCH($G$2&amp;"_"&amp;$C44,データシート2!$A$1:$SI$1,0),0)</f>
        <v>1</v>
      </c>
      <c r="P44" s="867">
        <f>VLOOKUP($D$3&amp;"_"&amp;P$3,データシート2!$A:$SI,MATCH($G$2&amp;"_"&amp;$C44,データシート2!$A$1:$SI$1,0),0)</f>
        <v>1</v>
      </c>
      <c r="Q44" s="868">
        <f>VLOOKUP($D$3&amp;"_"&amp;Q$3,データシート2!$A:$SI,MATCH($G$2&amp;"_"&amp;$C44,データシート2!$A$1:$SI$1,0),0)</f>
        <v>1</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7.4029999999999996</v>
      </c>
      <c r="V44" s="1057">
        <f>VLOOKUP($D$3&amp;"_"&amp;V$3,データシート2!$A:$SI,MATCH($R$2&amp;"_"&amp;$C44,データシート2!$A$1:$SI$1,0),0)</f>
        <v>6.6909999999999998</v>
      </c>
      <c r="W44" s="1057">
        <f>VLOOKUP($D$3&amp;"_"&amp;W$3,データシート2!$A:$SI,MATCH($R$2&amp;"_"&amp;$C44,データシート2!$A$1:$SI$1,0),0)</f>
        <v>5.9160000000000004</v>
      </c>
      <c r="X44" s="1057">
        <f>VLOOKUP($D$3&amp;"_"&amp;X$3,データシート2!$A:$SI,MATCH($R$2&amp;"_"&amp;$C44,データシート2!$A$1:$SI$1,0),0)</f>
        <v>6.2229999999999999</v>
      </c>
      <c r="Y44" s="1057">
        <f>VLOOKUP($D$3&amp;"_"&amp;Y$3,データシート2!$A:$SI,MATCH($R$2&amp;"_"&amp;$C44,データシート2!$A$1:$SI$1,0),0)</f>
        <v>6.2279999999999998</v>
      </c>
      <c r="Z44" s="1057">
        <f>VLOOKUP($D$3&amp;"_"&amp;Z$3,データシート2!$A:$SI,MATCH($R$2&amp;"_"&amp;$C44,データシート2!$A$1:$SI$1,0),0)</f>
        <v>6.28</v>
      </c>
      <c r="AA44" s="1057">
        <f>VLOOKUP($D$3&amp;"_"&amp;AA$3,データシート2!$A:$SI,MATCH($R$2&amp;"_"&amp;$C44,データシート2!$A$1:$SI$1,0),0)</f>
        <v>5.2919999999999998</v>
      </c>
      <c r="AB44" s="1058">
        <f>VLOOKUP($D$3&amp;"_"&amp;AB$3,データシート2!$A:$SI,MATCH($R$2&amp;"_"&amp;$C44,データシート2!$A$1:$SI$1,0),0)</f>
        <v>5.5609999999999999</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1810</v>
      </c>
      <c r="B9" s="80">
        <v>137</v>
      </c>
      <c r="C9" s="80">
        <v>1</v>
      </c>
      <c r="D9" s="80">
        <v>9</v>
      </c>
      <c r="E9" s="80">
        <v>1990</v>
      </c>
      <c r="F9" s="80" t="s">
        <v>562</v>
      </c>
      <c r="G9" s="80" t="s">
        <v>1811</v>
      </c>
      <c r="H9" s="80" t="s">
        <v>1812</v>
      </c>
      <c r="I9" s="177"/>
      <c r="J9" s="81">
        <v>0.30283022422667061</v>
      </c>
      <c r="K9" s="81">
        <v>1.3699733817512132</v>
      </c>
      <c r="L9" s="81">
        <v>3.1384258113599648</v>
      </c>
      <c r="M9" s="81">
        <v>15.008178102502566</v>
      </c>
      <c r="N9" s="81">
        <v>10.598823342671517</v>
      </c>
      <c r="O9" s="81">
        <v>6.7078083166074691</v>
      </c>
      <c r="P9" s="81">
        <v>6.9271958555784972</v>
      </c>
      <c r="Q9" s="81">
        <v>0.53089922160324665</v>
      </c>
      <c r="R9" s="81">
        <v>0</v>
      </c>
      <c r="S9" s="81">
        <v>0.56390625607433376</v>
      </c>
      <c r="T9" s="82"/>
      <c r="U9" s="81">
        <v>58648</v>
      </c>
      <c r="V9" s="81">
        <v>483</v>
      </c>
      <c r="W9" s="81">
        <v>43</v>
      </c>
      <c r="X9" s="81">
        <v>5967</v>
      </c>
      <c r="Y9" s="81">
        <v>3707</v>
      </c>
      <c r="Z9" s="81">
        <v>2759</v>
      </c>
      <c r="AA9" s="81">
        <v>1682</v>
      </c>
      <c r="AB9" s="81">
        <v>8620</v>
      </c>
      <c r="AC9" s="81">
        <v>0</v>
      </c>
      <c r="AD9" s="81">
        <v>0.56390625607433376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1813</v>
      </c>
      <c r="B10" s="80">
        <v>138</v>
      </c>
      <c r="C10" s="80">
        <v>2</v>
      </c>
      <c r="D10" s="80">
        <v>9</v>
      </c>
      <c r="E10" s="80">
        <v>2005</v>
      </c>
      <c r="F10" s="80" t="s">
        <v>565</v>
      </c>
      <c r="G10" s="80" t="s">
        <v>1811</v>
      </c>
      <c r="H10" s="80" t="s">
        <v>1812</v>
      </c>
      <c r="I10" s="177"/>
      <c r="J10" s="81">
        <v>4.8470237270479728E-2</v>
      </c>
      <c r="K10" s="81">
        <v>0.75003674292697975</v>
      </c>
      <c r="L10" s="81">
        <v>1.4078486877210827</v>
      </c>
      <c r="M10" s="81">
        <v>21.212488525677344</v>
      </c>
      <c r="N10" s="81">
        <v>11.563019301794789</v>
      </c>
      <c r="O10" s="81">
        <v>8.3346279889780153</v>
      </c>
      <c r="P10" s="81">
        <v>6.1249121527856811</v>
      </c>
      <c r="Q10" s="81">
        <v>0.43756024109051084</v>
      </c>
      <c r="R10" s="81">
        <v>0</v>
      </c>
      <c r="S10" s="81">
        <v>2.4540725280000002</v>
      </c>
      <c r="T10" s="82"/>
      <c r="U10" s="81">
        <v>8608</v>
      </c>
      <c r="V10" s="81">
        <v>333</v>
      </c>
      <c r="W10" s="81">
        <v>18</v>
      </c>
      <c r="X10" s="81">
        <v>4616</v>
      </c>
      <c r="Y10" s="81">
        <v>3381</v>
      </c>
      <c r="Z10" s="81">
        <v>3967</v>
      </c>
      <c r="AA10" s="81">
        <v>1218</v>
      </c>
      <c r="AB10" s="81">
        <v>7427</v>
      </c>
      <c r="AC10" s="81">
        <v>0</v>
      </c>
      <c r="AD10" s="81">
        <v>2.4540725280000002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1814</v>
      </c>
      <c r="B11" s="80">
        <v>139</v>
      </c>
      <c r="C11" s="80">
        <v>3</v>
      </c>
      <c r="D11" s="80">
        <v>9</v>
      </c>
      <c r="E11" s="80">
        <v>2006</v>
      </c>
      <c r="F11" s="80" t="s">
        <v>566</v>
      </c>
      <c r="G11" s="80" t="s">
        <v>1811</v>
      </c>
      <c r="H11" s="80" t="s">
        <v>1812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1815</v>
      </c>
      <c r="B12" s="80">
        <v>140</v>
      </c>
      <c r="C12" s="80">
        <v>4</v>
      </c>
      <c r="D12" s="80">
        <v>9</v>
      </c>
      <c r="E12" s="80">
        <v>2007</v>
      </c>
      <c r="F12" s="80" t="s">
        <v>567</v>
      </c>
      <c r="G12" s="80" t="s">
        <v>1811</v>
      </c>
      <c r="H12" s="80" t="s">
        <v>1812</v>
      </c>
      <c r="I12" s="177"/>
      <c r="J12" s="81">
        <v>0</v>
      </c>
      <c r="K12" s="81">
        <v>0.66268834392147213</v>
      </c>
      <c r="L12" s="81">
        <v>1.0527043558820202</v>
      </c>
      <c r="M12" s="81">
        <v>22.33717893768025</v>
      </c>
      <c r="N12" s="81">
        <v>11.203941279013026</v>
      </c>
      <c r="O12" s="81">
        <v>7.9205114540423383</v>
      </c>
      <c r="P12" s="81">
        <v>5.7805595965589713</v>
      </c>
      <c r="Q12" s="81">
        <v>0.44837008392036098</v>
      </c>
      <c r="R12" s="81">
        <v>0</v>
      </c>
      <c r="S12" s="81">
        <v>2.2048616740276001</v>
      </c>
      <c r="T12" s="82"/>
      <c r="U12" s="81">
        <v>0</v>
      </c>
      <c r="V12" s="81">
        <v>283</v>
      </c>
      <c r="W12" s="81">
        <v>25</v>
      </c>
      <c r="X12" s="81">
        <v>5209</v>
      </c>
      <c r="Y12" s="81">
        <v>3331</v>
      </c>
      <c r="Z12" s="81">
        <v>3919</v>
      </c>
      <c r="AA12" s="81">
        <v>1132</v>
      </c>
      <c r="AB12" s="81">
        <v>7208</v>
      </c>
      <c r="AC12" s="81">
        <v>0</v>
      </c>
      <c r="AD12" s="81">
        <v>2.2048616740276001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1816</v>
      </c>
      <c r="B13" s="80">
        <v>141</v>
      </c>
      <c r="C13" s="80">
        <v>5</v>
      </c>
      <c r="D13" s="80">
        <v>9</v>
      </c>
      <c r="E13" s="80">
        <v>2008</v>
      </c>
      <c r="F13" s="80" t="s">
        <v>84</v>
      </c>
      <c r="G13" s="80" t="s">
        <v>1811</v>
      </c>
      <c r="H13" s="80" t="s">
        <v>1812</v>
      </c>
      <c r="I13" s="177"/>
      <c r="J13" s="81">
        <v>4.6273199239894779E-2</v>
      </c>
      <c r="K13" s="81">
        <v>0.49507649900653405</v>
      </c>
      <c r="L13" s="81">
        <v>0.92776773600949158</v>
      </c>
      <c r="M13" s="81">
        <v>23.680921441831202</v>
      </c>
      <c r="N13" s="81">
        <v>11.584767705696574</v>
      </c>
      <c r="O13" s="81">
        <v>7.6148437531719742</v>
      </c>
      <c r="P13" s="81">
        <v>5.809676565828056</v>
      </c>
      <c r="Q13" s="81">
        <v>0.43720477458307261</v>
      </c>
      <c r="R13" s="81">
        <v>0</v>
      </c>
      <c r="S13" s="81">
        <v>1.8330532595600002</v>
      </c>
      <c r="T13" s="82"/>
      <c r="U13" s="81">
        <v>8692</v>
      </c>
      <c r="V13" s="81">
        <v>283</v>
      </c>
      <c r="W13" s="81">
        <v>25</v>
      </c>
      <c r="X13" s="81">
        <v>5209</v>
      </c>
      <c r="Y13" s="81">
        <v>3333</v>
      </c>
      <c r="Z13" s="81">
        <v>3900</v>
      </c>
      <c r="AA13" s="81">
        <v>1139</v>
      </c>
      <c r="AB13" s="81">
        <v>7144</v>
      </c>
      <c r="AC13" s="81">
        <v>0</v>
      </c>
      <c r="AD13" s="81">
        <v>1.8330532595600002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1817</v>
      </c>
      <c r="B14" s="80">
        <v>142</v>
      </c>
      <c r="C14" s="80">
        <v>6</v>
      </c>
      <c r="D14" s="80">
        <v>9</v>
      </c>
      <c r="E14" s="80">
        <v>2009</v>
      </c>
      <c r="F14" s="80" t="s">
        <v>85</v>
      </c>
      <c r="G14" s="80" t="s">
        <v>1811</v>
      </c>
      <c r="H14" s="80" t="s">
        <v>1812</v>
      </c>
      <c r="I14" s="177"/>
      <c r="J14" s="81">
        <v>0</v>
      </c>
      <c r="K14" s="81">
        <v>0.45841597325205385</v>
      </c>
      <c r="L14" s="81">
        <v>0.79462644161322982</v>
      </c>
      <c r="M14" s="81">
        <v>21.728980419541106</v>
      </c>
      <c r="N14" s="81">
        <v>10.31934992920751</v>
      </c>
      <c r="O14" s="81">
        <v>7.7404766486999099</v>
      </c>
      <c r="P14" s="81">
        <v>5.4603341093384916</v>
      </c>
      <c r="Q14" s="81">
        <v>0.41298457388746079</v>
      </c>
      <c r="R14" s="81">
        <v>0</v>
      </c>
      <c r="S14" s="81">
        <v>1.7532597930000002</v>
      </c>
      <c r="T14" s="82"/>
      <c r="U14" s="81">
        <v>0</v>
      </c>
      <c r="V14" s="81">
        <v>277</v>
      </c>
      <c r="W14" s="81">
        <v>31</v>
      </c>
      <c r="X14" s="81">
        <v>5114</v>
      </c>
      <c r="Y14" s="81">
        <v>3348</v>
      </c>
      <c r="Z14" s="81">
        <v>3913</v>
      </c>
      <c r="AA14" s="81">
        <v>1099</v>
      </c>
      <c r="AB14" s="81">
        <v>7084</v>
      </c>
      <c r="AC14" s="81">
        <v>0</v>
      </c>
      <c r="AD14" s="81">
        <v>1.7532597930000002</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1818</v>
      </c>
      <c r="B15" s="80">
        <v>143</v>
      </c>
      <c r="C15" s="80">
        <v>7</v>
      </c>
      <c r="D15" s="80">
        <v>9</v>
      </c>
      <c r="E15" s="80">
        <v>2010</v>
      </c>
      <c r="F15" s="80" t="s">
        <v>86</v>
      </c>
      <c r="G15" s="80" t="s">
        <v>1811</v>
      </c>
      <c r="H15" s="80" t="s">
        <v>1812</v>
      </c>
      <c r="I15" s="177"/>
      <c r="J15" s="81">
        <v>0</v>
      </c>
      <c r="K15" s="81">
        <v>0.4888332959389583</v>
      </c>
      <c r="L15" s="81">
        <v>0.76367224447807036</v>
      </c>
      <c r="M15" s="81">
        <v>22.494342449879515</v>
      </c>
      <c r="N15" s="81">
        <v>11.106290629287175</v>
      </c>
      <c r="O15" s="81">
        <v>7.6889226163604958</v>
      </c>
      <c r="P15" s="81">
        <v>5.4575115147885294</v>
      </c>
      <c r="Q15" s="81">
        <v>0.42740994690303341</v>
      </c>
      <c r="R15" s="81">
        <v>0</v>
      </c>
      <c r="S15" s="81">
        <v>1.5331092201599998</v>
      </c>
      <c r="T15" s="82"/>
      <c r="U15" s="81">
        <v>0</v>
      </c>
      <c r="V15" s="81">
        <v>277</v>
      </c>
      <c r="W15" s="81">
        <v>31</v>
      </c>
      <c r="X15" s="81">
        <v>5114</v>
      </c>
      <c r="Y15" s="81">
        <v>3386</v>
      </c>
      <c r="Z15" s="81">
        <v>3905</v>
      </c>
      <c r="AA15" s="81">
        <v>1071</v>
      </c>
      <c r="AB15" s="81">
        <v>7025</v>
      </c>
      <c r="AC15" s="81">
        <v>0</v>
      </c>
      <c r="AD15" s="81">
        <v>1.5331092201599998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4.7300000000000004</v>
      </c>
      <c r="BL15" s="81">
        <v>0</v>
      </c>
      <c r="BM15" s="82"/>
      <c r="BN15" s="81">
        <v>0</v>
      </c>
      <c r="BO15" s="81">
        <v>0</v>
      </c>
      <c r="BP15" s="81">
        <v>0</v>
      </c>
      <c r="BQ15" s="81">
        <v>0</v>
      </c>
      <c r="BR15" s="81">
        <v>1</v>
      </c>
      <c r="BS15" s="81">
        <v>0</v>
      </c>
      <c r="BT15"/>
      <c r="BU15" s="80">
        <v>4.7300000000000004</v>
      </c>
      <c r="BV15" s="80">
        <v>0</v>
      </c>
      <c r="BW15" s="80">
        <v>0</v>
      </c>
      <c r="BX15" s="80">
        <v>0</v>
      </c>
      <c r="BY15" s="80">
        <v>0</v>
      </c>
      <c r="BZ15" s="80">
        <v>0</v>
      </c>
      <c r="CA15" s="80">
        <v>0</v>
      </c>
      <c r="CB15" s="80">
        <v>0</v>
      </c>
      <c r="CC15" s="80">
        <v>0</v>
      </c>
    </row>
    <row r="16" spans="1:81">
      <c r="A16" s="80" t="s">
        <v>1819</v>
      </c>
      <c r="B16" s="80">
        <v>144</v>
      </c>
      <c r="C16" s="80">
        <v>8</v>
      </c>
      <c r="D16" s="80">
        <v>9</v>
      </c>
      <c r="E16" s="80">
        <v>2011</v>
      </c>
      <c r="F16" s="80" t="s">
        <v>87</v>
      </c>
      <c r="G16" s="80" t="s">
        <v>1811</v>
      </c>
      <c r="H16" s="80" t="s">
        <v>1812</v>
      </c>
      <c r="I16" s="177"/>
      <c r="J16" s="81">
        <v>5.9133293898812507E-2</v>
      </c>
      <c r="K16" s="81">
        <v>0.63891035664511897</v>
      </c>
      <c r="L16" s="81">
        <v>1.2025142934286575</v>
      </c>
      <c r="M16" s="81">
        <v>26.549301525729277</v>
      </c>
      <c r="N16" s="81">
        <v>11.640168935406747</v>
      </c>
      <c r="O16" s="81">
        <v>7.4618373601688575</v>
      </c>
      <c r="P16" s="81">
        <v>5.1810349852003892</v>
      </c>
      <c r="Q16" s="81">
        <v>0.48409002218899955</v>
      </c>
      <c r="R16" s="81">
        <v>0</v>
      </c>
      <c r="S16" s="81">
        <v>1.7258144099599999</v>
      </c>
      <c r="T16" s="82"/>
      <c r="U16" s="81">
        <v>9551</v>
      </c>
      <c r="V16" s="81">
        <v>277</v>
      </c>
      <c r="W16" s="81">
        <v>31</v>
      </c>
      <c r="X16" s="81">
        <v>5114</v>
      </c>
      <c r="Y16" s="81">
        <v>3344</v>
      </c>
      <c r="Z16" s="81">
        <v>3872</v>
      </c>
      <c r="AA16" s="81">
        <v>1047</v>
      </c>
      <c r="AB16" s="81">
        <v>6898</v>
      </c>
      <c r="AC16" s="81">
        <v>0</v>
      </c>
      <c r="AD16" s="81">
        <v>1.7258144099599999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8.120000000000001</v>
      </c>
      <c r="BL16" s="81">
        <v>0</v>
      </c>
      <c r="BM16" s="82"/>
      <c r="BN16" s="81">
        <v>0</v>
      </c>
      <c r="BO16" s="81">
        <v>0</v>
      </c>
      <c r="BP16" s="81">
        <v>0</v>
      </c>
      <c r="BQ16" s="81">
        <v>0</v>
      </c>
      <c r="BR16" s="81">
        <v>2</v>
      </c>
      <c r="BS16" s="81">
        <v>0</v>
      </c>
      <c r="BT16"/>
      <c r="BU16" s="80">
        <v>8.1199999999999992</v>
      </c>
      <c r="BV16" s="80">
        <v>0</v>
      </c>
      <c r="BW16" s="80">
        <v>0</v>
      </c>
      <c r="BX16" s="80">
        <v>0</v>
      </c>
      <c r="BY16" s="80">
        <v>0</v>
      </c>
      <c r="BZ16" s="80">
        <v>0</v>
      </c>
      <c r="CA16" s="80">
        <v>0</v>
      </c>
      <c r="CB16" s="80">
        <v>0</v>
      </c>
      <c r="CC16" s="80">
        <v>0</v>
      </c>
    </row>
    <row r="17" spans="1:81">
      <c r="A17" s="80" t="s">
        <v>1820</v>
      </c>
      <c r="B17" s="80">
        <v>145</v>
      </c>
      <c r="C17" s="80">
        <v>9</v>
      </c>
      <c r="D17" s="80">
        <v>9</v>
      </c>
      <c r="E17" s="80">
        <v>2012</v>
      </c>
      <c r="F17" s="80" t="s">
        <v>88</v>
      </c>
      <c r="G17" s="80" t="s">
        <v>1811</v>
      </c>
      <c r="H17" s="80" t="s">
        <v>1812</v>
      </c>
      <c r="I17" s="177"/>
      <c r="J17" s="81">
        <v>0</v>
      </c>
      <c r="K17" s="81">
        <v>0.60790361347687161</v>
      </c>
      <c r="L17" s="81">
        <v>1.1905111296647806</v>
      </c>
      <c r="M17" s="81">
        <v>27.063039860816637</v>
      </c>
      <c r="N17" s="81">
        <v>13.9111197384726</v>
      </c>
      <c r="O17" s="81">
        <v>7.3629675163022146</v>
      </c>
      <c r="P17" s="81">
        <v>5.0413083106401277</v>
      </c>
      <c r="Q17" s="81">
        <v>0.52625722668649988</v>
      </c>
      <c r="R17" s="81">
        <v>0</v>
      </c>
      <c r="S17" s="81">
        <v>1.7228259862200002</v>
      </c>
      <c r="T17" s="82"/>
      <c r="U17" s="81">
        <v>0</v>
      </c>
      <c r="V17" s="81">
        <v>277</v>
      </c>
      <c r="W17" s="81">
        <v>31</v>
      </c>
      <c r="X17" s="81">
        <v>5114</v>
      </c>
      <c r="Y17" s="81">
        <v>3405</v>
      </c>
      <c r="Z17" s="81">
        <v>3851</v>
      </c>
      <c r="AA17" s="81">
        <v>1013</v>
      </c>
      <c r="AB17" s="81">
        <v>6902</v>
      </c>
      <c r="AC17" s="81">
        <v>0</v>
      </c>
      <c r="AD17" s="81">
        <v>1.7228259862200002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9.0329999999999995</v>
      </c>
      <c r="BL17" s="81">
        <v>0</v>
      </c>
      <c r="BM17" s="82"/>
      <c r="BN17" s="81">
        <v>0</v>
      </c>
      <c r="BO17" s="81">
        <v>0</v>
      </c>
      <c r="BP17" s="81">
        <v>0</v>
      </c>
      <c r="BQ17" s="81">
        <v>0</v>
      </c>
      <c r="BR17" s="81">
        <v>2</v>
      </c>
      <c r="BS17" s="81">
        <v>0</v>
      </c>
      <c r="BT17"/>
      <c r="BU17" s="80">
        <v>9.0329999999999995</v>
      </c>
      <c r="BV17" s="80">
        <v>0</v>
      </c>
      <c r="BW17" s="80">
        <v>0</v>
      </c>
      <c r="BX17" s="80">
        <v>0</v>
      </c>
      <c r="BY17" s="80">
        <v>0</v>
      </c>
      <c r="BZ17" s="80">
        <v>0</v>
      </c>
      <c r="CA17" s="80">
        <v>0</v>
      </c>
      <c r="CB17" s="80">
        <v>0</v>
      </c>
      <c r="CC17" s="80">
        <v>0</v>
      </c>
    </row>
    <row r="18" spans="1:81">
      <c r="A18" s="80" t="s">
        <v>1821</v>
      </c>
      <c r="B18" s="80">
        <v>146</v>
      </c>
      <c r="C18" s="80">
        <v>10</v>
      </c>
      <c r="D18" s="80">
        <v>9</v>
      </c>
      <c r="E18" s="80">
        <v>2013</v>
      </c>
      <c r="F18" s="80" t="s">
        <v>89</v>
      </c>
      <c r="G18" s="80" t="s">
        <v>1811</v>
      </c>
      <c r="H18" s="80" t="s">
        <v>1812</v>
      </c>
      <c r="I18" s="177"/>
      <c r="J18" s="81">
        <v>0</v>
      </c>
      <c r="K18" s="81">
        <v>0.52353514190733497</v>
      </c>
      <c r="L18" s="81">
        <v>1.1506478811957259</v>
      </c>
      <c r="M18" s="81">
        <v>25.725878929852122</v>
      </c>
      <c r="N18" s="81">
        <v>11.576670516226848</v>
      </c>
      <c r="O18" s="81">
        <v>7.1141638339287914</v>
      </c>
      <c r="P18" s="81">
        <v>5.0553080544344251</v>
      </c>
      <c r="Q18" s="81">
        <v>0.53360317542148006</v>
      </c>
      <c r="R18" s="81">
        <v>0</v>
      </c>
      <c r="S18" s="81">
        <v>1.1532250968000002</v>
      </c>
      <c r="T18" s="82"/>
      <c r="U18" s="81">
        <v>0</v>
      </c>
      <c r="V18" s="81">
        <v>277</v>
      </c>
      <c r="W18" s="81">
        <v>31</v>
      </c>
      <c r="X18" s="81">
        <v>5114</v>
      </c>
      <c r="Y18" s="81">
        <v>3432</v>
      </c>
      <c r="Z18" s="81">
        <v>3887</v>
      </c>
      <c r="AA18" s="81">
        <v>1012</v>
      </c>
      <c r="AB18" s="81">
        <v>6898</v>
      </c>
      <c r="AC18" s="81">
        <v>0</v>
      </c>
      <c r="AD18" s="81">
        <v>1.1532250968000002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3.577</v>
      </c>
      <c r="BL18" s="81">
        <v>0</v>
      </c>
      <c r="BM18" s="82"/>
      <c r="BN18" s="81">
        <v>0</v>
      </c>
      <c r="BO18" s="81">
        <v>0</v>
      </c>
      <c r="BP18" s="81">
        <v>0</v>
      </c>
      <c r="BQ18" s="81">
        <v>0</v>
      </c>
      <c r="BR18" s="81">
        <v>1</v>
      </c>
      <c r="BS18" s="81">
        <v>0</v>
      </c>
      <c r="BT18"/>
      <c r="BU18" s="80">
        <v>3.577</v>
      </c>
      <c r="BV18" s="80">
        <v>0</v>
      </c>
      <c r="BW18" s="80">
        <v>0</v>
      </c>
      <c r="BX18" s="80">
        <v>0</v>
      </c>
      <c r="BY18" s="80">
        <v>0</v>
      </c>
      <c r="BZ18" s="80">
        <v>0</v>
      </c>
      <c r="CA18" s="80">
        <v>0</v>
      </c>
      <c r="CB18" s="80">
        <v>0</v>
      </c>
      <c r="CC18" s="80">
        <v>0</v>
      </c>
    </row>
    <row r="19" spans="1:81">
      <c r="A19" s="80" t="s">
        <v>1822</v>
      </c>
      <c r="B19" s="80">
        <v>147</v>
      </c>
      <c r="C19" s="80">
        <v>11</v>
      </c>
      <c r="D19" s="80">
        <v>9</v>
      </c>
      <c r="E19" s="80">
        <v>2014</v>
      </c>
      <c r="F19" s="80" t="s">
        <v>90</v>
      </c>
      <c r="G19" s="80" t="s">
        <v>1811</v>
      </c>
      <c r="H19" s="80" t="s">
        <v>1812</v>
      </c>
      <c r="I19" s="177"/>
      <c r="J19" s="81">
        <v>0</v>
      </c>
      <c r="K19" s="81">
        <v>0.4525305727397238</v>
      </c>
      <c r="L19" s="81">
        <v>0.80056113036975973</v>
      </c>
      <c r="M19" s="81">
        <v>25.510647441681694</v>
      </c>
      <c r="N19" s="81">
        <v>11.721724384696827</v>
      </c>
      <c r="O19" s="81">
        <v>6.7390960942586826</v>
      </c>
      <c r="P19" s="81">
        <v>5.0966651756658674</v>
      </c>
      <c r="Q19" s="81">
        <v>0.49712419239241623</v>
      </c>
      <c r="R19" s="81">
        <v>0</v>
      </c>
      <c r="S19" s="81">
        <v>1.1809598029799999</v>
      </c>
      <c r="T19" s="82"/>
      <c r="U19" s="81">
        <v>0</v>
      </c>
      <c r="V19" s="81">
        <v>213</v>
      </c>
      <c r="W19" s="81">
        <v>34</v>
      </c>
      <c r="X19" s="81">
        <v>5230</v>
      </c>
      <c r="Y19" s="81">
        <v>3361</v>
      </c>
      <c r="Z19" s="81">
        <v>3878</v>
      </c>
      <c r="AA19" s="81">
        <v>1015</v>
      </c>
      <c r="AB19" s="81">
        <v>6698</v>
      </c>
      <c r="AC19" s="81">
        <v>0</v>
      </c>
      <c r="AD19" s="81">
        <v>1.1809598029799999</v>
      </c>
      <c r="AE19" s="82"/>
      <c r="AF19" s="81">
        <v>0</v>
      </c>
      <c r="AG19" s="81">
        <v>388238.71335002099</v>
      </c>
      <c r="AH19" s="81">
        <v>200747.36564951419</v>
      </c>
      <c r="AI19" s="81">
        <v>33830690.563967451</v>
      </c>
      <c r="AJ19" s="81">
        <v>15133198.530342543</v>
      </c>
      <c r="AK19" s="81">
        <v>0</v>
      </c>
      <c r="AL19" s="81">
        <v>0</v>
      </c>
      <c r="AM19" s="81">
        <v>919535.31034614763</v>
      </c>
      <c r="AN19" s="81">
        <v>0</v>
      </c>
      <c r="AO19" s="81">
        <v>0</v>
      </c>
      <c r="AP19" s="82"/>
      <c r="AQ19" s="81">
        <v>6</v>
      </c>
      <c r="AR19" s="81">
        <v>6</v>
      </c>
      <c r="AS19" s="81">
        <v>0</v>
      </c>
      <c r="AT19" s="81">
        <v>0</v>
      </c>
      <c r="AU19" s="81">
        <v>0</v>
      </c>
      <c r="AV19" s="81">
        <v>0</v>
      </c>
      <c r="AW19" s="81" t="s">
        <v>564</v>
      </c>
      <c r="AX19" s="82"/>
      <c r="AY19" s="81">
        <v>27.1</v>
      </c>
      <c r="AZ19" s="81">
        <v>279.7</v>
      </c>
      <c r="BA19" s="81">
        <v>0</v>
      </c>
      <c r="BB19" s="81">
        <v>0</v>
      </c>
      <c r="BC19" s="81">
        <v>0</v>
      </c>
      <c r="BD19" s="81">
        <v>0</v>
      </c>
      <c r="BE19" s="81" t="s">
        <v>564</v>
      </c>
      <c r="BF19" s="82"/>
      <c r="BG19" s="81">
        <v>0</v>
      </c>
      <c r="BH19" s="81">
        <v>0</v>
      </c>
      <c r="BI19" s="81">
        <v>0</v>
      </c>
      <c r="BJ19" s="81">
        <v>0</v>
      </c>
      <c r="BK19" s="81">
        <v>9.2970000000000006</v>
      </c>
      <c r="BL19" s="81">
        <v>0</v>
      </c>
      <c r="BM19" s="82"/>
      <c r="BN19" s="81">
        <v>0</v>
      </c>
      <c r="BO19" s="81">
        <v>0</v>
      </c>
      <c r="BP19" s="81">
        <v>0</v>
      </c>
      <c r="BQ19" s="81">
        <v>0</v>
      </c>
      <c r="BR19" s="81">
        <v>2</v>
      </c>
      <c r="BS19" s="81">
        <v>0</v>
      </c>
      <c r="BT19"/>
      <c r="BU19" s="80">
        <v>9.2970000000000006</v>
      </c>
      <c r="BV19" s="80">
        <v>0</v>
      </c>
      <c r="BW19" s="80">
        <v>0</v>
      </c>
      <c r="BX19" s="80">
        <v>0</v>
      </c>
      <c r="BY19" s="80">
        <v>0</v>
      </c>
      <c r="BZ19" s="80">
        <v>0</v>
      </c>
      <c r="CA19" s="80">
        <v>0</v>
      </c>
      <c r="CB19" s="80">
        <v>0</v>
      </c>
      <c r="CC19" s="80">
        <v>0</v>
      </c>
    </row>
    <row r="20" spans="1:81">
      <c r="A20" s="80" t="s">
        <v>1823</v>
      </c>
      <c r="B20" s="80">
        <v>148</v>
      </c>
      <c r="C20" s="80">
        <v>12</v>
      </c>
      <c r="D20" s="80">
        <v>9</v>
      </c>
      <c r="E20" s="80">
        <v>2015</v>
      </c>
      <c r="F20" s="80" t="s">
        <v>91</v>
      </c>
      <c r="G20" s="80" t="s">
        <v>1811</v>
      </c>
      <c r="H20" s="80" t="s">
        <v>1812</v>
      </c>
      <c r="I20" s="177"/>
      <c r="J20" s="81">
        <v>0</v>
      </c>
      <c r="K20" s="81">
        <v>0.45434864538999037</v>
      </c>
      <c r="L20" s="81">
        <v>0.86079454421999935</v>
      </c>
      <c r="M20" s="81">
        <v>25.361994216506961</v>
      </c>
      <c r="N20" s="81">
        <v>10.845306878774903</v>
      </c>
      <c r="O20" s="81">
        <v>6.7040464066194767</v>
      </c>
      <c r="P20" s="81">
        <v>4.9147393698286166</v>
      </c>
      <c r="Q20" s="81">
        <v>0.48244577064592165</v>
      </c>
      <c r="R20" s="81">
        <v>0</v>
      </c>
      <c r="S20" s="81">
        <v>1.0564955625000001</v>
      </c>
      <c r="T20" s="82"/>
      <c r="U20" s="81">
        <v>0</v>
      </c>
      <c r="V20" s="81">
        <v>213</v>
      </c>
      <c r="W20" s="81">
        <v>34</v>
      </c>
      <c r="X20" s="81">
        <v>5230</v>
      </c>
      <c r="Y20" s="81">
        <v>3375</v>
      </c>
      <c r="Z20" s="81">
        <v>3895</v>
      </c>
      <c r="AA20" s="81">
        <v>978</v>
      </c>
      <c r="AB20" s="81">
        <v>6640</v>
      </c>
      <c r="AC20" s="81">
        <v>0</v>
      </c>
      <c r="AD20" s="81">
        <v>1.0564955625000001</v>
      </c>
      <c r="AE20" s="82"/>
      <c r="AF20" s="81">
        <v>0</v>
      </c>
      <c r="AG20" s="81">
        <v>354579.44344886875</v>
      </c>
      <c r="AH20" s="81">
        <v>181756.56367449029</v>
      </c>
      <c r="AI20" s="81">
        <v>33330662.943390753</v>
      </c>
      <c r="AJ20" s="81">
        <v>15091713.441289853</v>
      </c>
      <c r="AK20" s="81">
        <v>0</v>
      </c>
      <c r="AL20" s="81">
        <v>0</v>
      </c>
      <c r="AM20" s="81">
        <v>909984.14624759951</v>
      </c>
      <c r="AN20" s="81">
        <v>0</v>
      </c>
      <c r="AO20" s="81">
        <v>0</v>
      </c>
      <c r="AP20" s="82"/>
      <c r="AQ20" s="81">
        <v>8</v>
      </c>
      <c r="AR20" s="81">
        <v>9</v>
      </c>
      <c r="AS20" s="81">
        <v>0</v>
      </c>
      <c r="AT20" s="81">
        <v>0</v>
      </c>
      <c r="AU20" s="81">
        <v>0</v>
      </c>
      <c r="AV20" s="81">
        <v>0</v>
      </c>
      <c r="AW20" s="81" t="s">
        <v>564</v>
      </c>
      <c r="AX20" s="82"/>
      <c r="AY20" s="81">
        <v>33.5</v>
      </c>
      <c r="AZ20" s="81">
        <v>1335.7</v>
      </c>
      <c r="BA20" s="81">
        <v>0</v>
      </c>
      <c r="BB20" s="81">
        <v>0</v>
      </c>
      <c r="BC20" s="81">
        <v>0</v>
      </c>
      <c r="BD20" s="81">
        <v>0</v>
      </c>
      <c r="BE20" s="81" t="s">
        <v>564</v>
      </c>
      <c r="BF20" s="82"/>
      <c r="BG20" s="81">
        <v>0</v>
      </c>
      <c r="BH20" s="81">
        <v>0</v>
      </c>
      <c r="BI20" s="81">
        <v>0</v>
      </c>
      <c r="BJ20" s="81">
        <v>0</v>
      </c>
      <c r="BK20" s="81">
        <v>8.6460000000000008</v>
      </c>
      <c r="BL20" s="81">
        <v>0</v>
      </c>
      <c r="BM20" s="82"/>
      <c r="BN20" s="81">
        <v>0</v>
      </c>
      <c r="BO20" s="81">
        <v>0</v>
      </c>
      <c r="BP20" s="81">
        <v>0</v>
      </c>
      <c r="BQ20" s="81">
        <v>0</v>
      </c>
      <c r="BR20" s="81">
        <v>2</v>
      </c>
      <c r="BS20" s="81">
        <v>0</v>
      </c>
      <c r="BT20"/>
      <c r="BU20" s="80">
        <v>8.6460000000000008</v>
      </c>
      <c r="BV20" s="80">
        <v>0</v>
      </c>
      <c r="BW20" s="80">
        <v>0</v>
      </c>
      <c r="BX20" s="80">
        <v>0</v>
      </c>
      <c r="BY20" s="80">
        <v>0</v>
      </c>
      <c r="BZ20" s="80">
        <v>0</v>
      </c>
      <c r="CA20" s="80">
        <v>0</v>
      </c>
      <c r="CB20" s="80">
        <v>0</v>
      </c>
      <c r="CC20" s="80">
        <v>0</v>
      </c>
    </row>
    <row r="21" spans="1:81">
      <c r="A21" s="80" t="s">
        <v>1824</v>
      </c>
      <c r="B21" s="80">
        <v>149</v>
      </c>
      <c r="C21" s="80">
        <v>13</v>
      </c>
      <c r="D21" s="80">
        <v>9</v>
      </c>
      <c r="E21" s="80">
        <v>2016</v>
      </c>
      <c r="F21" s="80" t="s">
        <v>92</v>
      </c>
      <c r="G21" s="80" t="s">
        <v>1811</v>
      </c>
      <c r="H21" s="80" t="s">
        <v>1812</v>
      </c>
      <c r="I21" s="177"/>
      <c r="J21" s="81">
        <v>0</v>
      </c>
      <c r="K21" s="81">
        <v>0.45371936221165377</v>
      </c>
      <c r="L21" s="81">
        <v>0.92984169515065873</v>
      </c>
      <c r="M21" s="81">
        <v>21.240230823828231</v>
      </c>
      <c r="N21" s="81">
        <v>10.883546910270441</v>
      </c>
      <c r="O21" s="81">
        <v>6.5733277165225239</v>
      </c>
      <c r="P21" s="81">
        <v>4.9656138166100545</v>
      </c>
      <c r="Q21" s="81">
        <v>0.4658182236793636</v>
      </c>
      <c r="R21" s="81">
        <v>0</v>
      </c>
      <c r="S21" s="81">
        <v>1.3100128548000001</v>
      </c>
      <c r="T21" s="82"/>
      <c r="U21" s="81">
        <v>0</v>
      </c>
      <c r="V21" s="81">
        <v>213</v>
      </c>
      <c r="W21" s="81">
        <v>34</v>
      </c>
      <c r="X21" s="81">
        <v>5230</v>
      </c>
      <c r="Y21" s="81">
        <v>3431</v>
      </c>
      <c r="Z21" s="81">
        <v>3866</v>
      </c>
      <c r="AA21" s="81">
        <v>1022</v>
      </c>
      <c r="AB21" s="81">
        <v>6595</v>
      </c>
      <c r="AC21" s="81">
        <v>0</v>
      </c>
      <c r="AD21" s="81">
        <v>1.3100128548000001</v>
      </c>
      <c r="AE21" s="82"/>
      <c r="AF21" s="81">
        <v>0</v>
      </c>
      <c r="AG21" s="81">
        <v>340956.14001486648</v>
      </c>
      <c r="AH21" s="81">
        <v>150934.05530602479</v>
      </c>
      <c r="AI21" s="81">
        <v>32909945.26373947</v>
      </c>
      <c r="AJ21" s="81">
        <v>15386264.28325535</v>
      </c>
      <c r="AK21" s="81">
        <v>0</v>
      </c>
      <c r="AL21" s="81">
        <v>0</v>
      </c>
      <c r="AM21" s="81">
        <v>904519.26220881962</v>
      </c>
      <c r="AN21" s="81">
        <v>0</v>
      </c>
      <c r="AO21" s="81">
        <v>0</v>
      </c>
      <c r="AP21" s="82"/>
      <c r="AQ21" s="81">
        <v>9</v>
      </c>
      <c r="AR21" s="81">
        <v>10</v>
      </c>
      <c r="AS21" s="81">
        <v>0</v>
      </c>
      <c r="AT21" s="81">
        <v>0</v>
      </c>
      <c r="AU21" s="81">
        <v>0</v>
      </c>
      <c r="AV21" s="81">
        <v>0</v>
      </c>
      <c r="AW21" s="81" t="s">
        <v>564</v>
      </c>
      <c r="AX21" s="82"/>
      <c r="AY21" s="81">
        <v>38</v>
      </c>
      <c r="AZ21" s="81">
        <v>1385.2</v>
      </c>
      <c r="BA21" s="81">
        <v>0</v>
      </c>
      <c r="BB21" s="81">
        <v>0</v>
      </c>
      <c r="BC21" s="81">
        <v>0</v>
      </c>
      <c r="BD21" s="81">
        <v>0</v>
      </c>
      <c r="BE21" s="81" t="s">
        <v>564</v>
      </c>
      <c r="BF21" s="82"/>
      <c r="BG21" s="81">
        <v>0</v>
      </c>
      <c r="BH21" s="81">
        <v>0</v>
      </c>
      <c r="BI21" s="81">
        <v>0</v>
      </c>
      <c r="BJ21" s="81">
        <v>0</v>
      </c>
      <c r="BK21" s="81">
        <v>8.7929999999999993</v>
      </c>
      <c r="BL21" s="81">
        <v>0</v>
      </c>
      <c r="BM21" s="82"/>
      <c r="BN21" s="81">
        <v>0</v>
      </c>
      <c r="BO21" s="81">
        <v>0</v>
      </c>
      <c r="BP21" s="81">
        <v>0</v>
      </c>
      <c r="BQ21" s="81">
        <v>0</v>
      </c>
      <c r="BR21" s="81">
        <v>2</v>
      </c>
      <c r="BS21" s="81">
        <v>0</v>
      </c>
      <c r="BT21"/>
      <c r="BU21" s="80">
        <v>8.7929999999999993</v>
      </c>
      <c r="BV21" s="80">
        <v>0</v>
      </c>
      <c r="BW21" s="80">
        <v>0</v>
      </c>
      <c r="BX21" s="80">
        <v>0</v>
      </c>
      <c r="BY21" s="80">
        <v>0</v>
      </c>
      <c r="BZ21" s="80">
        <v>0</v>
      </c>
      <c r="CA21" s="80">
        <v>0</v>
      </c>
      <c r="CB21" s="80">
        <v>0</v>
      </c>
      <c r="CC21" s="80">
        <v>0</v>
      </c>
    </row>
    <row r="22" spans="1:81">
      <c r="A22" s="80" t="s">
        <v>1825</v>
      </c>
      <c r="B22" s="80">
        <v>150</v>
      </c>
      <c r="C22" s="80">
        <v>14</v>
      </c>
      <c r="D22" s="80">
        <v>9</v>
      </c>
      <c r="E22" s="80">
        <v>2017</v>
      </c>
      <c r="F22" s="80" t="s">
        <v>71</v>
      </c>
      <c r="G22" s="80" t="s">
        <v>1811</v>
      </c>
      <c r="H22" s="80" t="s">
        <v>1812</v>
      </c>
      <c r="I22" s="177"/>
      <c r="J22" s="81">
        <v>0</v>
      </c>
      <c r="K22" s="81">
        <v>0.45736843732746774</v>
      </c>
      <c r="L22" s="81">
        <v>0.82032499367909539</v>
      </c>
      <c r="M22" s="81">
        <v>20.055938422929991</v>
      </c>
      <c r="N22" s="81">
        <v>10.443490128540159</v>
      </c>
      <c r="O22" s="81">
        <v>6.3874569621248645</v>
      </c>
      <c r="P22" s="81">
        <v>4.8955348769136817</v>
      </c>
      <c r="Q22" s="81">
        <v>0.44381768130769211</v>
      </c>
      <c r="R22" s="81">
        <v>0</v>
      </c>
      <c r="S22" s="81">
        <v>1.2893612950124997</v>
      </c>
      <c r="T22" s="82"/>
      <c r="U22" s="81">
        <v>0</v>
      </c>
      <c r="V22" s="81">
        <v>213</v>
      </c>
      <c r="W22" s="81">
        <v>34</v>
      </c>
      <c r="X22" s="81">
        <v>5230</v>
      </c>
      <c r="Y22" s="81">
        <v>3424</v>
      </c>
      <c r="Z22" s="81">
        <v>3819</v>
      </c>
      <c r="AA22" s="81">
        <v>1014</v>
      </c>
      <c r="AB22" s="81">
        <v>6498</v>
      </c>
      <c r="AC22" s="81">
        <v>0</v>
      </c>
      <c r="AD22" s="81">
        <v>1.2893612950125</v>
      </c>
      <c r="AE22" s="82"/>
      <c r="AF22" s="81">
        <v>0</v>
      </c>
      <c r="AG22" s="81">
        <v>345753.00671591167</v>
      </c>
      <c r="AH22" s="81">
        <v>175603.52341110169</v>
      </c>
      <c r="AI22" s="81">
        <v>32347028.650703229</v>
      </c>
      <c r="AJ22" s="81">
        <v>14750046.119467109</v>
      </c>
      <c r="AK22" s="81">
        <v>0</v>
      </c>
      <c r="AL22" s="81">
        <v>0</v>
      </c>
      <c r="AM22" s="81">
        <v>892610.00037593837</v>
      </c>
      <c r="AN22" s="81">
        <v>0</v>
      </c>
      <c r="AO22" s="81">
        <v>0</v>
      </c>
      <c r="AP22" s="82"/>
      <c r="AQ22" s="81">
        <v>9</v>
      </c>
      <c r="AR22" s="81">
        <v>12</v>
      </c>
      <c r="AS22" s="81">
        <v>0</v>
      </c>
      <c r="AT22" s="81">
        <v>0</v>
      </c>
      <c r="AU22" s="81">
        <v>0</v>
      </c>
      <c r="AV22" s="81">
        <v>0</v>
      </c>
      <c r="AW22" s="81" t="s">
        <v>564</v>
      </c>
      <c r="AX22" s="82"/>
      <c r="AY22" s="81">
        <v>38</v>
      </c>
      <c r="AZ22" s="81">
        <v>1445.7</v>
      </c>
      <c r="BA22" s="81">
        <v>0</v>
      </c>
      <c r="BB22" s="81">
        <v>0</v>
      </c>
      <c r="BC22" s="81">
        <v>0</v>
      </c>
      <c r="BD22" s="81">
        <v>0</v>
      </c>
      <c r="BE22" s="81" t="s">
        <v>564</v>
      </c>
      <c r="BF22" s="82"/>
      <c r="BG22" s="81">
        <v>0</v>
      </c>
      <c r="BH22" s="81">
        <v>0</v>
      </c>
      <c r="BI22" s="81">
        <v>0</v>
      </c>
      <c r="BJ22" s="81">
        <v>0</v>
      </c>
      <c r="BK22" s="81">
        <v>5.82</v>
      </c>
      <c r="BL22" s="81">
        <v>0</v>
      </c>
      <c r="BM22" s="82"/>
      <c r="BN22" s="81">
        <v>0</v>
      </c>
      <c r="BO22" s="81">
        <v>0</v>
      </c>
      <c r="BP22" s="81">
        <v>0</v>
      </c>
      <c r="BQ22" s="81">
        <v>0</v>
      </c>
      <c r="BR22" s="81">
        <v>1</v>
      </c>
      <c r="BS22" s="81">
        <v>0</v>
      </c>
      <c r="BT22"/>
      <c r="BU22" s="80">
        <v>5.82</v>
      </c>
      <c r="BV22" s="80">
        <v>0</v>
      </c>
      <c r="BW22" s="80">
        <v>0</v>
      </c>
      <c r="BX22" s="80">
        <v>0</v>
      </c>
      <c r="BY22" s="80">
        <v>0</v>
      </c>
      <c r="BZ22" s="80">
        <v>0</v>
      </c>
      <c r="CA22" s="80">
        <v>0</v>
      </c>
      <c r="CB22" s="80">
        <v>0</v>
      </c>
      <c r="CC22" s="80">
        <v>0</v>
      </c>
    </row>
    <row r="23" spans="1:81">
      <c r="A23" s="80" t="s">
        <v>1826</v>
      </c>
      <c r="B23" s="80">
        <v>151</v>
      </c>
      <c r="C23" s="80">
        <v>15</v>
      </c>
      <c r="D23" s="80">
        <v>9</v>
      </c>
      <c r="E23" s="80">
        <v>2018</v>
      </c>
      <c r="F23" s="80" t="s">
        <v>93</v>
      </c>
      <c r="G23" s="80" t="s">
        <v>1811</v>
      </c>
      <c r="H23" s="80" t="s">
        <v>1812</v>
      </c>
      <c r="I23" s="177"/>
      <c r="J23" s="81">
        <v>0</v>
      </c>
      <c r="K23" s="81">
        <v>0.42985569447621169</v>
      </c>
      <c r="L23" s="81">
        <v>0.73924738845425864</v>
      </c>
      <c r="M23" s="81">
        <v>19.777624250447538</v>
      </c>
      <c r="N23" s="81">
        <v>10.757518395141963</v>
      </c>
      <c r="O23" s="81">
        <v>6.1870355353455944</v>
      </c>
      <c r="P23" s="81">
        <v>4.7942248239074887</v>
      </c>
      <c r="Q23" s="81">
        <v>0.40683342500203346</v>
      </c>
      <c r="R23" s="81">
        <v>0</v>
      </c>
      <c r="S23" s="81">
        <v>1.1447499703999997</v>
      </c>
      <c r="T23" s="82"/>
      <c r="U23" s="81">
        <v>0</v>
      </c>
      <c r="V23" s="81">
        <v>213</v>
      </c>
      <c r="W23" s="81">
        <v>34</v>
      </c>
      <c r="X23" s="81">
        <v>5230</v>
      </c>
      <c r="Y23" s="81">
        <v>3395</v>
      </c>
      <c r="Z23" s="81">
        <v>3770</v>
      </c>
      <c r="AA23" s="81">
        <v>1003</v>
      </c>
      <c r="AB23" s="81">
        <v>6419</v>
      </c>
      <c r="AC23" s="81">
        <v>0</v>
      </c>
      <c r="AD23" s="81">
        <v>1.1447499703999999</v>
      </c>
      <c r="AE23" s="82"/>
      <c r="AF23" s="81">
        <v>0</v>
      </c>
      <c r="AG23" s="81">
        <v>305737.51107993699</v>
      </c>
      <c r="AH23" s="81">
        <v>166153.7597226153</v>
      </c>
      <c r="AI23" s="81">
        <v>31004353.455504742</v>
      </c>
      <c r="AJ23" s="81">
        <v>15209707.278703</v>
      </c>
      <c r="AK23" s="81">
        <v>0</v>
      </c>
      <c r="AL23" s="81">
        <v>0</v>
      </c>
      <c r="AM23" s="81">
        <v>883582.47965807398</v>
      </c>
      <c r="AN23" s="81">
        <v>0</v>
      </c>
      <c r="AO23" s="81">
        <v>0</v>
      </c>
      <c r="AP23" s="82"/>
      <c r="AQ23" s="81">
        <v>10</v>
      </c>
      <c r="AR23" s="81">
        <v>15</v>
      </c>
      <c r="AS23" s="81">
        <v>0</v>
      </c>
      <c r="AT23" s="81">
        <v>0</v>
      </c>
      <c r="AU23" s="81">
        <v>0</v>
      </c>
      <c r="AV23" s="81">
        <v>0</v>
      </c>
      <c r="AW23" s="81" t="s">
        <v>564</v>
      </c>
      <c r="AX23" s="82"/>
      <c r="AY23" s="81">
        <v>42.2</v>
      </c>
      <c r="AZ23" s="81">
        <v>1567</v>
      </c>
      <c r="BA23" s="81">
        <v>0</v>
      </c>
      <c r="BB23" s="81">
        <v>0</v>
      </c>
      <c r="BC23" s="81">
        <v>0</v>
      </c>
      <c r="BD23" s="81">
        <v>0</v>
      </c>
      <c r="BE23" s="81" t="s">
        <v>564</v>
      </c>
      <c r="BF23" s="82"/>
      <c r="BG23" s="81">
        <v>0</v>
      </c>
      <c r="BH23" s="81">
        <v>0</v>
      </c>
      <c r="BI23" s="81">
        <v>0</v>
      </c>
      <c r="BJ23" s="81">
        <v>0</v>
      </c>
      <c r="BK23" s="81">
        <v>5.7119999999999997</v>
      </c>
      <c r="BL23" s="81">
        <v>0</v>
      </c>
      <c r="BM23" s="82"/>
      <c r="BN23" s="81">
        <v>0</v>
      </c>
      <c r="BO23" s="81">
        <v>0</v>
      </c>
      <c r="BP23" s="81">
        <v>0</v>
      </c>
      <c r="BQ23" s="81">
        <v>0</v>
      </c>
      <c r="BR23" s="81">
        <v>1</v>
      </c>
      <c r="BS23" s="81">
        <v>0</v>
      </c>
      <c r="BT23"/>
      <c r="BU23" s="80">
        <v>5.7119999999999997</v>
      </c>
      <c r="BV23" s="80">
        <v>0</v>
      </c>
      <c r="BW23" s="80">
        <v>0</v>
      </c>
      <c r="BX23" s="80">
        <v>0</v>
      </c>
      <c r="BY23" s="80">
        <v>0</v>
      </c>
      <c r="BZ23" s="80">
        <v>0</v>
      </c>
      <c r="CA23" s="80">
        <v>0</v>
      </c>
      <c r="CB23" s="80">
        <v>0</v>
      </c>
      <c r="CC23" s="80">
        <v>0</v>
      </c>
    </row>
    <row r="24" spans="1:81">
      <c r="A24" s="80" t="s">
        <v>1827</v>
      </c>
      <c r="B24" s="80">
        <v>152</v>
      </c>
      <c r="C24" s="80">
        <v>16</v>
      </c>
      <c r="D24" s="80">
        <v>9</v>
      </c>
      <c r="E24" s="80">
        <v>2019</v>
      </c>
      <c r="F24" s="80" t="s">
        <v>73</v>
      </c>
      <c r="G24" s="80" t="s">
        <v>1811</v>
      </c>
      <c r="H24" s="80" t="s">
        <v>1812</v>
      </c>
      <c r="I24" s="177"/>
      <c r="J24" s="81">
        <v>0</v>
      </c>
      <c r="K24" s="81">
        <v>0.39379991312487872</v>
      </c>
      <c r="L24" s="81">
        <v>0.745160742749021</v>
      </c>
      <c r="M24" s="81">
        <v>18.695550311446421</v>
      </c>
      <c r="N24" s="81">
        <v>9.5557692868511364</v>
      </c>
      <c r="O24" s="81">
        <v>5.9162853087339009</v>
      </c>
      <c r="P24" s="81">
        <v>4.5317898910271772</v>
      </c>
      <c r="Q24" s="81">
        <v>0.39308499179544276</v>
      </c>
      <c r="R24" s="81">
        <v>0</v>
      </c>
      <c r="S24" s="81">
        <v>1.2177407641279998</v>
      </c>
      <c r="T24" s="82"/>
      <c r="U24" s="81">
        <v>0</v>
      </c>
      <c r="V24" s="81">
        <v>213</v>
      </c>
      <c r="W24" s="81">
        <v>34</v>
      </c>
      <c r="X24" s="81">
        <v>5230</v>
      </c>
      <c r="Y24" s="81">
        <v>3445</v>
      </c>
      <c r="Z24" s="81">
        <v>3704</v>
      </c>
      <c r="AA24" s="81">
        <v>941</v>
      </c>
      <c r="AB24" s="81">
        <v>6370</v>
      </c>
      <c r="AC24" s="81">
        <v>0</v>
      </c>
      <c r="AD24" s="81">
        <v>1.217740764128</v>
      </c>
      <c r="AE24" s="82"/>
      <c r="AF24" s="81">
        <v>0</v>
      </c>
      <c r="AG24" s="81">
        <v>295619.20932058222</v>
      </c>
      <c r="AH24" s="81">
        <v>175490.40660742021</v>
      </c>
      <c r="AI24" s="81">
        <v>30432398.273716949</v>
      </c>
      <c r="AJ24" s="81">
        <v>13492102.961768327</v>
      </c>
      <c r="AK24" s="81">
        <v>0</v>
      </c>
      <c r="AL24" s="81">
        <v>0</v>
      </c>
      <c r="AM24" s="81">
        <v>867546.04666567408</v>
      </c>
      <c r="AN24" s="81">
        <v>0</v>
      </c>
      <c r="AO24" s="81">
        <v>0</v>
      </c>
      <c r="AP24" s="82"/>
      <c r="AQ24" s="81">
        <v>10</v>
      </c>
      <c r="AR24" s="81">
        <v>15</v>
      </c>
      <c r="AS24" s="81">
        <v>0</v>
      </c>
      <c r="AT24" s="81">
        <v>0</v>
      </c>
      <c r="AU24" s="81">
        <v>0</v>
      </c>
      <c r="AV24" s="81">
        <v>0</v>
      </c>
      <c r="AW24" s="81" t="s">
        <v>564</v>
      </c>
      <c r="AX24" s="82"/>
      <c r="AY24" s="81">
        <v>42</v>
      </c>
      <c r="AZ24" s="81">
        <v>1566.7</v>
      </c>
      <c r="BA24" s="81">
        <v>0</v>
      </c>
      <c r="BB24" s="81">
        <v>0</v>
      </c>
      <c r="BC24" s="81">
        <v>0</v>
      </c>
      <c r="BD24" s="81">
        <v>0</v>
      </c>
      <c r="BE24" s="81" t="s">
        <v>564</v>
      </c>
      <c r="BF24" s="82"/>
      <c r="BG24" s="81">
        <v>0</v>
      </c>
      <c r="BH24" s="81">
        <v>0</v>
      </c>
      <c r="BI24" s="81">
        <v>0</v>
      </c>
      <c r="BJ24" s="81">
        <v>0</v>
      </c>
      <c r="BK24" s="81">
        <v>5.41</v>
      </c>
      <c r="BL24" s="81">
        <v>0</v>
      </c>
      <c r="BM24" s="82"/>
      <c r="BN24" s="81">
        <v>0</v>
      </c>
      <c r="BO24" s="81">
        <v>0</v>
      </c>
      <c r="BP24" s="81">
        <v>0</v>
      </c>
      <c r="BQ24" s="81">
        <v>0</v>
      </c>
      <c r="BR24" s="81">
        <v>1</v>
      </c>
      <c r="BS24" s="81">
        <v>0</v>
      </c>
      <c r="BT24"/>
      <c r="BU24" s="80">
        <v>5.41</v>
      </c>
      <c r="BV24" s="80">
        <v>0</v>
      </c>
      <c r="BW24" s="80">
        <v>0</v>
      </c>
      <c r="BX24" s="80">
        <v>0</v>
      </c>
      <c r="BY24" s="80">
        <v>0</v>
      </c>
      <c r="BZ24" s="80">
        <v>0</v>
      </c>
      <c r="CA24" s="80">
        <v>0</v>
      </c>
      <c r="CB24" s="80">
        <v>0</v>
      </c>
      <c r="CC24" s="80">
        <v>0</v>
      </c>
    </row>
    <row r="25" spans="1:81">
      <c r="A25" s="80" t="s">
        <v>1828</v>
      </c>
      <c r="B25" s="80">
        <v>153</v>
      </c>
      <c r="C25" s="80">
        <v>17</v>
      </c>
      <c r="D25" s="80">
        <v>9</v>
      </c>
      <c r="E25" s="80">
        <v>2020</v>
      </c>
      <c r="F25" s="80" t="s">
        <v>218</v>
      </c>
      <c r="G25" s="80" t="s">
        <v>1811</v>
      </c>
      <c r="H25" s="80" t="s">
        <v>1812</v>
      </c>
      <c r="I25" s="177"/>
      <c r="J25" s="81">
        <v>0</v>
      </c>
      <c r="K25" s="81">
        <v>0.39208336552100881</v>
      </c>
      <c r="L25" s="81">
        <v>7.1459567718622385E-2</v>
      </c>
      <c r="M25" s="81">
        <v>13.983503293981604</v>
      </c>
      <c r="N25" s="81">
        <v>8.8608424261913097</v>
      </c>
      <c r="O25" s="81">
        <v>5.1625115855773585</v>
      </c>
      <c r="P25" s="81">
        <v>4.3882601669849883</v>
      </c>
      <c r="Q25" s="81">
        <v>0.36745848199729825</v>
      </c>
      <c r="R25" s="81">
        <v>0</v>
      </c>
      <c r="S25" s="81">
        <v>0.96506695943999998</v>
      </c>
      <c r="T25" s="82"/>
      <c r="U25" s="81">
        <v>0</v>
      </c>
      <c r="V25" s="81">
        <v>183</v>
      </c>
      <c r="W25" s="81">
        <v>4</v>
      </c>
      <c r="X25" s="81">
        <v>4094</v>
      </c>
      <c r="Y25" s="81">
        <v>3389</v>
      </c>
      <c r="Z25" s="81">
        <v>3689</v>
      </c>
      <c r="AA25" s="81">
        <v>990</v>
      </c>
      <c r="AB25" s="81">
        <v>6232</v>
      </c>
      <c r="AC25" s="81">
        <v>0</v>
      </c>
      <c r="AD25" s="81">
        <v>0.96506695943999998</v>
      </c>
      <c r="AE25" s="82"/>
      <c r="AF25" s="81">
        <v>0</v>
      </c>
      <c r="AG25" s="81">
        <v>276908.87699572957</v>
      </c>
      <c r="AH25" s="81">
        <v>17965.810718185676</v>
      </c>
      <c r="AI25" s="81">
        <v>23165135.701766316</v>
      </c>
      <c r="AJ25" s="81">
        <v>13105133.08939819</v>
      </c>
      <c r="AK25" s="81"/>
      <c r="AL25" s="81"/>
      <c r="AM25" s="81">
        <v>813345.23896412028</v>
      </c>
      <c r="AN25" s="81"/>
      <c r="AO25" s="81"/>
      <c r="AP25" s="82"/>
      <c r="AQ25" s="81">
        <v>12</v>
      </c>
      <c r="AR25" s="81">
        <v>15</v>
      </c>
      <c r="AS25" s="81">
        <v>0</v>
      </c>
      <c r="AT25" s="81">
        <v>0</v>
      </c>
      <c r="AU25" s="81">
        <v>0</v>
      </c>
      <c r="AV25" s="81">
        <v>0</v>
      </c>
      <c r="AW25" s="81">
        <v>0</v>
      </c>
      <c r="AX25" s="82"/>
      <c r="AY25" s="81">
        <v>49.399999999999991</v>
      </c>
      <c r="AZ25" s="81">
        <v>1566.7</v>
      </c>
      <c r="BA25" s="81">
        <v>0</v>
      </c>
      <c r="BB25" s="81">
        <v>0</v>
      </c>
      <c r="BC25" s="81">
        <v>0</v>
      </c>
      <c r="BD25" s="81">
        <v>0</v>
      </c>
      <c r="BE25" s="81">
        <v>0</v>
      </c>
      <c r="BF25" s="82"/>
      <c r="BG25" s="81">
        <v>0</v>
      </c>
      <c r="BH25" s="81">
        <v>0</v>
      </c>
      <c r="BI25" s="81">
        <v>0</v>
      </c>
      <c r="BJ25" s="81">
        <v>0</v>
      </c>
      <c r="BK25" s="81">
        <v>4.0519999999999996</v>
      </c>
      <c r="BL25" s="81">
        <v>0</v>
      </c>
      <c r="BM25" s="82"/>
      <c r="BN25" s="81">
        <v>0</v>
      </c>
      <c r="BO25" s="81">
        <v>0</v>
      </c>
      <c r="BP25" s="81">
        <v>0</v>
      </c>
      <c r="BQ25" s="81">
        <v>0</v>
      </c>
      <c r="BR25" s="81">
        <v>1</v>
      </c>
      <c r="BS25" s="81">
        <v>0</v>
      </c>
      <c r="BT25"/>
      <c r="BU25" s="80">
        <v>4.0519999999999996</v>
      </c>
      <c r="BV25" s="80">
        <v>0</v>
      </c>
      <c r="BW25" s="80">
        <v>0</v>
      </c>
      <c r="BX25" s="80">
        <v>0</v>
      </c>
      <c r="BY25" s="80">
        <v>0</v>
      </c>
      <c r="BZ25" s="80">
        <v>0</v>
      </c>
      <c r="CA25" s="80">
        <v>0</v>
      </c>
      <c r="CB25" s="80">
        <v>0</v>
      </c>
      <c r="CC25" s="80">
        <v>0</v>
      </c>
    </row>
    <row r="26" spans="1:81">
      <c r="A26" s="80" t="s">
        <v>1829</v>
      </c>
      <c r="B26" s="80">
        <v>153</v>
      </c>
      <c r="C26" s="80">
        <v>18</v>
      </c>
      <c r="D26" s="80">
        <v>9</v>
      </c>
      <c r="E26" s="80">
        <v>2021</v>
      </c>
      <c r="F26" s="80" t="s">
        <v>75</v>
      </c>
      <c r="G26" s="174" t="s">
        <v>1811</v>
      </c>
      <c r="H26" s="80" t="s">
        <v>1812</v>
      </c>
      <c r="I26" s="177"/>
      <c r="J26" s="81">
        <v>4.2974178404399488E-2</v>
      </c>
      <c r="K26" s="81">
        <v>0.43035660243070217</v>
      </c>
      <c r="L26" s="81">
        <v>6.9988412176894887E-2</v>
      </c>
      <c r="M26" s="81">
        <v>15.478560380549279</v>
      </c>
      <c r="N26" s="81">
        <v>9.3317181048964724</v>
      </c>
      <c r="O26" s="81">
        <v>5.0218335678499999</v>
      </c>
      <c r="P26" s="81">
        <v>4.4680219492803452</v>
      </c>
      <c r="Q26" s="81">
        <v>0.36709461959907685</v>
      </c>
      <c r="R26" s="81">
        <v>0</v>
      </c>
      <c r="S26" s="81">
        <v>0.99732124986399995</v>
      </c>
      <c r="T26" s="82"/>
      <c r="U26" s="81">
        <v>8777</v>
      </c>
      <c r="V26" s="81">
        <v>183</v>
      </c>
      <c r="W26" s="81">
        <v>4</v>
      </c>
      <c r="X26" s="81">
        <v>4094</v>
      </c>
      <c r="Y26" s="81">
        <v>3394</v>
      </c>
      <c r="Z26" s="81">
        <v>3695</v>
      </c>
      <c r="AA26" s="81">
        <v>983</v>
      </c>
      <c r="AB26" s="81">
        <v>6152</v>
      </c>
      <c r="AC26" s="81">
        <v>0</v>
      </c>
      <c r="AD26" s="81">
        <v>0.99732124986399995</v>
      </c>
      <c r="AE26" s="82"/>
      <c r="AF26" s="81">
        <v>63230.779285504563</v>
      </c>
      <c r="AG26" s="81">
        <v>299253.99470349093</v>
      </c>
      <c r="AH26" s="81">
        <v>16793.589072145893</v>
      </c>
      <c r="AI26" s="81">
        <v>25358520.435426582</v>
      </c>
      <c r="AJ26" s="81">
        <v>13524917.789177723</v>
      </c>
      <c r="AK26" s="81">
        <v>0</v>
      </c>
      <c r="AL26" s="81">
        <v>0</v>
      </c>
      <c r="AM26" s="81">
        <v>807535.43779360363</v>
      </c>
      <c r="AN26" s="81">
        <v>0</v>
      </c>
      <c r="AO26" s="81">
        <v>0</v>
      </c>
      <c r="AP26" s="82"/>
      <c r="AQ26" s="81">
        <v>14</v>
      </c>
      <c r="AR26" s="81">
        <v>18</v>
      </c>
      <c r="AS26" s="81">
        <v>0</v>
      </c>
      <c r="AT26" s="81">
        <v>0</v>
      </c>
      <c r="AU26" s="81">
        <v>0</v>
      </c>
      <c r="AV26" s="81">
        <v>0</v>
      </c>
      <c r="AW26" s="81"/>
      <c r="AX26" s="82"/>
      <c r="AY26" s="81">
        <v>64.5</v>
      </c>
      <c r="AZ26" s="81">
        <v>2654.7</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1830</v>
      </c>
      <c r="B27" s="80">
        <v>153</v>
      </c>
      <c r="C27" s="80">
        <v>19</v>
      </c>
      <c r="D27" s="80">
        <v>9</v>
      </c>
      <c r="E27" s="80">
        <v>2022</v>
      </c>
      <c r="F27" s="80" t="s">
        <v>568</v>
      </c>
      <c r="G27" s="174" t="s">
        <v>1811</v>
      </c>
      <c r="H27" s="80" t="s">
        <v>1812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14</v>
      </c>
      <c r="AR27" s="81">
        <v>18</v>
      </c>
      <c r="AS27" s="81">
        <v>0</v>
      </c>
      <c r="AT27" s="81">
        <v>0</v>
      </c>
      <c r="AU27" s="81">
        <v>0</v>
      </c>
      <c r="AV27" s="81">
        <v>0</v>
      </c>
      <c r="AW27" s="81"/>
      <c r="AX27" s="82"/>
      <c r="AY27" s="81">
        <v>64.5</v>
      </c>
      <c r="AZ27" s="81">
        <v>2654.7</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1831</v>
      </c>
      <c r="B28" s="80">
        <v>239</v>
      </c>
      <c r="C28" s="80">
        <v>1</v>
      </c>
      <c r="D28" s="80">
        <v>15</v>
      </c>
      <c r="E28" s="80">
        <v>1990</v>
      </c>
      <c r="F28" s="80" t="s">
        <v>562</v>
      </c>
      <c r="G28" s="80" t="s">
        <v>1832</v>
      </c>
      <c r="H28" s="80" t="s">
        <v>1833</v>
      </c>
      <c r="I28" s="177"/>
      <c r="J28" s="81">
        <v>9.9706067739776962</v>
      </c>
      <c r="K28" s="81">
        <v>2.8949670963132323</v>
      </c>
      <c r="L28" s="81">
        <v>12.88154960270964</v>
      </c>
      <c r="M28" s="81">
        <v>7.4463555815682057</v>
      </c>
      <c r="N28" s="81">
        <v>10.652267507494562</v>
      </c>
      <c r="O28" s="81">
        <v>7.517413307339722</v>
      </c>
      <c r="P28" s="81">
        <v>14.278589792681716</v>
      </c>
      <c r="Q28" s="81">
        <v>0.68524184913662678</v>
      </c>
      <c r="R28" s="81">
        <v>0</v>
      </c>
      <c r="S28" s="81">
        <v>0.78102220142528689</v>
      </c>
      <c r="T28" s="82"/>
      <c r="U28" s="81">
        <v>1186922</v>
      </c>
      <c r="V28" s="81">
        <v>1033</v>
      </c>
      <c r="W28" s="81">
        <v>127</v>
      </c>
      <c r="X28" s="81">
        <v>2595</v>
      </c>
      <c r="Y28" s="81">
        <v>3390</v>
      </c>
      <c r="Z28" s="81">
        <v>3092</v>
      </c>
      <c r="AA28" s="81">
        <v>3467</v>
      </c>
      <c r="AB28" s="81">
        <v>11126</v>
      </c>
      <c r="AC28" s="81">
        <v>0</v>
      </c>
      <c r="AD28" s="81">
        <v>0.78102220142528689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1834</v>
      </c>
      <c r="B29" s="80">
        <v>240</v>
      </c>
      <c r="C29" s="80">
        <v>2</v>
      </c>
      <c r="D29" s="80">
        <v>15</v>
      </c>
      <c r="E29" s="80">
        <v>2005</v>
      </c>
      <c r="F29" s="80" t="s">
        <v>565</v>
      </c>
      <c r="G29" s="80" t="s">
        <v>1832</v>
      </c>
      <c r="H29" s="80" t="s">
        <v>1833</v>
      </c>
      <c r="I29" s="177"/>
      <c r="J29" s="81">
        <v>7.1642066869044001</v>
      </c>
      <c r="K29" s="81">
        <v>1.5768827093790763</v>
      </c>
      <c r="L29" s="81">
        <v>0.91653786236656609</v>
      </c>
      <c r="M29" s="81">
        <v>10.35517535952739</v>
      </c>
      <c r="N29" s="81">
        <v>10.864377821404851</v>
      </c>
      <c r="O29" s="81">
        <v>9.9040676430658845</v>
      </c>
      <c r="P29" s="81">
        <v>14.457407585598386</v>
      </c>
      <c r="Q29" s="81">
        <v>0.54513867117416137</v>
      </c>
      <c r="R29" s="81">
        <v>0</v>
      </c>
      <c r="S29" s="81">
        <v>0.47225423529776583</v>
      </c>
      <c r="T29" s="82"/>
      <c r="U29" s="81">
        <v>959022</v>
      </c>
      <c r="V29" s="81">
        <v>675</v>
      </c>
      <c r="W29" s="81">
        <v>8</v>
      </c>
      <c r="X29" s="81">
        <v>1934</v>
      </c>
      <c r="Y29" s="81">
        <v>3099</v>
      </c>
      <c r="Z29" s="81">
        <v>4714</v>
      </c>
      <c r="AA29" s="81">
        <v>2875</v>
      </c>
      <c r="AB29" s="81">
        <v>9253</v>
      </c>
      <c r="AC29" s="81">
        <v>0</v>
      </c>
      <c r="AD29" s="81">
        <v>0.47225423529776583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1835</v>
      </c>
      <c r="B30" s="80">
        <v>241</v>
      </c>
      <c r="C30" s="80">
        <v>3</v>
      </c>
      <c r="D30" s="80">
        <v>15</v>
      </c>
      <c r="E30" s="80">
        <v>2006</v>
      </c>
      <c r="F30" s="80" t="s">
        <v>566</v>
      </c>
      <c r="G30" s="80" t="s">
        <v>1832</v>
      </c>
      <c r="H30" s="80" t="s">
        <v>1833</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1836</v>
      </c>
      <c r="B31" s="80">
        <v>242</v>
      </c>
      <c r="C31" s="80">
        <v>4</v>
      </c>
      <c r="D31" s="80">
        <v>15</v>
      </c>
      <c r="E31" s="80">
        <v>2007</v>
      </c>
      <c r="F31" s="80" t="s">
        <v>567</v>
      </c>
      <c r="G31" s="80" t="s">
        <v>1832</v>
      </c>
      <c r="H31" s="80" t="s">
        <v>1833</v>
      </c>
      <c r="I31" s="177"/>
      <c r="J31" s="81">
        <v>6.6482318437836287</v>
      </c>
      <c r="K31" s="81">
        <v>1.3809531751819917</v>
      </c>
      <c r="L31" s="81">
        <v>2.7643195590941829</v>
      </c>
      <c r="M31" s="81">
        <v>10.02541936888259</v>
      </c>
      <c r="N31" s="81">
        <v>11.006962904509779</v>
      </c>
      <c r="O31" s="81">
        <v>9.6101127746801041</v>
      </c>
      <c r="P31" s="81">
        <v>13.9203228447171</v>
      </c>
      <c r="Q31" s="81">
        <v>0.55380672268909181</v>
      </c>
      <c r="R31" s="81">
        <v>0</v>
      </c>
      <c r="S31" s="81">
        <v>1.9239239762393483</v>
      </c>
      <c r="T31" s="82"/>
      <c r="U31" s="81">
        <v>1048207</v>
      </c>
      <c r="V31" s="81">
        <v>583</v>
      </c>
      <c r="W31" s="81">
        <v>27</v>
      </c>
      <c r="X31" s="81">
        <v>2250</v>
      </c>
      <c r="Y31" s="81">
        <v>3057</v>
      </c>
      <c r="Z31" s="81">
        <v>4755</v>
      </c>
      <c r="AA31" s="81">
        <v>2726</v>
      </c>
      <c r="AB31" s="81">
        <v>8903</v>
      </c>
      <c r="AC31" s="81">
        <v>0</v>
      </c>
      <c r="AD31" s="81">
        <v>1.9239239762393483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1837</v>
      </c>
      <c r="B32" s="80">
        <v>243</v>
      </c>
      <c r="C32" s="80">
        <v>5</v>
      </c>
      <c r="D32" s="80">
        <v>15</v>
      </c>
      <c r="E32" s="80">
        <v>2008</v>
      </c>
      <c r="F32" s="80" t="s">
        <v>84</v>
      </c>
      <c r="G32" s="80" t="s">
        <v>1832</v>
      </c>
      <c r="H32" s="80" t="s">
        <v>1833</v>
      </c>
      <c r="I32" s="177"/>
      <c r="J32" s="81">
        <v>6.4170136026954179</v>
      </c>
      <c r="K32" s="81">
        <v>1.0277292065668668</v>
      </c>
      <c r="L32" s="81">
        <v>2.2549135285539719</v>
      </c>
      <c r="M32" s="81">
        <v>10.993774002770214</v>
      </c>
      <c r="N32" s="81">
        <v>11.28568382196984</v>
      </c>
      <c r="O32" s="81">
        <v>9.2881568548305324</v>
      </c>
      <c r="P32" s="81">
        <v>13.481101987255096</v>
      </c>
      <c r="Q32" s="81">
        <v>0.53218543109944005</v>
      </c>
      <c r="R32" s="81">
        <v>0</v>
      </c>
      <c r="S32" s="81">
        <v>0</v>
      </c>
      <c r="T32" s="82"/>
      <c r="U32" s="81">
        <v>1048567</v>
      </c>
      <c r="V32" s="81">
        <v>583</v>
      </c>
      <c r="W32" s="81">
        <v>27</v>
      </c>
      <c r="X32" s="81">
        <v>2250</v>
      </c>
      <c r="Y32" s="81">
        <v>3036</v>
      </c>
      <c r="Z32" s="81">
        <v>4757</v>
      </c>
      <c r="AA32" s="81">
        <v>2643</v>
      </c>
      <c r="AB32" s="81">
        <v>8696</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1838</v>
      </c>
      <c r="B33" s="80">
        <v>244</v>
      </c>
      <c r="C33" s="80">
        <v>6</v>
      </c>
      <c r="D33" s="80">
        <v>15</v>
      </c>
      <c r="E33" s="80">
        <v>2009</v>
      </c>
      <c r="F33" s="80" t="s">
        <v>85</v>
      </c>
      <c r="G33" s="80" t="s">
        <v>1832</v>
      </c>
      <c r="H33" s="80" t="s">
        <v>1833</v>
      </c>
      <c r="I33" s="177"/>
      <c r="J33" s="81">
        <v>5.5078937521402755</v>
      </c>
      <c r="K33" s="81">
        <v>0.84457773868152108</v>
      </c>
      <c r="L33" s="81">
        <v>4.9640132278025542</v>
      </c>
      <c r="M33" s="81">
        <v>11.090197479574828</v>
      </c>
      <c r="N33" s="81">
        <v>10.043521186052427</v>
      </c>
      <c r="O33" s="81">
        <v>9.4258551574380469</v>
      </c>
      <c r="P33" s="81">
        <v>12.903082513150192</v>
      </c>
      <c r="Q33" s="81">
        <v>0.49559314830848444</v>
      </c>
      <c r="R33" s="81">
        <v>0</v>
      </c>
      <c r="S33" s="81">
        <v>0</v>
      </c>
      <c r="T33" s="82"/>
      <c r="U33" s="81">
        <v>773406</v>
      </c>
      <c r="V33" s="81">
        <v>509</v>
      </c>
      <c r="W33" s="81">
        <v>80</v>
      </c>
      <c r="X33" s="81">
        <v>2434</v>
      </c>
      <c r="Y33" s="81">
        <v>3029</v>
      </c>
      <c r="Z33" s="81">
        <v>4765</v>
      </c>
      <c r="AA33" s="81">
        <v>2597</v>
      </c>
      <c r="AB33" s="81">
        <v>8501</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1839</v>
      </c>
      <c r="B34" s="80">
        <v>245</v>
      </c>
      <c r="C34" s="80">
        <v>7</v>
      </c>
      <c r="D34" s="80">
        <v>15</v>
      </c>
      <c r="E34" s="80">
        <v>2010</v>
      </c>
      <c r="F34" s="80" t="s">
        <v>86</v>
      </c>
      <c r="G34" s="80" t="s">
        <v>1832</v>
      </c>
      <c r="H34" s="80" t="s">
        <v>1833</v>
      </c>
      <c r="I34" s="177"/>
      <c r="J34" s="81">
        <v>6.7912603973385455</v>
      </c>
      <c r="K34" s="81">
        <v>0.9053922252144867</v>
      </c>
      <c r="L34" s="81">
        <v>4.6408001223224122</v>
      </c>
      <c r="M34" s="81">
        <v>11.137666410117552</v>
      </c>
      <c r="N34" s="81">
        <v>10.905883414851361</v>
      </c>
      <c r="O34" s="81">
        <v>9.374381709729148</v>
      </c>
      <c r="P34" s="81">
        <v>12.795342122907559</v>
      </c>
      <c r="Q34" s="81">
        <v>0.50705117401991173</v>
      </c>
      <c r="R34" s="81">
        <v>0</v>
      </c>
      <c r="S34" s="81">
        <v>0</v>
      </c>
      <c r="T34" s="82"/>
      <c r="U34" s="81">
        <v>1036570</v>
      </c>
      <c r="V34" s="81">
        <v>509</v>
      </c>
      <c r="W34" s="81">
        <v>80</v>
      </c>
      <c r="X34" s="81">
        <v>2434</v>
      </c>
      <c r="Y34" s="81">
        <v>3009</v>
      </c>
      <c r="Z34" s="81">
        <v>4761</v>
      </c>
      <c r="AA34" s="81">
        <v>2511</v>
      </c>
      <c r="AB34" s="81">
        <v>8334</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1840</v>
      </c>
      <c r="B35" s="80">
        <v>246</v>
      </c>
      <c r="C35" s="80">
        <v>8</v>
      </c>
      <c r="D35" s="80">
        <v>15</v>
      </c>
      <c r="E35" s="80">
        <v>2011</v>
      </c>
      <c r="F35" s="80" t="s">
        <v>87</v>
      </c>
      <c r="G35" s="80" t="s">
        <v>1832</v>
      </c>
      <c r="H35" s="80" t="s">
        <v>1833</v>
      </c>
      <c r="I35" s="177"/>
      <c r="J35" s="81">
        <v>5.9318423801745475</v>
      </c>
      <c r="K35" s="81">
        <v>1.2739999017234982</v>
      </c>
      <c r="L35" s="81">
        <v>4.6540958888892066</v>
      </c>
      <c r="M35" s="81">
        <v>12.645833251674269</v>
      </c>
      <c r="N35" s="81">
        <v>12.034717301425996</v>
      </c>
      <c r="O35" s="81">
        <v>9.1750536342365514</v>
      </c>
      <c r="P35" s="81">
        <v>12.25238072908898</v>
      </c>
      <c r="Q35" s="81">
        <v>0.56928649753510652</v>
      </c>
      <c r="R35" s="81">
        <v>0</v>
      </c>
      <c r="S35" s="81">
        <v>0</v>
      </c>
      <c r="T35" s="82"/>
      <c r="U35" s="81">
        <v>835498</v>
      </c>
      <c r="V35" s="81">
        <v>509</v>
      </c>
      <c r="W35" s="81">
        <v>80</v>
      </c>
      <c r="X35" s="81">
        <v>2434</v>
      </c>
      <c r="Y35" s="81">
        <v>2979</v>
      </c>
      <c r="Z35" s="81">
        <v>4761</v>
      </c>
      <c r="AA35" s="81">
        <v>2476</v>
      </c>
      <c r="AB35" s="81">
        <v>8112</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1841</v>
      </c>
      <c r="B36" s="80">
        <v>247</v>
      </c>
      <c r="C36" s="80">
        <v>9</v>
      </c>
      <c r="D36" s="80">
        <v>15</v>
      </c>
      <c r="E36" s="80">
        <v>2012</v>
      </c>
      <c r="F36" s="80" t="s">
        <v>88</v>
      </c>
      <c r="G36" s="80" t="s">
        <v>1832</v>
      </c>
      <c r="H36" s="80" t="s">
        <v>1833</v>
      </c>
      <c r="I36" s="177"/>
      <c r="J36" s="81">
        <v>7.4621027128898314</v>
      </c>
      <c r="K36" s="81">
        <v>1.1745930880856184</v>
      </c>
      <c r="L36" s="81">
        <v>4.6430765641047103</v>
      </c>
      <c r="M36" s="81">
        <v>13.000025422437878</v>
      </c>
      <c r="N36" s="81">
        <v>12.033869339576828</v>
      </c>
      <c r="O36" s="81">
        <v>9.0684380498108048</v>
      </c>
      <c r="P36" s="81">
        <v>12.197676870068067</v>
      </c>
      <c r="Q36" s="81">
        <v>0.60746034845136843</v>
      </c>
      <c r="R36" s="81">
        <v>0</v>
      </c>
      <c r="S36" s="81">
        <v>0</v>
      </c>
      <c r="T36" s="82"/>
      <c r="U36" s="81">
        <v>1075684</v>
      </c>
      <c r="V36" s="81">
        <v>509</v>
      </c>
      <c r="W36" s="81">
        <v>80</v>
      </c>
      <c r="X36" s="81">
        <v>2434</v>
      </c>
      <c r="Y36" s="81">
        <v>2991</v>
      </c>
      <c r="Z36" s="81">
        <v>4743</v>
      </c>
      <c r="AA36" s="81">
        <v>2451</v>
      </c>
      <c r="AB36" s="81">
        <v>7967</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1842</v>
      </c>
      <c r="B37" s="80">
        <v>248</v>
      </c>
      <c r="C37" s="80">
        <v>10</v>
      </c>
      <c r="D37" s="80">
        <v>15</v>
      </c>
      <c r="E37" s="80">
        <v>2013</v>
      </c>
      <c r="F37" s="80" t="s">
        <v>89</v>
      </c>
      <c r="G37" s="80" t="s">
        <v>1832</v>
      </c>
      <c r="H37" s="80" t="s">
        <v>1833</v>
      </c>
      <c r="I37" s="177"/>
      <c r="J37" s="81">
        <v>5.7247747932324655</v>
      </c>
      <c r="K37" s="81">
        <v>1.0150024221199909</v>
      </c>
      <c r="L37" s="81">
        <v>4.5743031140675861</v>
      </c>
      <c r="M37" s="81">
        <v>12.491737911312219</v>
      </c>
      <c r="N37" s="81">
        <v>11.514613693959255</v>
      </c>
      <c r="O37" s="81">
        <v>8.6222860359244997</v>
      </c>
      <c r="P37" s="81">
        <v>12.16870594921172</v>
      </c>
      <c r="Q37" s="81">
        <v>0.60825192350523316</v>
      </c>
      <c r="R37" s="81">
        <v>0</v>
      </c>
      <c r="S37" s="81">
        <v>0</v>
      </c>
      <c r="T37" s="82"/>
      <c r="U37" s="81">
        <v>845267</v>
      </c>
      <c r="V37" s="81">
        <v>509</v>
      </c>
      <c r="W37" s="81">
        <v>80</v>
      </c>
      <c r="X37" s="81">
        <v>2434</v>
      </c>
      <c r="Y37" s="81">
        <v>2974</v>
      </c>
      <c r="Z37" s="81">
        <v>4711</v>
      </c>
      <c r="AA37" s="81">
        <v>2436</v>
      </c>
      <c r="AB37" s="81">
        <v>7863</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1843</v>
      </c>
      <c r="B38" s="80">
        <v>249</v>
      </c>
      <c r="C38" s="80">
        <v>11</v>
      </c>
      <c r="D38" s="80">
        <v>15</v>
      </c>
      <c r="E38" s="80">
        <v>2014</v>
      </c>
      <c r="F38" s="80" t="s">
        <v>90</v>
      </c>
      <c r="G38" s="80" t="s">
        <v>1832</v>
      </c>
      <c r="H38" s="80" t="s">
        <v>1833</v>
      </c>
      <c r="I38" s="177"/>
      <c r="J38" s="81">
        <v>5.4593988992755351</v>
      </c>
      <c r="K38" s="81">
        <v>1.0128527219672867</v>
      </c>
      <c r="L38" s="81">
        <v>2.3937324360939294</v>
      </c>
      <c r="M38" s="81">
        <v>10.433531786657781</v>
      </c>
      <c r="N38" s="81">
        <v>10.625327939855902</v>
      </c>
      <c r="O38" s="81">
        <v>8.1102015141581418</v>
      </c>
      <c r="P38" s="81">
        <v>11.980929171565281</v>
      </c>
      <c r="Q38" s="81">
        <v>0.57460965922694629</v>
      </c>
      <c r="R38" s="81">
        <v>0</v>
      </c>
      <c r="S38" s="81">
        <v>0</v>
      </c>
      <c r="T38" s="82"/>
      <c r="U38" s="81">
        <v>850186</v>
      </c>
      <c r="V38" s="81">
        <v>438</v>
      </c>
      <c r="W38" s="81">
        <v>46</v>
      </c>
      <c r="X38" s="81">
        <v>2165</v>
      </c>
      <c r="Y38" s="81">
        <v>2978</v>
      </c>
      <c r="Z38" s="81">
        <v>4667</v>
      </c>
      <c r="AA38" s="81">
        <v>2386</v>
      </c>
      <c r="AB38" s="81">
        <v>7742</v>
      </c>
      <c r="AC38" s="81">
        <v>0</v>
      </c>
      <c r="AD38" s="81">
        <v>0</v>
      </c>
      <c r="AE38" s="82"/>
      <c r="AF38" s="81">
        <v>6217523.5879506087</v>
      </c>
      <c r="AG38" s="81">
        <v>865137.82087646029</v>
      </c>
      <c r="AH38" s="81">
        <v>290605.64724538365</v>
      </c>
      <c r="AI38" s="81">
        <v>13599045.624280913</v>
      </c>
      <c r="AJ38" s="81">
        <v>16205434.959148586</v>
      </c>
      <c r="AK38" s="81">
        <v>0</v>
      </c>
      <c r="AL38" s="81">
        <v>0</v>
      </c>
      <c r="AM38" s="81">
        <v>1062860.9096297214</v>
      </c>
      <c r="AN38" s="81">
        <v>0</v>
      </c>
      <c r="AO38" s="81">
        <v>0</v>
      </c>
      <c r="AP38" s="82"/>
      <c r="AQ38" s="81">
        <v>159</v>
      </c>
      <c r="AR38" s="81">
        <v>57</v>
      </c>
      <c r="AS38" s="81">
        <v>0</v>
      </c>
      <c r="AT38" s="81">
        <v>1</v>
      </c>
      <c r="AU38" s="81">
        <v>0</v>
      </c>
      <c r="AV38" s="81">
        <v>0</v>
      </c>
      <c r="AW38" s="81" t="s">
        <v>564</v>
      </c>
      <c r="AX38" s="82"/>
      <c r="AY38" s="81">
        <v>722.8</v>
      </c>
      <c r="AZ38" s="81">
        <v>1754.7</v>
      </c>
      <c r="BA38" s="81">
        <v>0</v>
      </c>
      <c r="BB38" s="81">
        <v>1300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1844</v>
      </c>
      <c r="B39" s="80">
        <v>250</v>
      </c>
      <c r="C39" s="80">
        <v>12</v>
      </c>
      <c r="D39" s="80">
        <v>15</v>
      </c>
      <c r="E39" s="80">
        <v>2015</v>
      </c>
      <c r="F39" s="80" t="s">
        <v>91</v>
      </c>
      <c r="G39" s="80" t="s">
        <v>1832</v>
      </c>
      <c r="H39" s="80" t="s">
        <v>1833</v>
      </c>
      <c r="I39" s="177"/>
      <c r="J39" s="81">
        <v>4.8700135750778992</v>
      </c>
      <c r="K39" s="81">
        <v>0.93774412960687226</v>
      </c>
      <c r="L39" s="81">
        <v>2.5718116168598391</v>
      </c>
      <c r="M39" s="81">
        <v>9.4206601136472177</v>
      </c>
      <c r="N39" s="81">
        <v>9.9338504252724462</v>
      </c>
      <c r="O39" s="81">
        <v>7.9828927429784668</v>
      </c>
      <c r="P39" s="81">
        <v>11.784318836654505</v>
      </c>
      <c r="Q39" s="81">
        <v>0.54420464188824602</v>
      </c>
      <c r="R39" s="81">
        <v>0</v>
      </c>
      <c r="S39" s="81">
        <v>0</v>
      </c>
      <c r="T39" s="82"/>
      <c r="U39" s="81">
        <v>851627</v>
      </c>
      <c r="V39" s="81">
        <v>438</v>
      </c>
      <c r="W39" s="81">
        <v>46</v>
      </c>
      <c r="X39" s="81">
        <v>2165</v>
      </c>
      <c r="Y39" s="81">
        <v>2936</v>
      </c>
      <c r="Z39" s="81">
        <v>4638</v>
      </c>
      <c r="AA39" s="81">
        <v>2345</v>
      </c>
      <c r="AB39" s="81">
        <v>7490</v>
      </c>
      <c r="AC39" s="81">
        <v>0</v>
      </c>
      <c r="AD39" s="81">
        <v>0</v>
      </c>
      <c r="AE39" s="82"/>
      <c r="AF39" s="81">
        <v>5654882.4178113211</v>
      </c>
      <c r="AG39" s="81">
        <v>743422.36225591204</v>
      </c>
      <c r="AH39" s="81">
        <v>353672.01200782438</v>
      </c>
      <c r="AI39" s="81">
        <v>13529139.974946002</v>
      </c>
      <c r="AJ39" s="81">
        <v>15459967.123444321</v>
      </c>
      <c r="AK39" s="81">
        <v>0</v>
      </c>
      <c r="AL39" s="81">
        <v>0</v>
      </c>
      <c r="AM39" s="81">
        <v>1026473.0806317051</v>
      </c>
      <c r="AN39" s="81">
        <v>0</v>
      </c>
      <c r="AO39" s="81">
        <v>0</v>
      </c>
      <c r="AP39" s="82"/>
      <c r="AQ39" s="81">
        <v>167</v>
      </c>
      <c r="AR39" s="81">
        <v>68</v>
      </c>
      <c r="AS39" s="81">
        <v>0</v>
      </c>
      <c r="AT39" s="81">
        <v>1</v>
      </c>
      <c r="AU39" s="81">
        <v>0</v>
      </c>
      <c r="AV39" s="81">
        <v>0</v>
      </c>
      <c r="AW39" s="81" t="s">
        <v>564</v>
      </c>
      <c r="AX39" s="82"/>
      <c r="AY39" s="81">
        <v>763.7</v>
      </c>
      <c r="AZ39" s="81">
        <v>2451.1</v>
      </c>
      <c r="BA39" s="81">
        <v>0</v>
      </c>
      <c r="BB39" s="81">
        <v>1300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1845</v>
      </c>
      <c r="B40" s="80">
        <v>251</v>
      </c>
      <c r="C40" s="80">
        <v>13</v>
      </c>
      <c r="D40" s="80">
        <v>15</v>
      </c>
      <c r="E40" s="80">
        <v>2016</v>
      </c>
      <c r="F40" s="80" t="s">
        <v>92</v>
      </c>
      <c r="G40" s="80" t="s">
        <v>1832</v>
      </c>
      <c r="H40" s="80" t="s">
        <v>1833</v>
      </c>
      <c r="I40" s="177"/>
      <c r="J40" s="81">
        <v>4.667705040976827</v>
      </c>
      <c r="K40" s="81">
        <v>0.9209764843804582</v>
      </c>
      <c r="L40" s="81">
        <v>2.6982178419608944</v>
      </c>
      <c r="M40" s="81">
        <v>9.0052079315478508</v>
      </c>
      <c r="N40" s="81">
        <v>9.7962291750862409</v>
      </c>
      <c r="O40" s="81">
        <v>7.8536473674644443</v>
      </c>
      <c r="P40" s="81">
        <v>11.447148876647052</v>
      </c>
      <c r="Q40" s="81">
        <v>0.51427179478535956</v>
      </c>
      <c r="R40" s="81">
        <v>0</v>
      </c>
      <c r="S40" s="81">
        <v>0</v>
      </c>
      <c r="T40" s="82"/>
      <c r="U40" s="81">
        <v>830511</v>
      </c>
      <c r="V40" s="81">
        <v>438</v>
      </c>
      <c r="W40" s="81">
        <v>46</v>
      </c>
      <c r="X40" s="81">
        <v>2165</v>
      </c>
      <c r="Y40" s="81">
        <v>2912</v>
      </c>
      <c r="Z40" s="81">
        <v>4619</v>
      </c>
      <c r="AA40" s="81">
        <v>2356</v>
      </c>
      <c r="AB40" s="81">
        <v>7281</v>
      </c>
      <c r="AC40" s="81">
        <v>0</v>
      </c>
      <c r="AD40" s="81">
        <v>0</v>
      </c>
      <c r="AE40" s="82"/>
      <c r="AF40" s="81">
        <v>5471384.8885357818</v>
      </c>
      <c r="AG40" s="81">
        <v>697511.3350461988</v>
      </c>
      <c r="AH40" s="81">
        <v>269882.35232859611</v>
      </c>
      <c r="AI40" s="81">
        <v>13951695.206032589</v>
      </c>
      <c r="AJ40" s="81">
        <v>15348460.16571041</v>
      </c>
      <c r="AK40" s="81">
        <v>0</v>
      </c>
      <c r="AL40" s="81">
        <v>0</v>
      </c>
      <c r="AM40" s="81">
        <v>998605.72375169303</v>
      </c>
      <c r="AN40" s="81">
        <v>0</v>
      </c>
      <c r="AO40" s="81">
        <v>0</v>
      </c>
      <c r="AP40" s="82"/>
      <c r="AQ40" s="81">
        <v>184</v>
      </c>
      <c r="AR40" s="81">
        <v>81</v>
      </c>
      <c r="AS40" s="81">
        <v>0</v>
      </c>
      <c r="AT40" s="81">
        <v>1</v>
      </c>
      <c r="AU40" s="81">
        <v>0</v>
      </c>
      <c r="AV40" s="81">
        <v>0</v>
      </c>
      <c r="AW40" s="81" t="s">
        <v>564</v>
      </c>
      <c r="AX40" s="82"/>
      <c r="AY40" s="81">
        <v>850.8</v>
      </c>
      <c r="AZ40" s="81">
        <v>4593.3</v>
      </c>
      <c r="BA40" s="81">
        <v>0</v>
      </c>
      <c r="BB40" s="81">
        <v>1300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1846</v>
      </c>
      <c r="B41" s="80">
        <v>252</v>
      </c>
      <c r="C41" s="80">
        <v>14</v>
      </c>
      <c r="D41" s="80">
        <v>15</v>
      </c>
      <c r="E41" s="80">
        <v>2017</v>
      </c>
      <c r="F41" s="80" t="s">
        <v>71</v>
      </c>
      <c r="G41" s="80" t="s">
        <v>1832</v>
      </c>
      <c r="H41" s="80" t="s">
        <v>1833</v>
      </c>
      <c r="I41" s="177"/>
      <c r="J41" s="81">
        <v>5.0322623358574878</v>
      </c>
      <c r="K41" s="81">
        <v>0.92183734094921577</v>
      </c>
      <c r="L41" s="81">
        <v>2.4415349152277619</v>
      </c>
      <c r="M41" s="81">
        <v>8.6432667565815926</v>
      </c>
      <c r="N41" s="81">
        <v>9.3244172511006855</v>
      </c>
      <c r="O41" s="81">
        <v>7.6117613602069287</v>
      </c>
      <c r="P41" s="81">
        <v>11.080130712541319</v>
      </c>
      <c r="Q41" s="81">
        <v>0.48233925290780577</v>
      </c>
      <c r="R41" s="81">
        <v>0</v>
      </c>
      <c r="S41" s="81">
        <v>0</v>
      </c>
      <c r="T41" s="82"/>
      <c r="U41" s="81">
        <v>914814</v>
      </c>
      <c r="V41" s="81">
        <v>438</v>
      </c>
      <c r="W41" s="81">
        <v>46</v>
      </c>
      <c r="X41" s="81">
        <v>2165</v>
      </c>
      <c r="Y41" s="81">
        <v>2893</v>
      </c>
      <c r="Z41" s="81">
        <v>4551</v>
      </c>
      <c r="AA41" s="81">
        <v>2295</v>
      </c>
      <c r="AB41" s="81">
        <v>7062</v>
      </c>
      <c r="AC41" s="81">
        <v>0</v>
      </c>
      <c r="AD41" s="81">
        <v>0</v>
      </c>
      <c r="AE41" s="82"/>
      <c r="AF41" s="81">
        <v>6177836.2683461076</v>
      </c>
      <c r="AG41" s="81">
        <v>705125.0321757379</v>
      </c>
      <c r="AH41" s="81">
        <v>335842.08458388591</v>
      </c>
      <c r="AI41" s="81">
        <v>13918472.650188841</v>
      </c>
      <c r="AJ41" s="81">
        <v>14581527.854154989</v>
      </c>
      <c r="AK41" s="81">
        <v>0</v>
      </c>
      <c r="AL41" s="81">
        <v>0</v>
      </c>
      <c r="AM41" s="81">
        <v>970084.92192288022</v>
      </c>
      <c r="AN41" s="81">
        <v>0</v>
      </c>
      <c r="AO41" s="81">
        <v>0</v>
      </c>
      <c r="AP41" s="82"/>
      <c r="AQ41" s="81">
        <v>192</v>
      </c>
      <c r="AR41" s="81">
        <v>84</v>
      </c>
      <c r="AS41" s="81">
        <v>0</v>
      </c>
      <c r="AT41" s="81">
        <v>1</v>
      </c>
      <c r="AU41" s="81">
        <v>0</v>
      </c>
      <c r="AV41" s="81">
        <v>0</v>
      </c>
      <c r="AW41" s="81" t="s">
        <v>564</v>
      </c>
      <c r="AX41" s="82"/>
      <c r="AY41" s="81">
        <v>885.3</v>
      </c>
      <c r="AZ41" s="81">
        <v>4665.3999999999996</v>
      </c>
      <c r="BA41" s="81">
        <v>0</v>
      </c>
      <c r="BB41" s="81">
        <v>1300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1847</v>
      </c>
      <c r="B42" s="80">
        <v>253</v>
      </c>
      <c r="C42" s="80">
        <v>15</v>
      </c>
      <c r="D42" s="80">
        <v>15</v>
      </c>
      <c r="E42" s="80">
        <v>2018</v>
      </c>
      <c r="F42" s="80" t="s">
        <v>93</v>
      </c>
      <c r="G42" s="80" t="s">
        <v>1832</v>
      </c>
      <c r="H42" s="80" t="s">
        <v>1833</v>
      </c>
      <c r="I42" s="177"/>
      <c r="J42" s="81">
        <v>4.6277751972294254</v>
      </c>
      <c r="K42" s="81">
        <v>0.86588401298633466</v>
      </c>
      <c r="L42" s="81">
        <v>2.177301964286209</v>
      </c>
      <c r="M42" s="81">
        <v>8.435343804400274</v>
      </c>
      <c r="N42" s="81">
        <v>8.7487435474043309</v>
      </c>
      <c r="O42" s="81">
        <v>7.298076134133118</v>
      </c>
      <c r="P42" s="81">
        <v>10.802540480589155</v>
      </c>
      <c r="Q42" s="81">
        <v>0.43497395167299513</v>
      </c>
      <c r="R42" s="81">
        <v>0</v>
      </c>
      <c r="S42" s="81">
        <v>0</v>
      </c>
      <c r="T42" s="82"/>
      <c r="U42" s="81">
        <v>876951</v>
      </c>
      <c r="V42" s="81">
        <v>438</v>
      </c>
      <c r="W42" s="81">
        <v>46</v>
      </c>
      <c r="X42" s="81">
        <v>2165</v>
      </c>
      <c r="Y42" s="81">
        <v>2902</v>
      </c>
      <c r="Z42" s="81">
        <v>4447</v>
      </c>
      <c r="AA42" s="81">
        <v>2260</v>
      </c>
      <c r="AB42" s="81">
        <v>6863</v>
      </c>
      <c r="AC42" s="81">
        <v>0</v>
      </c>
      <c r="AD42" s="81">
        <v>0</v>
      </c>
      <c r="AE42" s="82"/>
      <c r="AF42" s="81">
        <v>5756937.1500523258</v>
      </c>
      <c r="AG42" s="81">
        <v>626152.22400879755</v>
      </c>
      <c r="AH42" s="81">
        <v>303735.56456226681</v>
      </c>
      <c r="AI42" s="81">
        <v>13387924.94739606</v>
      </c>
      <c r="AJ42" s="81">
        <v>14682721.39281068</v>
      </c>
      <c r="AK42" s="81">
        <v>0</v>
      </c>
      <c r="AL42" s="81">
        <v>0</v>
      </c>
      <c r="AM42" s="81">
        <v>944699.57281404629</v>
      </c>
      <c r="AN42" s="81">
        <v>0</v>
      </c>
      <c r="AO42" s="81">
        <v>0</v>
      </c>
      <c r="AP42" s="82"/>
      <c r="AQ42" s="81">
        <v>195</v>
      </c>
      <c r="AR42" s="81">
        <v>89</v>
      </c>
      <c r="AS42" s="81">
        <v>0</v>
      </c>
      <c r="AT42" s="81">
        <v>1</v>
      </c>
      <c r="AU42" s="81">
        <v>0</v>
      </c>
      <c r="AV42" s="81">
        <v>0</v>
      </c>
      <c r="AW42" s="81" t="s">
        <v>564</v>
      </c>
      <c r="AX42" s="82"/>
      <c r="AY42" s="81">
        <v>898.50000000000011</v>
      </c>
      <c r="AZ42" s="81">
        <v>5379</v>
      </c>
      <c r="BA42" s="81">
        <v>0</v>
      </c>
      <c r="BB42" s="81">
        <v>1300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1848</v>
      </c>
      <c r="B43" s="80">
        <v>254</v>
      </c>
      <c r="C43" s="80">
        <v>16</v>
      </c>
      <c r="D43" s="80">
        <v>15</v>
      </c>
      <c r="E43" s="80">
        <v>2019</v>
      </c>
      <c r="F43" s="80" t="s">
        <v>73</v>
      </c>
      <c r="G43" s="80" t="s">
        <v>1832</v>
      </c>
      <c r="H43" s="80" t="s">
        <v>1833</v>
      </c>
      <c r="I43" s="177"/>
      <c r="J43" s="81">
        <v>4.8930057688938824</v>
      </c>
      <c r="K43" s="81">
        <v>0.78539122190990995</v>
      </c>
      <c r="L43" s="81">
        <v>2.1962518982837529</v>
      </c>
      <c r="M43" s="81">
        <v>7.7672659814238267</v>
      </c>
      <c r="N43" s="81">
        <v>7.5710424898214006</v>
      </c>
      <c r="O43" s="81">
        <v>6.9912475152074203</v>
      </c>
      <c r="P43" s="81">
        <v>10.320537445771777</v>
      </c>
      <c r="Q43" s="81">
        <v>0.4103017441833437</v>
      </c>
      <c r="R43" s="81">
        <v>0</v>
      </c>
      <c r="S43" s="81">
        <v>0</v>
      </c>
      <c r="T43" s="82"/>
      <c r="U43" s="81">
        <v>961108</v>
      </c>
      <c r="V43" s="81">
        <v>438</v>
      </c>
      <c r="W43" s="81">
        <v>46</v>
      </c>
      <c r="X43" s="81">
        <v>2165</v>
      </c>
      <c r="Y43" s="81">
        <v>2869</v>
      </c>
      <c r="Z43" s="81">
        <v>4377</v>
      </c>
      <c r="AA43" s="81">
        <v>2143</v>
      </c>
      <c r="AB43" s="81">
        <v>6649</v>
      </c>
      <c r="AC43" s="81">
        <v>0</v>
      </c>
      <c r="AD43" s="81">
        <v>0</v>
      </c>
      <c r="AE43" s="82"/>
      <c r="AF43" s="81">
        <v>6095815.3205956602</v>
      </c>
      <c r="AG43" s="81">
        <v>604425.34344660712</v>
      </c>
      <c r="AH43" s="81">
        <v>330331.22820363799</v>
      </c>
      <c r="AI43" s="81">
        <v>13065825.207694059</v>
      </c>
      <c r="AJ43" s="81">
        <v>12995307.013636252</v>
      </c>
      <c r="AK43" s="81">
        <v>0</v>
      </c>
      <c r="AL43" s="81">
        <v>0</v>
      </c>
      <c r="AM43" s="81">
        <v>905543.74635479855</v>
      </c>
      <c r="AN43" s="81">
        <v>0</v>
      </c>
      <c r="AO43" s="81">
        <v>0</v>
      </c>
      <c r="AP43" s="82"/>
      <c r="AQ43" s="81">
        <v>197</v>
      </c>
      <c r="AR43" s="81">
        <v>100</v>
      </c>
      <c r="AS43" s="81">
        <v>0</v>
      </c>
      <c r="AT43" s="81">
        <v>1</v>
      </c>
      <c r="AU43" s="81">
        <v>0</v>
      </c>
      <c r="AV43" s="81">
        <v>0</v>
      </c>
      <c r="AW43" s="81" t="s">
        <v>564</v>
      </c>
      <c r="AX43" s="82"/>
      <c r="AY43" s="81">
        <v>911</v>
      </c>
      <c r="AZ43" s="81">
        <v>7004.1</v>
      </c>
      <c r="BA43" s="81">
        <v>0</v>
      </c>
      <c r="BB43" s="81">
        <v>1300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1849</v>
      </c>
      <c r="B44" s="80">
        <v>255</v>
      </c>
      <c r="C44" s="80">
        <v>17</v>
      </c>
      <c r="D44" s="80">
        <v>15</v>
      </c>
      <c r="E44" s="80">
        <v>2020</v>
      </c>
      <c r="F44" s="80" t="s">
        <v>218</v>
      </c>
      <c r="G44" s="80" t="s">
        <v>1832</v>
      </c>
      <c r="H44" s="80" t="s">
        <v>1833</v>
      </c>
      <c r="I44" s="177"/>
      <c r="J44" s="81">
        <v>3.8477444391420872</v>
      </c>
      <c r="K44" s="81">
        <v>0.67704841746280331</v>
      </c>
      <c r="L44" s="81">
        <v>1.282720691800691</v>
      </c>
      <c r="M44" s="81">
        <v>6.8156079865419814</v>
      </c>
      <c r="N44" s="81">
        <v>7.6640432668375782</v>
      </c>
      <c r="O44" s="81">
        <v>6.0469537981240897</v>
      </c>
      <c r="P44" s="81">
        <v>9.654172367366975</v>
      </c>
      <c r="Q44" s="81">
        <v>0.38143275353666917</v>
      </c>
      <c r="R44" s="81">
        <v>0</v>
      </c>
      <c r="S44" s="81">
        <v>0</v>
      </c>
      <c r="T44" s="82"/>
      <c r="U44" s="81">
        <v>816198</v>
      </c>
      <c r="V44" s="81">
        <v>332</v>
      </c>
      <c r="W44" s="81">
        <v>26</v>
      </c>
      <c r="X44" s="81">
        <v>2061</v>
      </c>
      <c r="Y44" s="81">
        <v>2837</v>
      </c>
      <c r="Z44" s="81">
        <v>4321</v>
      </c>
      <c r="AA44" s="81">
        <v>2178</v>
      </c>
      <c r="AB44" s="81">
        <v>6469</v>
      </c>
      <c r="AC44" s="81">
        <v>0</v>
      </c>
      <c r="AD44" s="81">
        <v>0</v>
      </c>
      <c r="AE44" s="82"/>
      <c r="AF44" s="81">
        <v>5055467.7704152726</v>
      </c>
      <c r="AG44" s="81">
        <v>494350.78633946157</v>
      </c>
      <c r="AH44" s="81">
        <v>189997.53883076005</v>
      </c>
      <c r="AI44" s="81">
        <v>11747994.739534445</v>
      </c>
      <c r="AJ44" s="81">
        <v>13592312.14604209</v>
      </c>
      <c r="AK44" s="81"/>
      <c r="AL44" s="81"/>
      <c r="AM44" s="81">
        <v>844276.37208903953</v>
      </c>
      <c r="AN44" s="81"/>
      <c r="AO44" s="81"/>
      <c r="AP44" s="82"/>
      <c r="AQ44" s="81">
        <v>202</v>
      </c>
      <c r="AR44" s="81">
        <v>104</v>
      </c>
      <c r="AS44" s="81">
        <v>0</v>
      </c>
      <c r="AT44" s="81">
        <v>1</v>
      </c>
      <c r="AU44" s="81">
        <v>0</v>
      </c>
      <c r="AV44" s="81">
        <v>0</v>
      </c>
      <c r="AW44" s="81">
        <v>0</v>
      </c>
      <c r="AX44" s="82"/>
      <c r="AY44" s="81">
        <v>933.7</v>
      </c>
      <c r="AZ44" s="81">
        <v>7603.0999999999995</v>
      </c>
      <c r="BA44" s="81">
        <v>0</v>
      </c>
      <c r="BB44" s="81">
        <v>1300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1850</v>
      </c>
      <c r="B45" s="80">
        <v>255</v>
      </c>
      <c r="C45" s="80">
        <v>18</v>
      </c>
      <c r="D45" s="80">
        <v>15</v>
      </c>
      <c r="E45" s="80">
        <v>2021</v>
      </c>
      <c r="F45" s="80" t="s">
        <v>75</v>
      </c>
      <c r="G45" s="174" t="s">
        <v>1832</v>
      </c>
      <c r="H45" s="80" t="s">
        <v>1833</v>
      </c>
      <c r="I45" s="177"/>
      <c r="J45" s="81">
        <v>4.3994915797978837</v>
      </c>
      <c r="K45" s="81">
        <v>0.73486591287431979</v>
      </c>
      <c r="L45" s="81">
        <v>1.1563361619425667</v>
      </c>
      <c r="M45" s="81">
        <v>7.7622630115721591</v>
      </c>
      <c r="N45" s="81">
        <v>7.1018823844333419</v>
      </c>
      <c r="O45" s="81">
        <v>5.7761279197192144</v>
      </c>
      <c r="P45" s="81">
        <v>9.826921113269691</v>
      </c>
      <c r="Q45" s="81">
        <v>0.37341972195237694</v>
      </c>
      <c r="R45" s="81">
        <v>0</v>
      </c>
      <c r="S45" s="81">
        <v>0</v>
      </c>
      <c r="T45" s="82"/>
      <c r="U45" s="81">
        <v>927202</v>
      </c>
      <c r="V45" s="81">
        <v>332</v>
      </c>
      <c r="W45" s="81">
        <v>26</v>
      </c>
      <c r="X45" s="81">
        <v>2061</v>
      </c>
      <c r="Y45" s="81">
        <v>2786</v>
      </c>
      <c r="Z45" s="81">
        <v>4250</v>
      </c>
      <c r="AA45" s="81">
        <v>2162</v>
      </c>
      <c r="AB45" s="81">
        <v>6258</v>
      </c>
      <c r="AC45" s="81">
        <v>0</v>
      </c>
      <c r="AD45" s="81">
        <v>0</v>
      </c>
      <c r="AE45" s="82"/>
      <c r="AF45" s="81">
        <v>5644299.645405909</v>
      </c>
      <c r="AG45" s="81">
        <v>524899.12809292786</v>
      </c>
      <c r="AH45" s="81">
        <v>178542.58418193989</v>
      </c>
      <c r="AI45" s="81">
        <v>12812805.885874225</v>
      </c>
      <c r="AJ45" s="81">
        <v>12354764.570642568</v>
      </c>
      <c r="AK45" s="81">
        <v>0</v>
      </c>
      <c r="AL45" s="81">
        <v>0</v>
      </c>
      <c r="AM45" s="81">
        <v>821449.40990123071</v>
      </c>
      <c r="AN45" s="81">
        <v>0</v>
      </c>
      <c r="AO45" s="81">
        <v>0</v>
      </c>
      <c r="AP45" s="82"/>
      <c r="AQ45" s="81">
        <v>212</v>
      </c>
      <c r="AR45" s="81">
        <v>107</v>
      </c>
      <c r="AS45" s="81">
        <v>0</v>
      </c>
      <c r="AT45" s="81">
        <v>1</v>
      </c>
      <c r="AU45" s="81">
        <v>0</v>
      </c>
      <c r="AV45" s="81">
        <v>0</v>
      </c>
      <c r="AW45" s="81"/>
      <c r="AX45" s="82"/>
      <c r="AY45" s="81">
        <v>993.7</v>
      </c>
      <c r="AZ45" s="81">
        <v>9077.0999999999985</v>
      </c>
      <c r="BA45" s="81">
        <v>0</v>
      </c>
      <c r="BB45" s="81">
        <v>1300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1851</v>
      </c>
      <c r="B46" s="80">
        <v>255</v>
      </c>
      <c r="C46" s="80">
        <v>19</v>
      </c>
      <c r="D46" s="80">
        <v>15</v>
      </c>
      <c r="E46" s="80">
        <v>2022</v>
      </c>
      <c r="F46" s="80" t="s">
        <v>568</v>
      </c>
      <c r="G46" s="174" t="s">
        <v>1832</v>
      </c>
      <c r="H46" s="80" t="s">
        <v>1833</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216</v>
      </c>
      <c r="AR46" s="81">
        <v>113</v>
      </c>
      <c r="AS46" s="81">
        <v>0</v>
      </c>
      <c r="AT46" s="81">
        <v>2</v>
      </c>
      <c r="AU46" s="81">
        <v>0</v>
      </c>
      <c r="AV46" s="81">
        <v>0</v>
      </c>
      <c r="AW46" s="81"/>
      <c r="AX46" s="82"/>
      <c r="AY46" s="81">
        <v>1013.3000000000002</v>
      </c>
      <c r="AZ46" s="81">
        <v>12008.599999999999</v>
      </c>
      <c r="BA46" s="81">
        <v>0</v>
      </c>
      <c r="BB46" s="81">
        <v>1465.7</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1852</v>
      </c>
      <c r="B47" s="80">
        <v>290</v>
      </c>
      <c r="C47" s="80">
        <v>1</v>
      </c>
      <c r="D47" s="80">
        <v>18</v>
      </c>
      <c r="E47" s="80">
        <v>1990</v>
      </c>
      <c r="F47" s="80" t="s">
        <v>562</v>
      </c>
      <c r="G47" s="80" t="s">
        <v>1853</v>
      </c>
      <c r="H47" s="80" t="s">
        <v>1854</v>
      </c>
      <c r="I47" s="177"/>
      <c r="J47" s="81">
        <v>9.5654171800714263</v>
      </c>
      <c r="K47" s="81">
        <v>1.1153942732216731</v>
      </c>
      <c r="L47" s="81">
        <v>6.4012668556460524</v>
      </c>
      <c r="M47" s="81">
        <v>5.8600486060111754</v>
      </c>
      <c r="N47" s="81">
        <v>9.0255378167793552</v>
      </c>
      <c r="O47" s="81">
        <v>6.0124718981407286</v>
      </c>
      <c r="P47" s="81">
        <v>10.485517626815014</v>
      </c>
      <c r="Q47" s="81">
        <v>0.64711811152961873</v>
      </c>
      <c r="R47" s="81">
        <v>2.2952417367276845</v>
      </c>
      <c r="S47" s="81">
        <v>0.51938351065057875</v>
      </c>
      <c r="T47" s="82"/>
      <c r="U47" s="81">
        <v>441036</v>
      </c>
      <c r="V47" s="81">
        <v>383</v>
      </c>
      <c r="W47" s="81">
        <v>67</v>
      </c>
      <c r="X47" s="81">
        <v>2492</v>
      </c>
      <c r="Y47" s="81">
        <v>3423</v>
      </c>
      <c r="Z47" s="81">
        <v>2473</v>
      </c>
      <c r="AA47" s="81">
        <v>2546</v>
      </c>
      <c r="AB47" s="81">
        <v>10507</v>
      </c>
      <c r="AC47" s="81">
        <v>397540</v>
      </c>
      <c r="AD47" s="81">
        <v>0.51938351065057875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1855</v>
      </c>
      <c r="B48" s="80">
        <v>291</v>
      </c>
      <c r="C48" s="80">
        <v>2</v>
      </c>
      <c r="D48" s="80">
        <v>18</v>
      </c>
      <c r="E48" s="80">
        <v>2005</v>
      </c>
      <c r="F48" s="80" t="s">
        <v>565</v>
      </c>
      <c r="G48" s="80" t="s">
        <v>1853</v>
      </c>
      <c r="H48" s="80" t="s">
        <v>1854</v>
      </c>
      <c r="I48" s="177"/>
      <c r="J48" s="81">
        <v>4.2228017268439997</v>
      </c>
      <c r="K48" s="81">
        <v>0.68993798760307934</v>
      </c>
      <c r="L48" s="81">
        <v>1.9282491776286899</v>
      </c>
      <c r="M48" s="81">
        <v>7.2341782468459401</v>
      </c>
      <c r="N48" s="81">
        <v>13.28916169372603</v>
      </c>
      <c r="O48" s="81">
        <v>8.2989111561540607</v>
      </c>
      <c r="P48" s="81">
        <v>9.7455498785703192</v>
      </c>
      <c r="Q48" s="81">
        <v>0.52127817600226733</v>
      </c>
      <c r="R48" s="81">
        <v>0.55998074581399615</v>
      </c>
      <c r="S48" s="81">
        <v>0.52579970456479119</v>
      </c>
      <c r="T48" s="82"/>
      <c r="U48" s="81">
        <v>279853</v>
      </c>
      <c r="V48" s="81">
        <v>299</v>
      </c>
      <c r="W48" s="81">
        <v>23</v>
      </c>
      <c r="X48" s="81">
        <v>1539</v>
      </c>
      <c r="Y48" s="81">
        <v>3612</v>
      </c>
      <c r="Z48" s="81">
        <v>3950</v>
      </c>
      <c r="AA48" s="81">
        <v>1938</v>
      </c>
      <c r="AB48" s="81">
        <v>8848</v>
      </c>
      <c r="AC48" s="81">
        <v>99021</v>
      </c>
      <c r="AD48" s="81">
        <v>0.52579970456479119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1856</v>
      </c>
      <c r="B49" s="80">
        <v>292</v>
      </c>
      <c r="C49" s="80">
        <v>3</v>
      </c>
      <c r="D49" s="80">
        <v>18</v>
      </c>
      <c r="E49" s="80">
        <v>2006</v>
      </c>
      <c r="F49" s="80" t="s">
        <v>566</v>
      </c>
      <c r="G49" s="80" t="s">
        <v>1853</v>
      </c>
      <c r="H49" s="80" t="s">
        <v>1854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1857</v>
      </c>
      <c r="B50" s="80">
        <v>293</v>
      </c>
      <c r="C50" s="80">
        <v>4</v>
      </c>
      <c r="D50" s="80">
        <v>18</v>
      </c>
      <c r="E50" s="80">
        <v>2007</v>
      </c>
      <c r="F50" s="80" t="s">
        <v>567</v>
      </c>
      <c r="G50" s="80" t="s">
        <v>1853</v>
      </c>
      <c r="H50" s="80" t="s">
        <v>1854</v>
      </c>
      <c r="I50" s="177"/>
      <c r="J50" s="81">
        <v>3.5003576453502094</v>
      </c>
      <c r="K50" s="81">
        <v>0.56939412494172481</v>
      </c>
      <c r="L50" s="81">
        <v>0.46240391646310752</v>
      </c>
      <c r="M50" s="81">
        <v>8.7719547204597106</v>
      </c>
      <c r="N50" s="81">
        <v>12.414475363658172</v>
      </c>
      <c r="O50" s="81">
        <v>7.9649746466907008</v>
      </c>
      <c r="P50" s="81">
        <v>9.3857495922927487</v>
      </c>
      <c r="Q50" s="81">
        <v>0.52886271552315611</v>
      </c>
      <c r="R50" s="81">
        <v>0.7276846094019892</v>
      </c>
      <c r="S50" s="81">
        <v>0.95508292320120791</v>
      </c>
      <c r="T50" s="82"/>
      <c r="U50" s="81">
        <v>251119</v>
      </c>
      <c r="V50" s="81">
        <v>250</v>
      </c>
      <c r="W50" s="81">
        <v>6</v>
      </c>
      <c r="X50" s="81">
        <v>2245</v>
      </c>
      <c r="Y50" s="81">
        <v>3584</v>
      </c>
      <c r="Z50" s="81">
        <v>3941</v>
      </c>
      <c r="AA50" s="81">
        <v>1838</v>
      </c>
      <c r="AB50" s="81">
        <v>8502</v>
      </c>
      <c r="AC50" s="81">
        <v>132368</v>
      </c>
      <c r="AD50" s="81">
        <v>0.95508292320120791</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1858</v>
      </c>
      <c r="B51" s="80">
        <v>294</v>
      </c>
      <c r="C51" s="80">
        <v>5</v>
      </c>
      <c r="D51" s="80">
        <v>18</v>
      </c>
      <c r="E51" s="80">
        <v>2008</v>
      </c>
      <c r="F51" s="80" t="s">
        <v>84</v>
      </c>
      <c r="G51" s="80" t="s">
        <v>1853</v>
      </c>
      <c r="H51" s="80" t="s">
        <v>1854</v>
      </c>
      <c r="I51" s="177"/>
      <c r="J51" s="81">
        <v>3.0620702270383964</v>
      </c>
      <c r="K51" s="81">
        <v>0.42148403744062007</v>
      </c>
      <c r="L51" s="81">
        <v>0.39661662564628275</v>
      </c>
      <c r="M51" s="81">
        <v>9.5825705030047921</v>
      </c>
      <c r="N51" s="81">
        <v>12.168298155293735</v>
      </c>
      <c r="O51" s="81">
        <v>7.6343689935647232</v>
      </c>
      <c r="P51" s="81">
        <v>9.2322340510524867</v>
      </c>
      <c r="Q51" s="81">
        <v>0.50654310179508566</v>
      </c>
      <c r="R51" s="81">
        <v>0.51000538482058677</v>
      </c>
      <c r="S51" s="81">
        <v>1.221145966213836</v>
      </c>
      <c r="T51" s="82"/>
      <c r="U51" s="81">
        <v>249090</v>
      </c>
      <c r="V51" s="81">
        <v>250</v>
      </c>
      <c r="W51" s="81">
        <v>6</v>
      </c>
      <c r="X51" s="81">
        <v>2245</v>
      </c>
      <c r="Y51" s="81">
        <v>3529</v>
      </c>
      <c r="Z51" s="81">
        <v>3910</v>
      </c>
      <c r="AA51" s="81">
        <v>1810</v>
      </c>
      <c r="AB51" s="81">
        <v>8277</v>
      </c>
      <c r="AC51" s="81">
        <v>96333</v>
      </c>
      <c r="AD51" s="81">
        <v>1.221145966213836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1859</v>
      </c>
      <c r="B52" s="80">
        <v>295</v>
      </c>
      <c r="C52" s="80">
        <v>6</v>
      </c>
      <c r="D52" s="80">
        <v>18</v>
      </c>
      <c r="E52" s="80">
        <v>2009</v>
      </c>
      <c r="F52" s="80" t="s">
        <v>85</v>
      </c>
      <c r="G52" s="80" t="s">
        <v>1853</v>
      </c>
      <c r="H52" s="80" t="s">
        <v>1854</v>
      </c>
      <c r="I52" s="177"/>
      <c r="J52" s="81">
        <v>2.5587980362629796</v>
      </c>
      <c r="K52" s="81">
        <v>0.48112566355698488</v>
      </c>
      <c r="L52" s="81">
        <v>1.4727213751410955</v>
      </c>
      <c r="M52" s="81">
        <v>9.1958925322089691</v>
      </c>
      <c r="N52" s="81">
        <v>12.141561274487438</v>
      </c>
      <c r="O52" s="81">
        <v>7.6831104788015461</v>
      </c>
      <c r="P52" s="81">
        <v>8.8289478728794357</v>
      </c>
      <c r="Q52" s="81">
        <v>0.47571345608719368</v>
      </c>
      <c r="R52" s="81">
        <v>0.4264038414449498</v>
      </c>
      <c r="S52" s="81">
        <v>1.107651459348834</v>
      </c>
      <c r="T52" s="82"/>
      <c r="U52" s="81">
        <v>218268</v>
      </c>
      <c r="V52" s="81">
        <v>243</v>
      </c>
      <c r="W52" s="81">
        <v>39</v>
      </c>
      <c r="X52" s="81">
        <v>2195</v>
      </c>
      <c r="Y52" s="81">
        <v>3537</v>
      </c>
      <c r="Z52" s="81">
        <v>3884</v>
      </c>
      <c r="AA52" s="81">
        <v>1777</v>
      </c>
      <c r="AB52" s="81">
        <v>8160</v>
      </c>
      <c r="AC52" s="81">
        <v>78575</v>
      </c>
      <c r="AD52" s="81">
        <v>1.107651459348834</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1860</v>
      </c>
      <c r="B53" s="80">
        <v>296</v>
      </c>
      <c r="C53" s="80">
        <v>7</v>
      </c>
      <c r="D53" s="80">
        <v>18</v>
      </c>
      <c r="E53" s="80">
        <v>2010</v>
      </c>
      <c r="F53" s="80" t="s">
        <v>86</v>
      </c>
      <c r="G53" s="80" t="s">
        <v>1853</v>
      </c>
      <c r="H53" s="80" t="s">
        <v>1854</v>
      </c>
      <c r="I53" s="177"/>
      <c r="J53" s="81">
        <v>2.4554040951709948</v>
      </c>
      <c r="K53" s="81">
        <v>0.47059395843573731</v>
      </c>
      <c r="L53" s="81">
        <v>1.2600197024252366</v>
      </c>
      <c r="M53" s="81">
        <v>8.5909903813146968</v>
      </c>
      <c r="N53" s="81">
        <v>9.9934032618558231</v>
      </c>
      <c r="O53" s="81">
        <v>7.6239458055180123</v>
      </c>
      <c r="P53" s="81">
        <v>8.8563538867436638</v>
      </c>
      <c r="Q53" s="81">
        <v>0.48545252189883326</v>
      </c>
      <c r="R53" s="81">
        <v>0.66864776334476794</v>
      </c>
      <c r="S53" s="81">
        <v>1.4239809723404273</v>
      </c>
      <c r="T53" s="82"/>
      <c r="U53" s="81">
        <v>243983</v>
      </c>
      <c r="V53" s="81">
        <v>243</v>
      </c>
      <c r="W53" s="81">
        <v>39</v>
      </c>
      <c r="X53" s="81">
        <v>2195</v>
      </c>
      <c r="Y53" s="81">
        <v>3500</v>
      </c>
      <c r="Z53" s="81">
        <v>3872</v>
      </c>
      <c r="AA53" s="81">
        <v>1738</v>
      </c>
      <c r="AB53" s="81">
        <v>7979</v>
      </c>
      <c r="AC53" s="81">
        <v>116765</v>
      </c>
      <c r="AD53" s="81">
        <v>1.4239809723404273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1861</v>
      </c>
      <c r="B54" s="80">
        <v>297</v>
      </c>
      <c r="C54" s="80">
        <v>8</v>
      </c>
      <c r="D54" s="80">
        <v>18</v>
      </c>
      <c r="E54" s="80">
        <v>2011</v>
      </c>
      <c r="F54" s="80" t="s">
        <v>87</v>
      </c>
      <c r="G54" s="80" t="s">
        <v>1853</v>
      </c>
      <c r="H54" s="80" t="s">
        <v>1854</v>
      </c>
      <c r="I54" s="177"/>
      <c r="J54" s="81">
        <v>2.9677886098792947</v>
      </c>
      <c r="K54" s="81">
        <v>0.67037881915080078</v>
      </c>
      <c r="L54" s="81">
        <v>1.7471935528320386</v>
      </c>
      <c r="M54" s="81">
        <v>11.743916690272647</v>
      </c>
      <c r="N54" s="81">
        <v>15.024821585400336</v>
      </c>
      <c r="O54" s="81">
        <v>7.4348575763252711</v>
      </c>
      <c r="P54" s="81">
        <v>8.4222746368778054</v>
      </c>
      <c r="Q54" s="81">
        <v>0.54949621248765823</v>
      </c>
      <c r="R54" s="81">
        <v>0.4956987665838678</v>
      </c>
      <c r="S54" s="81">
        <v>1.1021431697668822</v>
      </c>
      <c r="T54" s="82"/>
      <c r="U54" s="81">
        <v>232737</v>
      </c>
      <c r="V54" s="81">
        <v>243</v>
      </c>
      <c r="W54" s="81">
        <v>39</v>
      </c>
      <c r="X54" s="81">
        <v>2195</v>
      </c>
      <c r="Y54" s="81">
        <v>3489</v>
      </c>
      <c r="Z54" s="81">
        <v>3858</v>
      </c>
      <c r="AA54" s="81">
        <v>1702</v>
      </c>
      <c r="AB54" s="81">
        <v>7830</v>
      </c>
      <c r="AC54" s="81">
        <v>86420</v>
      </c>
      <c r="AD54" s="81">
        <v>1.1021431697668822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1862</v>
      </c>
      <c r="B55" s="80">
        <v>298</v>
      </c>
      <c r="C55" s="80">
        <v>9</v>
      </c>
      <c r="D55" s="80">
        <v>18</v>
      </c>
      <c r="E55" s="80">
        <v>2012</v>
      </c>
      <c r="F55" s="80" t="s">
        <v>88</v>
      </c>
      <c r="G55" s="80" t="s">
        <v>1853</v>
      </c>
      <c r="H55" s="80" t="s">
        <v>1854</v>
      </c>
      <c r="I55" s="177"/>
      <c r="J55" s="81">
        <v>3.1205168813781681</v>
      </c>
      <c r="K55" s="81">
        <v>0.68675887344833364</v>
      </c>
      <c r="L55" s="81">
        <v>1.7462508520425044</v>
      </c>
      <c r="M55" s="81">
        <v>13.655615253229737</v>
      </c>
      <c r="N55" s="81">
        <v>17.952897542774949</v>
      </c>
      <c r="O55" s="81">
        <v>7.4528297529332734</v>
      </c>
      <c r="P55" s="81">
        <v>8.1915039282464459</v>
      </c>
      <c r="Q55" s="81">
        <v>0.58839858277886414</v>
      </c>
      <c r="R55" s="81">
        <v>0.57883972627567293</v>
      </c>
      <c r="S55" s="81">
        <v>1.0321338609219997</v>
      </c>
      <c r="T55" s="82"/>
      <c r="U55" s="81">
        <v>223653</v>
      </c>
      <c r="V55" s="81">
        <v>243</v>
      </c>
      <c r="W55" s="81">
        <v>39</v>
      </c>
      <c r="X55" s="81">
        <v>2195</v>
      </c>
      <c r="Y55" s="81">
        <v>3482</v>
      </c>
      <c r="Z55" s="81">
        <v>3898</v>
      </c>
      <c r="AA55" s="81">
        <v>1646</v>
      </c>
      <c r="AB55" s="81">
        <v>7717</v>
      </c>
      <c r="AC55" s="81">
        <v>98301</v>
      </c>
      <c r="AD55" s="81">
        <v>1.0321338609219997</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1863</v>
      </c>
      <c r="B56" s="80">
        <v>299</v>
      </c>
      <c r="C56" s="80">
        <v>10</v>
      </c>
      <c r="D56" s="80">
        <v>18</v>
      </c>
      <c r="E56" s="80">
        <v>2013</v>
      </c>
      <c r="F56" s="80" t="s">
        <v>89</v>
      </c>
      <c r="G56" s="80" t="s">
        <v>1853</v>
      </c>
      <c r="H56" s="80" t="s">
        <v>1854</v>
      </c>
      <c r="I56" s="177"/>
      <c r="J56" s="81">
        <v>3.1024765810868016</v>
      </c>
      <c r="K56" s="81">
        <v>0.58218307438163175</v>
      </c>
      <c r="L56" s="81">
        <v>1.5672297878808612</v>
      </c>
      <c r="M56" s="81">
        <v>12.786509811374984</v>
      </c>
      <c r="N56" s="81">
        <v>18.005354432816404</v>
      </c>
      <c r="O56" s="81">
        <v>7.1525989871349918</v>
      </c>
      <c r="P56" s="81">
        <v>8.0225540863850675</v>
      </c>
      <c r="Q56" s="81">
        <v>0.58543183989413772</v>
      </c>
      <c r="R56" s="81">
        <v>0.44487057311615541</v>
      </c>
      <c r="S56" s="81">
        <v>1.0371703666916519</v>
      </c>
      <c r="T56" s="82"/>
      <c r="U56" s="81">
        <v>221566</v>
      </c>
      <c r="V56" s="81">
        <v>243</v>
      </c>
      <c r="W56" s="81">
        <v>39</v>
      </c>
      <c r="X56" s="81">
        <v>2195</v>
      </c>
      <c r="Y56" s="81">
        <v>3469</v>
      </c>
      <c r="Z56" s="81">
        <v>3908</v>
      </c>
      <c r="AA56" s="81">
        <v>1606</v>
      </c>
      <c r="AB56" s="81">
        <v>7568</v>
      </c>
      <c r="AC56" s="81">
        <v>73747</v>
      </c>
      <c r="AD56" s="81">
        <v>1.0371703666916519</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1864</v>
      </c>
      <c r="B57" s="80">
        <v>300</v>
      </c>
      <c r="C57" s="80">
        <v>11</v>
      </c>
      <c r="D57" s="80">
        <v>18</v>
      </c>
      <c r="E57" s="80">
        <v>2014</v>
      </c>
      <c r="F57" s="80" t="s">
        <v>90</v>
      </c>
      <c r="G57" s="80" t="s">
        <v>1853</v>
      </c>
      <c r="H57" s="80" t="s">
        <v>1854</v>
      </c>
      <c r="I57" s="177"/>
      <c r="J57" s="81">
        <v>3.0617536210715057</v>
      </c>
      <c r="K57" s="81">
        <v>0.52820787206882358</v>
      </c>
      <c r="L57" s="81">
        <v>2.5714330050771537</v>
      </c>
      <c r="M57" s="81">
        <v>12.359998458152653</v>
      </c>
      <c r="N57" s="81">
        <v>16.035303979107098</v>
      </c>
      <c r="O57" s="81">
        <v>6.8451004423117467</v>
      </c>
      <c r="P57" s="81">
        <v>7.8483622360253698</v>
      </c>
      <c r="Q57" s="81">
        <v>0.55568361129322486</v>
      </c>
      <c r="R57" s="81">
        <v>0.32632751185718484</v>
      </c>
      <c r="S57" s="81">
        <v>0.87898436733223462</v>
      </c>
      <c r="T57" s="82"/>
      <c r="U57" s="81">
        <v>226561</v>
      </c>
      <c r="V57" s="81">
        <v>186</v>
      </c>
      <c r="W57" s="81">
        <v>58</v>
      </c>
      <c r="X57" s="81">
        <v>1979</v>
      </c>
      <c r="Y57" s="81">
        <v>3466</v>
      </c>
      <c r="Z57" s="81">
        <v>3939</v>
      </c>
      <c r="AA57" s="81">
        <v>1563</v>
      </c>
      <c r="AB57" s="81">
        <v>7487</v>
      </c>
      <c r="AC57" s="81">
        <v>54266</v>
      </c>
      <c r="AD57" s="81">
        <v>0.87898436733223462</v>
      </c>
      <c r="AE57" s="82"/>
      <c r="AF57" s="81">
        <v>2646319.6461645728</v>
      </c>
      <c r="AG57" s="81">
        <v>376315.28575998073</v>
      </c>
      <c r="AH57" s="81">
        <v>581156.7823448506</v>
      </c>
      <c r="AI57" s="81">
        <v>12722436.929515585</v>
      </c>
      <c r="AJ57" s="81">
        <v>20377335.266748797</v>
      </c>
      <c r="AK57" s="81">
        <v>0</v>
      </c>
      <c r="AL57" s="81">
        <v>0</v>
      </c>
      <c r="AM57" s="81">
        <v>1027853.2201495381</v>
      </c>
      <c r="AN57" s="81">
        <v>0</v>
      </c>
      <c r="AO57" s="81">
        <v>0</v>
      </c>
      <c r="AP57" s="82"/>
      <c r="AQ57" s="81">
        <v>102</v>
      </c>
      <c r="AR57" s="81">
        <v>16</v>
      </c>
      <c r="AS57" s="81">
        <v>0</v>
      </c>
      <c r="AT57" s="81">
        <v>0</v>
      </c>
      <c r="AU57" s="81">
        <v>0</v>
      </c>
      <c r="AV57" s="81">
        <v>0</v>
      </c>
      <c r="AW57" s="81" t="s">
        <v>564</v>
      </c>
      <c r="AX57" s="82"/>
      <c r="AY57" s="81">
        <v>455.339</v>
      </c>
      <c r="AZ57" s="81">
        <v>698.40199999999993</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1865</v>
      </c>
      <c r="B58" s="80">
        <v>301</v>
      </c>
      <c r="C58" s="80">
        <v>12</v>
      </c>
      <c r="D58" s="80">
        <v>18</v>
      </c>
      <c r="E58" s="80">
        <v>2015</v>
      </c>
      <c r="F58" s="80" t="s">
        <v>91</v>
      </c>
      <c r="G58" s="80" t="s">
        <v>1853</v>
      </c>
      <c r="H58" s="80" t="s">
        <v>1854</v>
      </c>
      <c r="I58" s="177"/>
      <c r="J58" s="81">
        <v>3.7040997517706735</v>
      </c>
      <c r="K58" s="81">
        <v>0.47146684410959316</v>
      </c>
      <c r="L58" s="81">
        <v>2.4833154089188785</v>
      </c>
      <c r="M58" s="81">
        <v>11.253601534663474</v>
      </c>
      <c r="N58" s="81">
        <v>14.169812602759114</v>
      </c>
      <c r="O58" s="81">
        <v>6.8038755957295995</v>
      </c>
      <c r="P58" s="81">
        <v>7.7088038786473394</v>
      </c>
      <c r="Q58" s="81">
        <v>0.53148958016188508</v>
      </c>
      <c r="R58" s="81">
        <v>0.28779448743178354</v>
      </c>
      <c r="S58" s="81">
        <v>1.333349899639769</v>
      </c>
      <c r="T58" s="82"/>
      <c r="U58" s="81">
        <v>281601</v>
      </c>
      <c r="V58" s="81">
        <v>186</v>
      </c>
      <c r="W58" s="81">
        <v>58</v>
      </c>
      <c r="X58" s="81">
        <v>1979</v>
      </c>
      <c r="Y58" s="81">
        <v>3448</v>
      </c>
      <c r="Z58" s="81">
        <v>3953</v>
      </c>
      <c r="AA58" s="81">
        <v>1534</v>
      </c>
      <c r="AB58" s="81">
        <v>7315</v>
      </c>
      <c r="AC58" s="81">
        <v>49300</v>
      </c>
      <c r="AD58" s="81">
        <v>1.333349899639769</v>
      </c>
      <c r="AE58" s="82"/>
      <c r="AF58" s="81">
        <v>3302927.658427686</v>
      </c>
      <c r="AG58" s="81">
        <v>319114.3797407063</v>
      </c>
      <c r="AH58" s="81">
        <v>454668.56209279707</v>
      </c>
      <c r="AI58" s="81">
        <v>12096391.293847449</v>
      </c>
      <c r="AJ58" s="81">
        <v>18218095.187345952</v>
      </c>
      <c r="AK58" s="81">
        <v>0</v>
      </c>
      <c r="AL58" s="81">
        <v>0</v>
      </c>
      <c r="AM58" s="81">
        <v>1002490.0647290951</v>
      </c>
      <c r="AN58" s="81">
        <v>0</v>
      </c>
      <c r="AO58" s="81">
        <v>0</v>
      </c>
      <c r="AP58" s="82"/>
      <c r="AQ58" s="81">
        <v>106</v>
      </c>
      <c r="AR58" s="81">
        <v>19</v>
      </c>
      <c r="AS58" s="81">
        <v>0</v>
      </c>
      <c r="AT58" s="81">
        <v>0</v>
      </c>
      <c r="AU58" s="81">
        <v>0</v>
      </c>
      <c r="AV58" s="81">
        <v>0</v>
      </c>
      <c r="AW58" s="81" t="s">
        <v>564</v>
      </c>
      <c r="AX58" s="82"/>
      <c r="AY58" s="81">
        <v>479.13900000000001</v>
      </c>
      <c r="AZ58" s="81">
        <v>844.202</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1866</v>
      </c>
      <c r="B59" s="80">
        <v>302</v>
      </c>
      <c r="C59" s="80">
        <v>13</v>
      </c>
      <c r="D59" s="80">
        <v>18</v>
      </c>
      <c r="E59" s="80">
        <v>2016</v>
      </c>
      <c r="F59" s="80" t="s">
        <v>92</v>
      </c>
      <c r="G59" s="80" t="s">
        <v>1853</v>
      </c>
      <c r="H59" s="80" t="s">
        <v>1854</v>
      </c>
      <c r="I59" s="177"/>
      <c r="J59" s="81">
        <v>2.5530174730966713</v>
      </c>
      <c r="K59" s="81">
        <v>0.44724019178684243</v>
      </c>
      <c r="L59" s="81">
        <v>2.6792028241626431</v>
      </c>
      <c r="M59" s="81">
        <v>8.0117183437029453</v>
      </c>
      <c r="N59" s="81">
        <v>11.662822578460624</v>
      </c>
      <c r="O59" s="81">
        <v>6.6600425932795462</v>
      </c>
      <c r="P59" s="81">
        <v>7.4241271152447785</v>
      </c>
      <c r="Q59" s="81">
        <v>0.5024762461341914</v>
      </c>
      <c r="R59" s="81">
        <v>5.85512680194144E-6</v>
      </c>
      <c r="S59" s="81">
        <v>1.2970161155622713</v>
      </c>
      <c r="T59" s="82"/>
      <c r="U59" s="81">
        <v>229061</v>
      </c>
      <c r="V59" s="81">
        <v>186</v>
      </c>
      <c r="W59" s="81">
        <v>58</v>
      </c>
      <c r="X59" s="81">
        <v>1979</v>
      </c>
      <c r="Y59" s="81">
        <v>3397</v>
      </c>
      <c r="Z59" s="81">
        <v>3917</v>
      </c>
      <c r="AA59" s="81">
        <v>1528</v>
      </c>
      <c r="AB59" s="81">
        <v>7114</v>
      </c>
      <c r="AC59" s="81">
        <v>0.99999802294774798</v>
      </c>
      <c r="AD59" s="81">
        <v>1.297016115562271</v>
      </c>
      <c r="AE59" s="82"/>
      <c r="AF59" s="81">
        <v>2531068.9852337139</v>
      </c>
      <c r="AG59" s="81">
        <v>318121.50158440857</v>
      </c>
      <c r="AH59" s="81">
        <v>423014.88944419398</v>
      </c>
      <c r="AI59" s="81">
        <v>11653753.415587381</v>
      </c>
      <c r="AJ59" s="81">
        <v>19409419.65250206</v>
      </c>
      <c r="AK59" s="81">
        <v>0</v>
      </c>
      <c r="AL59" s="81">
        <v>0</v>
      </c>
      <c r="AM59" s="81">
        <v>975701.29360933159</v>
      </c>
      <c r="AN59" s="81">
        <v>0</v>
      </c>
      <c r="AO59" s="81">
        <v>0</v>
      </c>
      <c r="AP59" s="82"/>
      <c r="AQ59" s="81">
        <v>111</v>
      </c>
      <c r="AR59" s="81">
        <v>23</v>
      </c>
      <c r="AS59" s="81">
        <v>0</v>
      </c>
      <c r="AT59" s="81">
        <v>0</v>
      </c>
      <c r="AU59" s="81">
        <v>0</v>
      </c>
      <c r="AV59" s="81">
        <v>0</v>
      </c>
      <c r="AW59" s="81" t="s">
        <v>564</v>
      </c>
      <c r="AX59" s="82"/>
      <c r="AY59" s="81">
        <v>501.23899999999998</v>
      </c>
      <c r="AZ59" s="81">
        <v>949.90199999999993</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1867</v>
      </c>
      <c r="B60" s="80">
        <v>303</v>
      </c>
      <c r="C60" s="80">
        <v>14</v>
      </c>
      <c r="D60" s="80">
        <v>18</v>
      </c>
      <c r="E60" s="80">
        <v>2017</v>
      </c>
      <c r="F60" s="80" t="s">
        <v>71</v>
      </c>
      <c r="G60" s="80" t="s">
        <v>1853</v>
      </c>
      <c r="H60" s="80" t="s">
        <v>1854</v>
      </c>
      <c r="I60" s="177"/>
      <c r="J60" s="81">
        <v>2.5521755286251344</v>
      </c>
      <c r="K60" s="81">
        <v>0.4532240187173423</v>
      </c>
      <c r="L60" s="81">
        <v>2.5326529030610461</v>
      </c>
      <c r="M60" s="81">
        <v>8.1045338862730638</v>
      </c>
      <c r="N60" s="81">
        <v>11.454889682913066</v>
      </c>
      <c r="O60" s="81">
        <v>6.5246058154619266</v>
      </c>
      <c r="P60" s="81">
        <v>7.1888081180714707</v>
      </c>
      <c r="Q60" s="81">
        <v>0.4755774876801262</v>
      </c>
      <c r="R60" s="81">
        <v>0.25086263441791529</v>
      </c>
      <c r="S60" s="81">
        <v>1.0132075314707469</v>
      </c>
      <c r="T60" s="82"/>
      <c r="U60" s="81">
        <v>229791</v>
      </c>
      <c r="V60" s="81">
        <v>186</v>
      </c>
      <c r="W60" s="81">
        <v>58</v>
      </c>
      <c r="X60" s="81">
        <v>1979</v>
      </c>
      <c r="Y60" s="81">
        <v>3347</v>
      </c>
      <c r="Z60" s="81">
        <v>3901</v>
      </c>
      <c r="AA60" s="81">
        <v>1489</v>
      </c>
      <c r="AB60" s="81">
        <v>6963</v>
      </c>
      <c r="AC60" s="81">
        <v>43694.999999999993</v>
      </c>
      <c r="AD60" s="81">
        <v>1.0132075314707469</v>
      </c>
      <c r="AE60" s="82"/>
      <c r="AF60" s="81">
        <v>2615008.1253877082</v>
      </c>
      <c r="AG60" s="81">
        <v>324157.70476274739</v>
      </c>
      <c r="AH60" s="81">
        <v>528548.16063737858</v>
      </c>
      <c r="AI60" s="81">
        <v>12112781.078761481</v>
      </c>
      <c r="AJ60" s="81">
        <v>18085695.583124079</v>
      </c>
      <c r="AK60" s="81">
        <v>0</v>
      </c>
      <c r="AL60" s="81">
        <v>0</v>
      </c>
      <c r="AM60" s="81">
        <v>956485.60058751283</v>
      </c>
      <c r="AN60" s="81">
        <v>0</v>
      </c>
      <c r="AO60" s="81">
        <v>0</v>
      </c>
      <c r="AP60" s="82"/>
      <c r="AQ60" s="81">
        <v>113</v>
      </c>
      <c r="AR60" s="81">
        <v>24</v>
      </c>
      <c r="AS60" s="81">
        <v>0</v>
      </c>
      <c r="AT60" s="81">
        <v>0</v>
      </c>
      <c r="AU60" s="81">
        <v>0</v>
      </c>
      <c r="AV60" s="81">
        <v>0</v>
      </c>
      <c r="AW60" s="81" t="s">
        <v>564</v>
      </c>
      <c r="AX60" s="82"/>
      <c r="AY60" s="81">
        <v>509.63900000000001</v>
      </c>
      <c r="AZ60" s="81">
        <v>960.50199999999995</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1868</v>
      </c>
      <c r="B61" s="80">
        <v>304</v>
      </c>
      <c r="C61" s="80">
        <v>15</v>
      </c>
      <c r="D61" s="80">
        <v>18</v>
      </c>
      <c r="E61" s="80">
        <v>2018</v>
      </c>
      <c r="F61" s="80" t="s">
        <v>93</v>
      </c>
      <c r="G61" s="80" t="s">
        <v>1853</v>
      </c>
      <c r="H61" s="80" t="s">
        <v>1854</v>
      </c>
      <c r="I61" s="177"/>
      <c r="J61" s="81">
        <v>2.0322105670592334</v>
      </c>
      <c r="K61" s="81">
        <v>0.42937487401306573</v>
      </c>
      <c r="L61" s="81">
        <v>2.3135512624749652</v>
      </c>
      <c r="M61" s="81">
        <v>8.017430562073649</v>
      </c>
      <c r="N61" s="81">
        <v>10.800280130253403</v>
      </c>
      <c r="O61" s="81">
        <v>6.3183254140797187</v>
      </c>
      <c r="P61" s="81">
        <v>7.0598903937301705</v>
      </c>
      <c r="Q61" s="81">
        <v>0.42914303173216528</v>
      </c>
      <c r="R61" s="81">
        <v>0.23667355706437096</v>
      </c>
      <c r="S61" s="81">
        <v>1.0662191572418507</v>
      </c>
      <c r="T61" s="82"/>
      <c r="U61" s="81">
        <v>196675</v>
      </c>
      <c r="V61" s="81">
        <v>186</v>
      </c>
      <c r="W61" s="81">
        <v>58</v>
      </c>
      <c r="X61" s="81">
        <v>1979</v>
      </c>
      <c r="Y61" s="81">
        <v>3285</v>
      </c>
      <c r="Z61" s="81">
        <v>3850</v>
      </c>
      <c r="AA61" s="81">
        <v>1477</v>
      </c>
      <c r="AB61" s="81">
        <v>6771</v>
      </c>
      <c r="AC61" s="81">
        <v>41062</v>
      </c>
      <c r="AD61" s="81">
        <v>1.0662191572418509</v>
      </c>
      <c r="AE61" s="82"/>
      <c r="AF61" s="81">
        <v>2192237.6208049492</v>
      </c>
      <c r="AG61" s="81">
        <v>289032.8333373114</v>
      </c>
      <c r="AH61" s="81">
        <v>486931.91530843457</v>
      </c>
      <c r="AI61" s="81">
        <v>11504220.73965114</v>
      </c>
      <c r="AJ61" s="81">
        <v>17460041.55916344</v>
      </c>
      <c r="AK61" s="81">
        <v>0</v>
      </c>
      <c r="AL61" s="81">
        <v>0</v>
      </c>
      <c r="AM61" s="81">
        <v>932035.67062857444</v>
      </c>
      <c r="AN61" s="81">
        <v>0</v>
      </c>
      <c r="AO61" s="81">
        <v>0</v>
      </c>
      <c r="AP61" s="82"/>
      <c r="AQ61" s="81">
        <v>120</v>
      </c>
      <c r="AR61" s="81">
        <v>27</v>
      </c>
      <c r="AS61" s="81">
        <v>0</v>
      </c>
      <c r="AT61" s="81">
        <v>0</v>
      </c>
      <c r="AU61" s="81">
        <v>0</v>
      </c>
      <c r="AV61" s="81">
        <v>0</v>
      </c>
      <c r="AW61" s="81" t="s">
        <v>564</v>
      </c>
      <c r="AX61" s="82"/>
      <c r="AY61" s="81">
        <v>555.27899999999988</v>
      </c>
      <c r="AZ61" s="81">
        <v>1014.002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1869</v>
      </c>
      <c r="B62" s="80">
        <v>305</v>
      </c>
      <c r="C62" s="80">
        <v>16</v>
      </c>
      <c r="D62" s="80">
        <v>18</v>
      </c>
      <c r="E62" s="80">
        <v>2019</v>
      </c>
      <c r="F62" s="80" t="s">
        <v>73</v>
      </c>
      <c r="G62" s="80" t="s">
        <v>1853</v>
      </c>
      <c r="H62" s="80" t="s">
        <v>1854</v>
      </c>
      <c r="I62" s="177"/>
      <c r="J62" s="81">
        <v>1.7267014220077361</v>
      </c>
      <c r="K62" s="81">
        <v>0.36706473762395975</v>
      </c>
      <c r="L62" s="81">
        <v>2.277577284320373</v>
      </c>
      <c r="M62" s="81">
        <v>6.770805828648097</v>
      </c>
      <c r="N62" s="81">
        <v>8.390349647750682</v>
      </c>
      <c r="O62" s="81">
        <v>6.0744149646638839</v>
      </c>
      <c r="P62" s="81">
        <v>6.9108591855727948</v>
      </c>
      <c r="Q62" s="81">
        <v>0.40894415080508628</v>
      </c>
      <c r="R62" s="81">
        <v>0.21593187838104724</v>
      </c>
      <c r="S62" s="81">
        <v>1.0363497488910478</v>
      </c>
      <c r="T62" s="82"/>
      <c r="U62" s="81">
        <v>204013</v>
      </c>
      <c r="V62" s="81">
        <v>186</v>
      </c>
      <c r="W62" s="81">
        <v>58</v>
      </c>
      <c r="X62" s="81">
        <v>1979</v>
      </c>
      <c r="Y62" s="81">
        <v>3245</v>
      </c>
      <c r="Z62" s="81">
        <v>3803</v>
      </c>
      <c r="AA62" s="81">
        <v>1435</v>
      </c>
      <c r="AB62" s="81">
        <v>6627</v>
      </c>
      <c r="AC62" s="81">
        <v>38077</v>
      </c>
      <c r="AD62" s="81">
        <v>1.036349748891048</v>
      </c>
      <c r="AE62" s="82"/>
      <c r="AF62" s="81">
        <v>2234206.8197340062</v>
      </c>
      <c r="AG62" s="81">
        <v>280866.78279080149</v>
      </c>
      <c r="AH62" s="81">
        <v>535294.45616073767</v>
      </c>
      <c r="AI62" s="81">
        <v>12145209.69173214</v>
      </c>
      <c r="AJ62" s="81">
        <v>15922195.221427459</v>
      </c>
      <c r="AK62" s="81">
        <v>0</v>
      </c>
      <c r="AL62" s="81">
        <v>0</v>
      </c>
      <c r="AM62" s="81">
        <v>902547.51197070989</v>
      </c>
      <c r="AN62" s="81">
        <v>0</v>
      </c>
      <c r="AO62" s="81">
        <v>0</v>
      </c>
      <c r="AP62" s="82"/>
      <c r="AQ62" s="81">
        <v>123</v>
      </c>
      <c r="AR62" s="81">
        <v>30</v>
      </c>
      <c r="AS62" s="81">
        <v>0</v>
      </c>
      <c r="AT62" s="81">
        <v>0</v>
      </c>
      <c r="AU62" s="81">
        <v>0</v>
      </c>
      <c r="AV62" s="81">
        <v>0</v>
      </c>
      <c r="AW62" s="81" t="s">
        <v>564</v>
      </c>
      <c r="AX62" s="82"/>
      <c r="AY62" s="81">
        <v>568.47900000000004</v>
      </c>
      <c r="AZ62" s="81">
        <v>1123.402</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1870</v>
      </c>
      <c r="B63" s="80">
        <v>306</v>
      </c>
      <c r="C63" s="80">
        <v>17</v>
      </c>
      <c r="D63" s="80">
        <v>18</v>
      </c>
      <c r="E63" s="80">
        <v>2020</v>
      </c>
      <c r="F63" s="80" t="s">
        <v>218</v>
      </c>
      <c r="G63" s="80" t="s">
        <v>1853</v>
      </c>
      <c r="H63" s="80" t="s">
        <v>1854</v>
      </c>
      <c r="I63" s="177"/>
      <c r="J63" s="81">
        <v>2.134146921352476</v>
      </c>
      <c r="K63" s="81">
        <v>0.48827869387260503</v>
      </c>
      <c r="L63" s="81">
        <v>1.8698460556796928</v>
      </c>
      <c r="M63" s="81">
        <v>7.937539031401931</v>
      </c>
      <c r="N63" s="81">
        <v>12.109114869685115</v>
      </c>
      <c r="O63" s="81">
        <v>5.2646702588620284</v>
      </c>
      <c r="P63" s="81">
        <v>6.3740587071963768</v>
      </c>
      <c r="Q63" s="81">
        <v>0.37936904254984222</v>
      </c>
      <c r="R63" s="81">
        <v>0.18974041768697977</v>
      </c>
      <c r="S63" s="81">
        <v>0.97155105999752289</v>
      </c>
      <c r="T63" s="82"/>
      <c r="U63" s="81">
        <v>201511</v>
      </c>
      <c r="V63" s="81">
        <v>196</v>
      </c>
      <c r="W63" s="81">
        <v>46</v>
      </c>
      <c r="X63" s="81">
        <v>1997</v>
      </c>
      <c r="Y63" s="81">
        <v>3203</v>
      </c>
      <c r="Z63" s="81">
        <v>3762</v>
      </c>
      <c r="AA63" s="81">
        <v>1438</v>
      </c>
      <c r="AB63" s="81">
        <v>6434</v>
      </c>
      <c r="AC63" s="81">
        <v>33633</v>
      </c>
      <c r="AD63" s="81">
        <v>0.97155105999752289</v>
      </c>
      <c r="AE63" s="82"/>
      <c r="AF63" s="81">
        <v>2127693.2814979469</v>
      </c>
      <c r="AG63" s="81">
        <v>314129.73780223692</v>
      </c>
      <c r="AH63" s="81">
        <v>467966.39741058357</v>
      </c>
      <c r="AI63" s="81">
        <v>10949795.035275422</v>
      </c>
      <c r="AJ63" s="81">
        <v>18831504.09049942</v>
      </c>
      <c r="AK63" s="81"/>
      <c r="AL63" s="81"/>
      <c r="AM63" s="81">
        <v>839708.48323092901</v>
      </c>
      <c r="AN63" s="81"/>
      <c r="AO63" s="81"/>
      <c r="AP63" s="82"/>
      <c r="AQ63" s="81">
        <v>127</v>
      </c>
      <c r="AR63" s="81">
        <v>34</v>
      </c>
      <c r="AS63" s="81">
        <v>0</v>
      </c>
      <c r="AT63" s="81">
        <v>0</v>
      </c>
      <c r="AU63" s="81">
        <v>0</v>
      </c>
      <c r="AV63" s="81">
        <v>0</v>
      </c>
      <c r="AW63" s="81">
        <v>0</v>
      </c>
      <c r="AX63" s="82"/>
      <c r="AY63" s="81">
        <v>591.71899999999994</v>
      </c>
      <c r="AZ63" s="81">
        <v>2009.502</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1871</v>
      </c>
      <c r="B64" s="80">
        <v>306</v>
      </c>
      <c r="C64" s="80">
        <v>18</v>
      </c>
      <c r="D64" s="80">
        <v>18</v>
      </c>
      <c r="E64" s="80">
        <v>2021</v>
      </c>
      <c r="F64" s="80" t="s">
        <v>75</v>
      </c>
      <c r="G64" s="174" t="s">
        <v>1853</v>
      </c>
      <c r="H64" s="80" t="s">
        <v>1854</v>
      </c>
      <c r="I64" s="177"/>
      <c r="J64" s="81">
        <v>2.076180937612325</v>
      </c>
      <c r="K64" s="81">
        <v>0.48389709957485211</v>
      </c>
      <c r="L64" s="81">
        <v>1.9237552298418021</v>
      </c>
      <c r="M64" s="81">
        <v>8.4127987698203839</v>
      </c>
      <c r="N64" s="81">
        <v>10.029955108425415</v>
      </c>
      <c r="O64" s="81">
        <v>5.050374435218024</v>
      </c>
      <c r="P64" s="81">
        <v>6.5270391853169638</v>
      </c>
      <c r="Q64" s="81">
        <v>0.37174894019867505</v>
      </c>
      <c r="R64" s="81">
        <v>0.11538345755497201</v>
      </c>
      <c r="S64" s="81">
        <v>1.203014728655559</v>
      </c>
      <c r="T64" s="82"/>
      <c r="U64" s="81">
        <v>230305</v>
      </c>
      <c r="V64" s="81">
        <v>196</v>
      </c>
      <c r="W64" s="81">
        <v>46</v>
      </c>
      <c r="X64" s="81">
        <v>1997</v>
      </c>
      <c r="Y64" s="81">
        <v>3147</v>
      </c>
      <c r="Z64" s="81">
        <v>3716</v>
      </c>
      <c r="AA64" s="81">
        <v>1436</v>
      </c>
      <c r="AB64" s="81">
        <v>6230</v>
      </c>
      <c r="AC64" s="81">
        <v>19824</v>
      </c>
      <c r="AD64" s="81">
        <v>1.203014728655559</v>
      </c>
      <c r="AE64" s="82"/>
      <c r="AF64" s="81">
        <v>2221735.2631273977</v>
      </c>
      <c r="AG64" s="81">
        <v>320533.79923647206</v>
      </c>
      <c r="AH64" s="81">
        <v>496612.77273732459</v>
      </c>
      <c r="AI64" s="81">
        <v>12773768.77055675</v>
      </c>
      <c r="AJ64" s="81">
        <v>16983500.911896694</v>
      </c>
      <c r="AK64" s="81">
        <v>0</v>
      </c>
      <c r="AL64" s="81">
        <v>0</v>
      </c>
      <c r="AM64" s="81">
        <v>817774.02104261226</v>
      </c>
      <c r="AN64" s="81">
        <v>0</v>
      </c>
      <c r="AO64" s="81">
        <v>0</v>
      </c>
      <c r="AP64" s="82"/>
      <c r="AQ64" s="81">
        <v>131</v>
      </c>
      <c r="AR64" s="81">
        <v>34</v>
      </c>
      <c r="AS64" s="81">
        <v>0</v>
      </c>
      <c r="AT64" s="81">
        <v>0</v>
      </c>
      <c r="AU64" s="81">
        <v>0</v>
      </c>
      <c r="AV64" s="81">
        <v>0</v>
      </c>
      <c r="AW64" s="81"/>
      <c r="AX64" s="82"/>
      <c r="AY64" s="81">
        <v>616.51899999999989</v>
      </c>
      <c r="AZ64" s="81">
        <v>2009.502</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1872</v>
      </c>
      <c r="B65" s="80">
        <v>306</v>
      </c>
      <c r="C65" s="80">
        <v>19</v>
      </c>
      <c r="D65" s="80">
        <v>18</v>
      </c>
      <c r="E65" s="80">
        <v>2022</v>
      </c>
      <c r="F65" s="80" t="s">
        <v>568</v>
      </c>
      <c r="G65" s="174" t="s">
        <v>1853</v>
      </c>
      <c r="H65" s="80" t="s">
        <v>1854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139</v>
      </c>
      <c r="AR65" s="81">
        <v>35</v>
      </c>
      <c r="AS65" s="81">
        <v>0</v>
      </c>
      <c r="AT65" s="81">
        <v>0</v>
      </c>
      <c r="AU65" s="81">
        <v>0</v>
      </c>
      <c r="AV65" s="81">
        <v>0</v>
      </c>
      <c r="AW65" s="81"/>
      <c r="AX65" s="82"/>
      <c r="AY65" s="81">
        <v>674.11099999999988</v>
      </c>
      <c r="AZ65" s="81">
        <v>2059.002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1873</v>
      </c>
      <c r="B66" s="80">
        <v>460</v>
      </c>
      <c r="C66" s="80">
        <v>1</v>
      </c>
      <c r="D66" s="80">
        <v>28</v>
      </c>
      <c r="E66" s="80">
        <v>1990</v>
      </c>
      <c r="F66" s="80" t="s">
        <v>562</v>
      </c>
      <c r="G66" s="80" t="s">
        <v>1874</v>
      </c>
      <c r="H66" s="80" t="s">
        <v>1875</v>
      </c>
      <c r="I66" s="177"/>
      <c r="J66" s="81">
        <v>7.6222605174668692</v>
      </c>
      <c r="K66" s="81">
        <v>0.90787149805729395</v>
      </c>
      <c r="L66" s="81">
        <v>2.1062682860076816</v>
      </c>
      <c r="M66" s="81">
        <v>8.4061000480241752</v>
      </c>
      <c r="N66" s="81">
        <v>10.318859693864802</v>
      </c>
      <c r="O66" s="81">
        <v>5.5043414384919576</v>
      </c>
      <c r="P66" s="81">
        <v>9.6865425994771837</v>
      </c>
      <c r="Q66" s="81">
        <v>0.53582636055084065</v>
      </c>
      <c r="R66" s="81">
        <v>0</v>
      </c>
      <c r="S66" s="81">
        <v>0.67278227186944761</v>
      </c>
      <c r="T66" s="82"/>
      <c r="U66" s="81">
        <v>710478</v>
      </c>
      <c r="V66" s="81">
        <v>244</v>
      </c>
      <c r="W66" s="81">
        <v>20</v>
      </c>
      <c r="X66" s="81">
        <v>2695</v>
      </c>
      <c r="Y66" s="81">
        <v>2568</v>
      </c>
      <c r="Z66" s="81">
        <v>2264</v>
      </c>
      <c r="AA66" s="81">
        <v>2352</v>
      </c>
      <c r="AB66" s="81">
        <v>8700</v>
      </c>
      <c r="AC66" s="81">
        <v>0</v>
      </c>
      <c r="AD66" s="81">
        <v>0.67278227186944761</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1876</v>
      </c>
      <c r="B67" s="80">
        <v>461</v>
      </c>
      <c r="C67" s="80">
        <v>2</v>
      </c>
      <c r="D67" s="80">
        <v>28</v>
      </c>
      <c r="E67" s="80">
        <v>2005</v>
      </c>
      <c r="F67" s="80" t="s">
        <v>565</v>
      </c>
      <c r="G67" s="80" t="s">
        <v>1874</v>
      </c>
      <c r="H67" s="80" t="s">
        <v>1875</v>
      </c>
      <c r="I67" s="177"/>
      <c r="J67" s="81">
        <v>1.7192632227721463</v>
      </c>
      <c r="K67" s="81">
        <v>0.53230766127137252</v>
      </c>
      <c r="L67" s="81">
        <v>1.3598049485649844</v>
      </c>
      <c r="M67" s="81">
        <v>15.149355519895797</v>
      </c>
      <c r="N67" s="81">
        <v>15.741753347612477</v>
      </c>
      <c r="O67" s="81">
        <v>8.3136180873168648</v>
      </c>
      <c r="P67" s="81">
        <v>8.5286133096260386</v>
      </c>
      <c r="Q67" s="81">
        <v>0.4532904934630928</v>
      </c>
      <c r="R67" s="81">
        <v>0</v>
      </c>
      <c r="S67" s="81">
        <v>0.50998676699229895</v>
      </c>
      <c r="T67" s="82"/>
      <c r="U67" s="81">
        <v>166287</v>
      </c>
      <c r="V67" s="81">
        <v>188</v>
      </c>
      <c r="W67" s="81">
        <v>12</v>
      </c>
      <c r="X67" s="81">
        <v>2096</v>
      </c>
      <c r="Y67" s="81">
        <v>2679</v>
      </c>
      <c r="Z67" s="81">
        <v>3957</v>
      </c>
      <c r="AA67" s="81">
        <v>1696</v>
      </c>
      <c r="AB67" s="81">
        <v>7694</v>
      </c>
      <c r="AC67" s="81">
        <v>0</v>
      </c>
      <c r="AD67" s="81">
        <v>0.50998676699229895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1877</v>
      </c>
      <c r="B68" s="80">
        <v>462</v>
      </c>
      <c r="C68" s="80">
        <v>3</v>
      </c>
      <c r="D68" s="80">
        <v>28</v>
      </c>
      <c r="E68" s="80">
        <v>2006</v>
      </c>
      <c r="F68" s="80" t="s">
        <v>566</v>
      </c>
      <c r="G68" s="80" t="s">
        <v>1874</v>
      </c>
      <c r="H68" s="80" t="s">
        <v>1875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1878</v>
      </c>
      <c r="B69" s="80">
        <v>463</v>
      </c>
      <c r="C69" s="80">
        <v>4</v>
      </c>
      <c r="D69" s="80">
        <v>28</v>
      </c>
      <c r="E69" s="80">
        <v>2007</v>
      </c>
      <c r="F69" s="80" t="s">
        <v>567</v>
      </c>
      <c r="G69" s="80" t="s">
        <v>1874</v>
      </c>
      <c r="H69" s="80" t="s">
        <v>1875</v>
      </c>
      <c r="I69" s="177"/>
      <c r="J69" s="81">
        <v>2.768447096708516</v>
      </c>
      <c r="K69" s="81">
        <v>0.49767134726415158</v>
      </c>
      <c r="L69" s="81">
        <v>0.81814158682852078</v>
      </c>
      <c r="M69" s="81">
        <v>15.744971243789101</v>
      </c>
      <c r="N69" s="81">
        <v>14.23704446198855</v>
      </c>
      <c r="O69" s="81">
        <v>7.9427430503665208</v>
      </c>
      <c r="P69" s="81">
        <v>8.1755087580308423</v>
      </c>
      <c r="Q69" s="81">
        <v>0.46958182068740351</v>
      </c>
      <c r="R69" s="81">
        <v>0</v>
      </c>
      <c r="S69" s="81">
        <v>0.73083044524205432</v>
      </c>
      <c r="T69" s="82"/>
      <c r="U69" s="81">
        <v>291643</v>
      </c>
      <c r="V69" s="81">
        <v>166</v>
      </c>
      <c r="W69" s="81">
        <v>7</v>
      </c>
      <c r="X69" s="81">
        <v>2407</v>
      </c>
      <c r="Y69" s="81">
        <v>2683</v>
      </c>
      <c r="Z69" s="81">
        <v>3930</v>
      </c>
      <c r="AA69" s="81">
        <v>1601</v>
      </c>
      <c r="AB69" s="81">
        <v>7549</v>
      </c>
      <c r="AC69" s="81">
        <v>0</v>
      </c>
      <c r="AD69" s="81">
        <v>0.73083044524205432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1879</v>
      </c>
      <c r="B70" s="80">
        <v>464</v>
      </c>
      <c r="C70" s="80">
        <v>5</v>
      </c>
      <c r="D70" s="80">
        <v>28</v>
      </c>
      <c r="E70" s="80">
        <v>2008</v>
      </c>
      <c r="F70" s="80" t="s">
        <v>84</v>
      </c>
      <c r="G70" s="80" t="s">
        <v>1874</v>
      </c>
      <c r="H70" s="80" t="s">
        <v>1875</v>
      </c>
      <c r="I70" s="177"/>
      <c r="J70" s="81">
        <v>2.840421029020832</v>
      </c>
      <c r="K70" s="81">
        <v>0.37070146580769159</v>
      </c>
      <c r="L70" s="81">
        <v>0.70745665909180477</v>
      </c>
      <c r="M70" s="81">
        <v>15.745447262426488</v>
      </c>
      <c r="N70" s="81">
        <v>13.654248891570193</v>
      </c>
      <c r="O70" s="81">
        <v>7.6656093781931212</v>
      </c>
      <c r="P70" s="81">
        <v>8.0182717835660284</v>
      </c>
      <c r="Q70" s="81">
        <v>0.45568683532272658</v>
      </c>
      <c r="R70" s="81">
        <v>0</v>
      </c>
      <c r="S70" s="81">
        <v>0.78444688635430115</v>
      </c>
      <c r="T70" s="82"/>
      <c r="U70" s="81">
        <v>328679</v>
      </c>
      <c r="V70" s="81">
        <v>166</v>
      </c>
      <c r="W70" s="81">
        <v>7</v>
      </c>
      <c r="X70" s="81">
        <v>2407</v>
      </c>
      <c r="Y70" s="81">
        <v>2664</v>
      </c>
      <c r="Z70" s="81">
        <v>3926</v>
      </c>
      <c r="AA70" s="81">
        <v>1572</v>
      </c>
      <c r="AB70" s="81">
        <v>7446</v>
      </c>
      <c r="AC70" s="81">
        <v>0</v>
      </c>
      <c r="AD70" s="81">
        <v>0.78444688635430115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1880</v>
      </c>
      <c r="B71" s="80">
        <v>465</v>
      </c>
      <c r="C71" s="80">
        <v>6</v>
      </c>
      <c r="D71" s="80">
        <v>28</v>
      </c>
      <c r="E71" s="80">
        <v>2009</v>
      </c>
      <c r="F71" s="80" t="s">
        <v>85</v>
      </c>
      <c r="G71" s="80" t="s">
        <v>1874</v>
      </c>
      <c r="H71" s="80" t="s">
        <v>1875</v>
      </c>
      <c r="I71" s="177"/>
      <c r="J71" s="81">
        <v>1.5740019105409919</v>
      </c>
      <c r="K71" s="81">
        <v>0.25464075519524815</v>
      </c>
      <c r="L71" s="81">
        <v>1.7721677060933154</v>
      </c>
      <c r="M71" s="81">
        <v>15.352995441192759</v>
      </c>
      <c r="N71" s="81">
        <v>11.941683954433433</v>
      </c>
      <c r="O71" s="81">
        <v>7.7839958120710833</v>
      </c>
      <c r="P71" s="81">
        <v>7.7309189027576819</v>
      </c>
      <c r="Q71" s="81">
        <v>0.42639316394874194</v>
      </c>
      <c r="R71" s="81">
        <v>0</v>
      </c>
      <c r="S71" s="81">
        <v>0.6911923168261086</v>
      </c>
      <c r="T71" s="82"/>
      <c r="U71" s="81">
        <v>150172</v>
      </c>
      <c r="V71" s="81">
        <v>108</v>
      </c>
      <c r="W71" s="81">
        <v>26</v>
      </c>
      <c r="X71" s="81">
        <v>2574</v>
      </c>
      <c r="Y71" s="81">
        <v>2638</v>
      </c>
      <c r="Z71" s="81">
        <v>3935</v>
      </c>
      <c r="AA71" s="81">
        <v>1556</v>
      </c>
      <c r="AB71" s="81">
        <v>7314</v>
      </c>
      <c r="AC71" s="81">
        <v>0</v>
      </c>
      <c r="AD71" s="81">
        <v>0.6911923168261086</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1881</v>
      </c>
      <c r="B72" s="80">
        <v>466</v>
      </c>
      <c r="C72" s="80">
        <v>7</v>
      </c>
      <c r="D72" s="80">
        <v>28</v>
      </c>
      <c r="E72" s="80">
        <v>2010</v>
      </c>
      <c r="F72" s="80" t="s">
        <v>86</v>
      </c>
      <c r="G72" s="80" t="s">
        <v>1874</v>
      </c>
      <c r="H72" s="80" t="s">
        <v>1875</v>
      </c>
      <c r="I72" s="177"/>
      <c r="J72" s="81">
        <v>2.0363626350291688</v>
      </c>
      <c r="K72" s="81">
        <v>0.29208394769243579</v>
      </c>
      <c r="L72" s="81">
        <v>1.6207810532633669</v>
      </c>
      <c r="M72" s="81">
        <v>17.053982561367484</v>
      </c>
      <c r="N72" s="81">
        <v>13.096544046715639</v>
      </c>
      <c r="O72" s="81">
        <v>7.7538994272029793</v>
      </c>
      <c r="P72" s="81">
        <v>7.7964450211264706</v>
      </c>
      <c r="Q72" s="81">
        <v>0.44024745562851952</v>
      </c>
      <c r="R72" s="81">
        <v>0</v>
      </c>
      <c r="S72" s="81">
        <v>0.60430447085148042</v>
      </c>
      <c r="T72" s="82"/>
      <c r="U72" s="81">
        <v>191157</v>
      </c>
      <c r="V72" s="81">
        <v>108</v>
      </c>
      <c r="W72" s="81">
        <v>26</v>
      </c>
      <c r="X72" s="81">
        <v>2574</v>
      </c>
      <c r="Y72" s="81">
        <v>2640</v>
      </c>
      <c r="Z72" s="81">
        <v>3938</v>
      </c>
      <c r="AA72" s="81">
        <v>1530</v>
      </c>
      <c r="AB72" s="81">
        <v>7236</v>
      </c>
      <c r="AC72" s="81">
        <v>0</v>
      </c>
      <c r="AD72" s="81">
        <v>0.60430447085148042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1882</v>
      </c>
      <c r="B73" s="80">
        <v>467</v>
      </c>
      <c r="C73" s="80">
        <v>8</v>
      </c>
      <c r="D73" s="80">
        <v>28</v>
      </c>
      <c r="E73" s="80">
        <v>2011</v>
      </c>
      <c r="F73" s="80" t="s">
        <v>87</v>
      </c>
      <c r="G73" s="80" t="s">
        <v>1874</v>
      </c>
      <c r="H73" s="80" t="s">
        <v>1875</v>
      </c>
      <c r="I73" s="177"/>
      <c r="J73" s="81">
        <v>2.0996286844566212</v>
      </c>
      <c r="K73" s="81">
        <v>0.30799858384804152</v>
      </c>
      <c r="L73" s="81">
        <v>1.6185980191005409</v>
      </c>
      <c r="M73" s="81">
        <v>15.302308577330617</v>
      </c>
      <c r="N73" s="81">
        <v>13.51339989757057</v>
      </c>
      <c r="O73" s="81">
        <v>7.5755378777953979</v>
      </c>
      <c r="P73" s="81">
        <v>7.4573254275997956</v>
      </c>
      <c r="Q73" s="81">
        <v>0.50149424450023061</v>
      </c>
      <c r="R73" s="81">
        <v>0</v>
      </c>
      <c r="S73" s="81">
        <v>0.93770939309767232</v>
      </c>
      <c r="T73" s="82"/>
      <c r="U73" s="81">
        <v>196461</v>
      </c>
      <c r="V73" s="81">
        <v>108</v>
      </c>
      <c r="W73" s="81">
        <v>26</v>
      </c>
      <c r="X73" s="81">
        <v>2574</v>
      </c>
      <c r="Y73" s="81">
        <v>2634</v>
      </c>
      <c r="Z73" s="81">
        <v>3931</v>
      </c>
      <c r="AA73" s="81">
        <v>1507</v>
      </c>
      <c r="AB73" s="81">
        <v>7146</v>
      </c>
      <c r="AC73" s="81">
        <v>0</v>
      </c>
      <c r="AD73" s="81">
        <v>0.93770939309767232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1883</v>
      </c>
      <c r="B74" s="80">
        <v>468</v>
      </c>
      <c r="C74" s="80">
        <v>9</v>
      </c>
      <c r="D74" s="80">
        <v>28</v>
      </c>
      <c r="E74" s="80">
        <v>2012</v>
      </c>
      <c r="F74" s="80" t="s">
        <v>88</v>
      </c>
      <c r="G74" s="80" t="s">
        <v>1874</v>
      </c>
      <c r="H74" s="80" t="s">
        <v>1875</v>
      </c>
      <c r="I74" s="177"/>
      <c r="J74" s="81">
        <v>2.6064968179333272</v>
      </c>
      <c r="K74" s="81">
        <v>0.28962943248212286</v>
      </c>
      <c r="L74" s="81">
        <v>1.5691094892727582</v>
      </c>
      <c r="M74" s="81">
        <v>16.182175856142006</v>
      </c>
      <c r="N74" s="81">
        <v>14.101056780911785</v>
      </c>
      <c r="O74" s="81">
        <v>7.6268183387508524</v>
      </c>
      <c r="P74" s="81">
        <v>7.2907370928803417</v>
      </c>
      <c r="Q74" s="81">
        <v>0.53952421559456298</v>
      </c>
      <c r="R74" s="81">
        <v>0</v>
      </c>
      <c r="S74" s="81">
        <v>0.54361092836616254</v>
      </c>
      <c r="T74" s="82"/>
      <c r="U74" s="81">
        <v>212565</v>
      </c>
      <c r="V74" s="81">
        <v>108</v>
      </c>
      <c r="W74" s="81">
        <v>26</v>
      </c>
      <c r="X74" s="81">
        <v>2574</v>
      </c>
      <c r="Y74" s="81">
        <v>2653</v>
      </c>
      <c r="Z74" s="81">
        <v>3989</v>
      </c>
      <c r="AA74" s="81">
        <v>1465</v>
      </c>
      <c r="AB74" s="81">
        <v>7076</v>
      </c>
      <c r="AC74" s="81">
        <v>0</v>
      </c>
      <c r="AD74" s="81">
        <v>0.54361092836616254</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1884</v>
      </c>
      <c r="B75" s="80">
        <v>469</v>
      </c>
      <c r="C75" s="80">
        <v>10</v>
      </c>
      <c r="D75" s="80">
        <v>28</v>
      </c>
      <c r="E75" s="80">
        <v>2013</v>
      </c>
      <c r="F75" s="80" t="s">
        <v>89</v>
      </c>
      <c r="G75" s="80" t="s">
        <v>1874</v>
      </c>
      <c r="H75" s="80" t="s">
        <v>1875</v>
      </c>
      <c r="I75" s="177"/>
      <c r="J75" s="81">
        <v>2.6140772747465006</v>
      </c>
      <c r="K75" s="81">
        <v>0.24102921828283932</v>
      </c>
      <c r="L75" s="81">
        <v>1.3815975690597129</v>
      </c>
      <c r="M75" s="81">
        <v>15.654879890453531</v>
      </c>
      <c r="N75" s="81">
        <v>12.90706463568208</v>
      </c>
      <c r="O75" s="81">
        <v>7.291697636833625</v>
      </c>
      <c r="P75" s="81">
        <v>7.2083098048901935</v>
      </c>
      <c r="Q75" s="81">
        <v>0.54304063372844169</v>
      </c>
      <c r="R75" s="81">
        <v>0</v>
      </c>
      <c r="S75" s="81">
        <v>0.62921414536779952</v>
      </c>
      <c r="T75" s="82"/>
      <c r="U75" s="81">
        <v>203446</v>
      </c>
      <c r="V75" s="81">
        <v>108</v>
      </c>
      <c r="W75" s="81">
        <v>26</v>
      </c>
      <c r="X75" s="81">
        <v>2574</v>
      </c>
      <c r="Y75" s="81">
        <v>2637</v>
      </c>
      <c r="Z75" s="81">
        <v>3984</v>
      </c>
      <c r="AA75" s="81">
        <v>1443</v>
      </c>
      <c r="AB75" s="81">
        <v>7020</v>
      </c>
      <c r="AC75" s="81">
        <v>0</v>
      </c>
      <c r="AD75" s="81">
        <v>0.62921414536779952</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1885</v>
      </c>
      <c r="B76" s="80">
        <v>470</v>
      </c>
      <c r="C76" s="80">
        <v>11</v>
      </c>
      <c r="D76" s="80">
        <v>28</v>
      </c>
      <c r="E76" s="80">
        <v>2014</v>
      </c>
      <c r="F76" s="80" t="s">
        <v>90</v>
      </c>
      <c r="G76" s="80" t="s">
        <v>1874</v>
      </c>
      <c r="H76" s="80" t="s">
        <v>1875</v>
      </c>
      <c r="I76" s="177"/>
      <c r="J76" s="81">
        <v>2.3640463858756413</v>
      </c>
      <c r="K76" s="81">
        <v>0.2182035791137952</v>
      </c>
      <c r="L76" s="81">
        <v>0.60440356881627955</v>
      </c>
      <c r="M76" s="81">
        <v>12.848843498443028</v>
      </c>
      <c r="N76" s="81">
        <v>14.219727246618403</v>
      </c>
      <c r="O76" s="81">
        <v>6.9163492664129853</v>
      </c>
      <c r="P76" s="81">
        <v>7.0198403109171252</v>
      </c>
      <c r="Q76" s="81">
        <v>0.51285878910594151</v>
      </c>
      <c r="R76" s="81">
        <v>0</v>
      </c>
      <c r="S76" s="81">
        <v>0.28060551552983082</v>
      </c>
      <c r="T76" s="82"/>
      <c r="U76" s="81">
        <v>196900</v>
      </c>
      <c r="V76" s="81">
        <v>86</v>
      </c>
      <c r="W76" s="81">
        <v>10</v>
      </c>
      <c r="X76" s="81">
        <v>2171</v>
      </c>
      <c r="Y76" s="81">
        <v>2619</v>
      </c>
      <c r="Z76" s="81">
        <v>3980</v>
      </c>
      <c r="AA76" s="81">
        <v>1398</v>
      </c>
      <c r="AB76" s="81">
        <v>6910</v>
      </c>
      <c r="AC76" s="81">
        <v>0</v>
      </c>
      <c r="AD76" s="81">
        <v>0.28060551552983082</v>
      </c>
      <c r="AE76" s="82"/>
      <c r="AF76" s="81">
        <v>2310033.657226773</v>
      </c>
      <c r="AG76" s="81">
        <v>156030.59561362618</v>
      </c>
      <c r="AH76" s="81">
        <v>81977.300114256184</v>
      </c>
      <c r="AI76" s="81">
        <v>13594600.250929313</v>
      </c>
      <c r="AJ76" s="81">
        <v>16209286.568833165</v>
      </c>
      <c r="AK76" s="81">
        <v>0</v>
      </c>
      <c r="AL76" s="81">
        <v>0</v>
      </c>
      <c r="AM76" s="81">
        <v>948639.74238457438</v>
      </c>
      <c r="AN76" s="81">
        <v>0</v>
      </c>
      <c r="AO76" s="81">
        <v>0</v>
      </c>
      <c r="AP76" s="82"/>
      <c r="AQ76" s="81">
        <v>29</v>
      </c>
      <c r="AR76" s="81">
        <v>9</v>
      </c>
      <c r="AS76" s="81">
        <v>0</v>
      </c>
      <c r="AT76" s="81">
        <v>0</v>
      </c>
      <c r="AU76" s="81">
        <v>0</v>
      </c>
      <c r="AV76" s="81">
        <v>0</v>
      </c>
      <c r="AW76" s="81" t="s">
        <v>564</v>
      </c>
      <c r="AX76" s="82"/>
      <c r="AY76" s="81">
        <v>133.30000000000001</v>
      </c>
      <c r="AZ76" s="81">
        <v>3582.4</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1886</v>
      </c>
      <c r="B77" s="80">
        <v>471</v>
      </c>
      <c r="C77" s="80">
        <v>12</v>
      </c>
      <c r="D77" s="80">
        <v>28</v>
      </c>
      <c r="E77" s="80">
        <v>2015</v>
      </c>
      <c r="F77" s="80" t="s">
        <v>91</v>
      </c>
      <c r="G77" s="80" t="s">
        <v>1874</v>
      </c>
      <c r="H77" s="80" t="s">
        <v>1875</v>
      </c>
      <c r="I77" s="177"/>
      <c r="J77" s="81">
        <v>2.5211527732098551</v>
      </c>
      <c r="K77" s="81">
        <v>0.20905130768928101</v>
      </c>
      <c r="L77" s="81">
        <v>0.59854363100550401</v>
      </c>
      <c r="M77" s="81">
        <v>12.272645485335811</v>
      </c>
      <c r="N77" s="81">
        <v>11.783798686574878</v>
      </c>
      <c r="O77" s="81">
        <v>6.8210875248865168</v>
      </c>
      <c r="P77" s="81">
        <v>6.8243518039133546</v>
      </c>
      <c r="Q77" s="81">
        <v>0.49523348986786181</v>
      </c>
      <c r="R77" s="81">
        <v>0</v>
      </c>
      <c r="S77" s="81">
        <v>0.75384779378166278</v>
      </c>
      <c r="T77" s="82"/>
      <c r="U77" s="81">
        <v>205286</v>
      </c>
      <c r="V77" s="81">
        <v>86</v>
      </c>
      <c r="W77" s="81">
        <v>10</v>
      </c>
      <c r="X77" s="81">
        <v>2171</v>
      </c>
      <c r="Y77" s="81">
        <v>2612</v>
      </c>
      <c r="Z77" s="81">
        <v>3963</v>
      </c>
      <c r="AA77" s="81">
        <v>1358</v>
      </c>
      <c r="AB77" s="81">
        <v>6816</v>
      </c>
      <c r="AC77" s="81">
        <v>0</v>
      </c>
      <c r="AD77" s="81">
        <v>0.75384779378166278</v>
      </c>
      <c r="AE77" s="82"/>
      <c r="AF77" s="81">
        <v>2440171.4474025299</v>
      </c>
      <c r="AG77" s="81">
        <v>138870.11485987561</v>
      </c>
      <c r="AH77" s="81">
        <v>70287.896821081522</v>
      </c>
      <c r="AI77" s="81">
        <v>13717480.524167653</v>
      </c>
      <c r="AJ77" s="81">
        <v>13803250.989023637</v>
      </c>
      <c r="AK77" s="81">
        <v>0</v>
      </c>
      <c r="AL77" s="81">
        <v>0</v>
      </c>
      <c r="AM77" s="81">
        <v>934104.20795536728</v>
      </c>
      <c r="AN77" s="81">
        <v>0</v>
      </c>
      <c r="AO77" s="81">
        <v>0</v>
      </c>
      <c r="AP77" s="82"/>
      <c r="AQ77" s="81">
        <v>34</v>
      </c>
      <c r="AR77" s="81">
        <v>11</v>
      </c>
      <c r="AS77" s="81">
        <v>0</v>
      </c>
      <c r="AT77" s="81">
        <v>0</v>
      </c>
      <c r="AU77" s="81">
        <v>0</v>
      </c>
      <c r="AV77" s="81">
        <v>0</v>
      </c>
      <c r="AW77" s="81" t="s">
        <v>564</v>
      </c>
      <c r="AX77" s="82"/>
      <c r="AY77" s="81">
        <v>153.5</v>
      </c>
      <c r="AZ77" s="81">
        <v>3607.8</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1887</v>
      </c>
      <c r="B78" s="80">
        <v>472</v>
      </c>
      <c r="C78" s="80">
        <v>13</v>
      </c>
      <c r="D78" s="80">
        <v>28</v>
      </c>
      <c r="E78" s="80">
        <v>2016</v>
      </c>
      <c r="F78" s="80" t="s">
        <v>92</v>
      </c>
      <c r="G78" s="80" t="s">
        <v>1874</v>
      </c>
      <c r="H78" s="80" t="s">
        <v>1875</v>
      </c>
      <c r="I78" s="177"/>
      <c r="J78" s="81">
        <v>1.9912469241909931</v>
      </c>
      <c r="K78" s="81">
        <v>0.20727208674448361</v>
      </c>
      <c r="L78" s="81">
        <v>0.62911591334427519</v>
      </c>
      <c r="M78" s="81">
        <v>12.377573128652198</v>
      </c>
      <c r="N78" s="81">
        <v>11.163439514464597</v>
      </c>
      <c r="O78" s="81">
        <v>6.6770455102907276</v>
      </c>
      <c r="P78" s="81">
        <v>6.5592746109819702</v>
      </c>
      <c r="Q78" s="81">
        <v>0.47464722716077684</v>
      </c>
      <c r="R78" s="81">
        <v>0</v>
      </c>
      <c r="S78" s="81">
        <v>0.74327986345816022</v>
      </c>
      <c r="T78" s="82"/>
      <c r="U78" s="81">
        <v>188406</v>
      </c>
      <c r="V78" s="81">
        <v>86</v>
      </c>
      <c r="W78" s="81">
        <v>10</v>
      </c>
      <c r="X78" s="81">
        <v>2171</v>
      </c>
      <c r="Y78" s="81">
        <v>2593</v>
      </c>
      <c r="Z78" s="81">
        <v>3927</v>
      </c>
      <c r="AA78" s="81">
        <v>1350</v>
      </c>
      <c r="AB78" s="81">
        <v>6720</v>
      </c>
      <c r="AC78" s="81">
        <v>0</v>
      </c>
      <c r="AD78" s="81">
        <v>0.74327986345816022</v>
      </c>
      <c r="AE78" s="82"/>
      <c r="AF78" s="81">
        <v>1989430.8244544279</v>
      </c>
      <c r="AG78" s="81">
        <v>132500.42395949471</v>
      </c>
      <c r="AH78" s="81">
        <v>54219.606744577082</v>
      </c>
      <c r="AI78" s="81">
        <v>14462546.211847819</v>
      </c>
      <c r="AJ78" s="81">
        <v>12478607.23873225</v>
      </c>
      <c r="AK78" s="81">
        <v>0</v>
      </c>
      <c r="AL78" s="81">
        <v>0</v>
      </c>
      <c r="AM78" s="81">
        <v>921663.2967465152</v>
      </c>
      <c r="AN78" s="81">
        <v>0</v>
      </c>
      <c r="AO78" s="81">
        <v>0</v>
      </c>
      <c r="AP78" s="82"/>
      <c r="AQ78" s="81">
        <v>40</v>
      </c>
      <c r="AR78" s="81">
        <v>14</v>
      </c>
      <c r="AS78" s="81">
        <v>0</v>
      </c>
      <c r="AT78" s="81">
        <v>0</v>
      </c>
      <c r="AU78" s="81">
        <v>0</v>
      </c>
      <c r="AV78" s="81">
        <v>0</v>
      </c>
      <c r="AW78" s="81" t="s">
        <v>564</v>
      </c>
      <c r="AX78" s="82"/>
      <c r="AY78" s="81">
        <v>184.7</v>
      </c>
      <c r="AZ78" s="81">
        <v>3716.3</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1888</v>
      </c>
      <c r="B79" s="80">
        <v>473</v>
      </c>
      <c r="C79" s="80">
        <v>14</v>
      </c>
      <c r="D79" s="80">
        <v>28</v>
      </c>
      <c r="E79" s="80">
        <v>2017</v>
      </c>
      <c r="F79" s="80" t="s">
        <v>71</v>
      </c>
      <c r="G79" s="80" t="s">
        <v>1874</v>
      </c>
      <c r="H79" s="80" t="s">
        <v>1875</v>
      </c>
      <c r="I79" s="177"/>
      <c r="J79" s="81">
        <v>1.8732126687523192</v>
      </c>
      <c r="K79" s="81">
        <v>0.20727093572722349</v>
      </c>
      <c r="L79" s="81">
        <v>0.62348758706243557</v>
      </c>
      <c r="M79" s="81">
        <v>10.751557838825992</v>
      </c>
      <c r="N79" s="81">
        <v>12.688509169732441</v>
      </c>
      <c r="O79" s="81">
        <v>6.5563842083083186</v>
      </c>
      <c r="P79" s="81">
        <v>6.4791003992289546</v>
      </c>
      <c r="Q79" s="81">
        <v>0.45276506761906604</v>
      </c>
      <c r="R79" s="81">
        <v>0</v>
      </c>
      <c r="S79" s="81">
        <v>0.35753016467015025</v>
      </c>
      <c r="T79" s="82"/>
      <c r="U79" s="81">
        <v>205311</v>
      </c>
      <c r="V79" s="81">
        <v>86</v>
      </c>
      <c r="W79" s="81">
        <v>10</v>
      </c>
      <c r="X79" s="81">
        <v>2171</v>
      </c>
      <c r="Y79" s="81">
        <v>2597</v>
      </c>
      <c r="Z79" s="81">
        <v>3920</v>
      </c>
      <c r="AA79" s="81">
        <v>1342</v>
      </c>
      <c r="AB79" s="81">
        <v>6629</v>
      </c>
      <c r="AC79" s="81">
        <v>0</v>
      </c>
      <c r="AD79" s="81">
        <v>0.35753016467015031</v>
      </c>
      <c r="AE79" s="82"/>
      <c r="AF79" s="81">
        <v>1952475.7880153649</v>
      </c>
      <c r="AG79" s="81">
        <v>132978.3959102761</v>
      </c>
      <c r="AH79" s="81">
        <v>77735.409302249638</v>
      </c>
      <c r="AI79" s="81">
        <v>13130858.4921805</v>
      </c>
      <c r="AJ79" s="81">
        <v>15270498.28336286</v>
      </c>
      <c r="AK79" s="81">
        <v>0</v>
      </c>
      <c r="AL79" s="81">
        <v>0</v>
      </c>
      <c r="AM79" s="81">
        <v>910605.06194091938</v>
      </c>
      <c r="AN79" s="81">
        <v>0</v>
      </c>
      <c r="AO79" s="81">
        <v>0</v>
      </c>
      <c r="AP79" s="82"/>
      <c r="AQ79" s="81">
        <v>46</v>
      </c>
      <c r="AR79" s="81">
        <v>17</v>
      </c>
      <c r="AS79" s="81">
        <v>0</v>
      </c>
      <c r="AT79" s="81">
        <v>0</v>
      </c>
      <c r="AU79" s="81">
        <v>0</v>
      </c>
      <c r="AV79" s="81">
        <v>0</v>
      </c>
      <c r="AW79" s="81" t="s">
        <v>564</v>
      </c>
      <c r="AX79" s="82"/>
      <c r="AY79" s="81">
        <v>209.9</v>
      </c>
      <c r="AZ79" s="81">
        <v>3826</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1889</v>
      </c>
      <c r="B80" s="80">
        <v>474</v>
      </c>
      <c r="C80" s="80">
        <v>15</v>
      </c>
      <c r="D80" s="80">
        <v>28</v>
      </c>
      <c r="E80" s="80">
        <v>2018</v>
      </c>
      <c r="F80" s="80" t="s">
        <v>93</v>
      </c>
      <c r="G80" s="80" t="s">
        <v>1874</v>
      </c>
      <c r="H80" s="80" t="s">
        <v>1875</v>
      </c>
      <c r="I80" s="177"/>
      <c r="J80" s="81">
        <v>1.8963877900313286</v>
      </c>
      <c r="K80" s="81">
        <v>0.18808401048376069</v>
      </c>
      <c r="L80" s="81">
        <v>0.56567914081897175</v>
      </c>
      <c r="M80" s="81">
        <v>9.9423276252419157</v>
      </c>
      <c r="N80" s="81">
        <v>10.673301612508023</v>
      </c>
      <c r="O80" s="81">
        <v>6.382329229962604</v>
      </c>
      <c r="P80" s="81">
        <v>6.4193857811642641</v>
      </c>
      <c r="Q80" s="81">
        <v>0.41469249100923899</v>
      </c>
      <c r="R80" s="81">
        <v>0</v>
      </c>
      <c r="S80" s="81">
        <v>1.0639874803712492</v>
      </c>
      <c r="T80" s="82"/>
      <c r="U80" s="81">
        <v>214208</v>
      </c>
      <c r="V80" s="81">
        <v>86</v>
      </c>
      <c r="W80" s="81">
        <v>10</v>
      </c>
      <c r="X80" s="81">
        <v>2171</v>
      </c>
      <c r="Y80" s="81">
        <v>2593</v>
      </c>
      <c r="Z80" s="81">
        <v>3889</v>
      </c>
      <c r="AA80" s="81">
        <v>1343</v>
      </c>
      <c r="AB80" s="81">
        <v>6543</v>
      </c>
      <c r="AC80" s="81">
        <v>0</v>
      </c>
      <c r="AD80" s="81">
        <v>1.063987480371249</v>
      </c>
      <c r="AE80" s="82"/>
      <c r="AF80" s="81">
        <v>2190936.867415111</v>
      </c>
      <c r="AG80" s="81">
        <v>117135.3421652473</v>
      </c>
      <c r="AH80" s="81">
        <v>72497.476558170049</v>
      </c>
      <c r="AI80" s="81">
        <v>12554781.214761849</v>
      </c>
      <c r="AJ80" s="81">
        <v>13670399.373922359</v>
      </c>
      <c r="AK80" s="81">
        <v>0</v>
      </c>
      <c r="AL80" s="81">
        <v>0</v>
      </c>
      <c r="AM80" s="81">
        <v>900651.21738631849</v>
      </c>
      <c r="AN80" s="81">
        <v>0</v>
      </c>
      <c r="AO80" s="81">
        <v>0</v>
      </c>
      <c r="AP80" s="82"/>
      <c r="AQ80" s="81">
        <v>48</v>
      </c>
      <c r="AR80" s="81">
        <v>19</v>
      </c>
      <c r="AS80" s="81">
        <v>0</v>
      </c>
      <c r="AT80" s="81">
        <v>1</v>
      </c>
      <c r="AU80" s="81">
        <v>0</v>
      </c>
      <c r="AV80" s="81">
        <v>0</v>
      </c>
      <c r="AW80" s="81" t="s">
        <v>564</v>
      </c>
      <c r="AX80" s="82"/>
      <c r="AY80" s="81">
        <v>217</v>
      </c>
      <c r="AZ80" s="81">
        <v>3855</v>
      </c>
      <c r="BA80" s="81">
        <v>0</v>
      </c>
      <c r="BB80" s="81">
        <v>150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1890</v>
      </c>
      <c r="B81" s="80">
        <v>475</v>
      </c>
      <c r="C81" s="80">
        <v>16</v>
      </c>
      <c r="D81" s="80">
        <v>28</v>
      </c>
      <c r="E81" s="80">
        <v>2019</v>
      </c>
      <c r="F81" s="80" t="s">
        <v>73</v>
      </c>
      <c r="G81" s="80" t="s">
        <v>1874</v>
      </c>
      <c r="H81" s="80" t="s">
        <v>1875</v>
      </c>
      <c r="I81" s="177"/>
      <c r="J81" s="81">
        <v>1.7449533575614136</v>
      </c>
      <c r="K81" s="81">
        <v>0.16979345013992578</v>
      </c>
      <c r="L81" s="81">
        <v>0.56759848455971784</v>
      </c>
      <c r="M81" s="81">
        <v>10.12857402064019</v>
      </c>
      <c r="N81" s="81">
        <v>9.3470337331555484</v>
      </c>
      <c r="O81" s="81">
        <v>6.1766401967802365</v>
      </c>
      <c r="P81" s="81">
        <v>6.3811069135079821</v>
      </c>
      <c r="Q81" s="81">
        <v>0.39802169498910611</v>
      </c>
      <c r="R81" s="81">
        <v>0</v>
      </c>
      <c r="S81" s="81">
        <v>1.7614426713383462</v>
      </c>
      <c r="T81" s="82"/>
      <c r="U81" s="81">
        <v>214074</v>
      </c>
      <c r="V81" s="81">
        <v>86</v>
      </c>
      <c r="W81" s="81">
        <v>10</v>
      </c>
      <c r="X81" s="81">
        <v>2171</v>
      </c>
      <c r="Y81" s="81">
        <v>2593</v>
      </c>
      <c r="Z81" s="81">
        <v>3867</v>
      </c>
      <c r="AA81" s="81">
        <v>1325</v>
      </c>
      <c r="AB81" s="81">
        <v>6450</v>
      </c>
      <c r="AC81" s="81">
        <v>0</v>
      </c>
      <c r="AD81" s="81">
        <v>1.761442671338346</v>
      </c>
      <c r="AE81" s="82"/>
      <c r="AF81" s="81">
        <v>2190249.2377355201</v>
      </c>
      <c r="AG81" s="81">
        <v>113833.9869709943</v>
      </c>
      <c r="AH81" s="81">
        <v>78888.706548666203</v>
      </c>
      <c r="AI81" s="81">
        <v>14112243.050311649</v>
      </c>
      <c r="AJ81" s="81">
        <v>13643995.627070058</v>
      </c>
      <c r="AK81" s="81">
        <v>0</v>
      </c>
      <c r="AL81" s="81">
        <v>0</v>
      </c>
      <c r="AM81" s="81">
        <v>878441.44442599651</v>
      </c>
      <c r="AN81" s="81">
        <v>0</v>
      </c>
      <c r="AO81" s="81">
        <v>0</v>
      </c>
      <c r="AP81" s="82"/>
      <c r="AQ81" s="81">
        <v>51</v>
      </c>
      <c r="AR81" s="81">
        <v>20</v>
      </c>
      <c r="AS81" s="81">
        <v>0</v>
      </c>
      <c r="AT81" s="81">
        <v>1</v>
      </c>
      <c r="AU81" s="81">
        <v>0</v>
      </c>
      <c r="AV81" s="81">
        <v>0</v>
      </c>
      <c r="AW81" s="81" t="s">
        <v>564</v>
      </c>
      <c r="AX81" s="82"/>
      <c r="AY81" s="81">
        <v>238.1</v>
      </c>
      <c r="AZ81" s="81">
        <v>12254.9</v>
      </c>
      <c r="BA81" s="81">
        <v>0</v>
      </c>
      <c r="BB81" s="81">
        <v>150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1891</v>
      </c>
      <c r="B82" s="80">
        <v>476</v>
      </c>
      <c r="C82" s="80">
        <v>17</v>
      </c>
      <c r="D82" s="80">
        <v>28</v>
      </c>
      <c r="E82" s="80">
        <v>2020</v>
      </c>
      <c r="F82" s="80" t="s">
        <v>218</v>
      </c>
      <c r="G82" s="80" t="s">
        <v>1874</v>
      </c>
      <c r="H82" s="80" t="s">
        <v>1875</v>
      </c>
      <c r="I82" s="177"/>
      <c r="J82" s="81">
        <v>1.63074301932819</v>
      </c>
      <c r="K82" s="81">
        <v>0.11962191280413469</v>
      </c>
      <c r="L82" s="81">
        <v>1.1447390059227192</v>
      </c>
      <c r="M82" s="81">
        <v>6.9681036158660969</v>
      </c>
      <c r="N82" s="81">
        <v>8.2865900698195034</v>
      </c>
      <c r="O82" s="81">
        <v>5.3892198742364892</v>
      </c>
      <c r="P82" s="81">
        <v>5.8997720022798177</v>
      </c>
      <c r="Q82" s="81">
        <v>0.37382650447093563</v>
      </c>
      <c r="R82" s="81">
        <v>0</v>
      </c>
      <c r="S82" s="81">
        <v>1.103642836716016</v>
      </c>
      <c r="T82" s="82"/>
      <c r="U82" s="81">
        <v>185183</v>
      </c>
      <c r="V82" s="81">
        <v>55</v>
      </c>
      <c r="W82" s="81">
        <v>18</v>
      </c>
      <c r="X82" s="81">
        <v>1876</v>
      </c>
      <c r="Y82" s="81">
        <v>2598</v>
      </c>
      <c r="Z82" s="81">
        <v>3851</v>
      </c>
      <c r="AA82" s="81">
        <v>1331</v>
      </c>
      <c r="AB82" s="81">
        <v>6340</v>
      </c>
      <c r="AC82" s="81">
        <v>0</v>
      </c>
      <c r="AD82" s="81">
        <v>1.103642836716016</v>
      </c>
      <c r="AE82" s="82"/>
      <c r="AF82" s="81">
        <v>1866437.583438325</v>
      </c>
      <c r="AG82" s="81">
        <v>76630.509586493688</v>
      </c>
      <c r="AH82" s="81">
        <v>162899.97737257558</v>
      </c>
      <c r="AI82" s="81">
        <v>10160670.693796791</v>
      </c>
      <c r="AJ82" s="81">
        <v>12146482.022101035</v>
      </c>
      <c r="AK82" s="81"/>
      <c r="AL82" s="81"/>
      <c r="AM82" s="81">
        <v>827440.43886914675</v>
      </c>
      <c r="AN82" s="81"/>
      <c r="AO82" s="81"/>
      <c r="AP82" s="82"/>
      <c r="AQ82" s="81">
        <v>56</v>
      </c>
      <c r="AR82" s="81">
        <v>20</v>
      </c>
      <c r="AS82" s="81">
        <v>0</v>
      </c>
      <c r="AT82" s="81">
        <v>4</v>
      </c>
      <c r="AU82" s="81">
        <v>0</v>
      </c>
      <c r="AV82" s="81">
        <v>0</v>
      </c>
      <c r="AW82" s="81">
        <v>0</v>
      </c>
      <c r="AX82" s="82"/>
      <c r="AY82" s="81">
        <v>264.39999999999998</v>
      </c>
      <c r="AZ82" s="81">
        <v>12254.9</v>
      </c>
      <c r="BA82" s="81">
        <v>0</v>
      </c>
      <c r="BB82" s="81">
        <v>1762</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1892</v>
      </c>
      <c r="B83" s="80">
        <v>476</v>
      </c>
      <c r="C83" s="80">
        <v>18</v>
      </c>
      <c r="D83" s="80">
        <v>28</v>
      </c>
      <c r="E83" s="80">
        <v>2021</v>
      </c>
      <c r="F83" s="80" t="s">
        <v>75</v>
      </c>
      <c r="G83" s="174" t="s">
        <v>1874</v>
      </c>
      <c r="H83" s="80" t="s">
        <v>1875</v>
      </c>
      <c r="I83" s="177"/>
      <c r="J83" s="81">
        <v>1.5321837384100065</v>
      </c>
      <c r="K83" s="81">
        <v>0.12660970327936819</v>
      </c>
      <c r="L83" s="81">
        <v>0.91033444826499066</v>
      </c>
      <c r="M83" s="81">
        <v>8.4615713537796342</v>
      </c>
      <c r="N83" s="81">
        <v>8.85795670246093</v>
      </c>
      <c r="O83" s="81">
        <v>5.1305606816329492</v>
      </c>
      <c r="P83" s="81">
        <v>6.0861458698742439</v>
      </c>
      <c r="Q83" s="81">
        <v>0.36930243834504012</v>
      </c>
      <c r="R83" s="81">
        <v>0</v>
      </c>
      <c r="S83" s="81">
        <v>0.81955367438949944</v>
      </c>
      <c r="T83" s="82"/>
      <c r="U83" s="81">
        <v>197022</v>
      </c>
      <c r="V83" s="81">
        <v>55</v>
      </c>
      <c r="W83" s="81">
        <v>18</v>
      </c>
      <c r="X83" s="81">
        <v>1876</v>
      </c>
      <c r="Y83" s="81">
        <v>2562</v>
      </c>
      <c r="Z83" s="81">
        <v>3775</v>
      </c>
      <c r="AA83" s="81">
        <v>1339</v>
      </c>
      <c r="AB83" s="81">
        <v>6189</v>
      </c>
      <c r="AC83" s="81">
        <v>0</v>
      </c>
      <c r="AD83" s="81">
        <v>0.81955367438949944</v>
      </c>
      <c r="AE83" s="82"/>
      <c r="AF83" s="81">
        <v>1719556.4427323481</v>
      </c>
      <c r="AG83" s="81">
        <v>81031.382471178164</v>
      </c>
      <c r="AH83" s="81">
        <v>144323.5636801818</v>
      </c>
      <c r="AI83" s="81">
        <v>12474961.864523828</v>
      </c>
      <c r="AJ83" s="81">
        <v>12479684.17970697</v>
      </c>
      <c r="AK83" s="81">
        <v>0</v>
      </c>
      <c r="AL83" s="81">
        <v>0</v>
      </c>
      <c r="AM83" s="81">
        <v>812392.2016424922</v>
      </c>
      <c r="AN83" s="81">
        <v>0</v>
      </c>
      <c r="AO83" s="81">
        <v>0</v>
      </c>
      <c r="AP83" s="82"/>
      <c r="AQ83" s="81">
        <v>63</v>
      </c>
      <c r="AR83" s="81">
        <v>20</v>
      </c>
      <c r="AS83" s="81">
        <v>0</v>
      </c>
      <c r="AT83" s="81">
        <v>4</v>
      </c>
      <c r="AU83" s="81">
        <v>0</v>
      </c>
      <c r="AV83" s="81">
        <v>0</v>
      </c>
      <c r="AW83" s="81"/>
      <c r="AX83" s="82"/>
      <c r="AY83" s="81">
        <v>296.19999999999987</v>
      </c>
      <c r="AZ83" s="81">
        <v>12254.9</v>
      </c>
      <c r="BA83" s="81">
        <v>0</v>
      </c>
      <c r="BB83" s="81">
        <v>1762</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1893</v>
      </c>
      <c r="B84" s="80">
        <v>476</v>
      </c>
      <c r="C84" s="80">
        <v>19</v>
      </c>
      <c r="D84" s="80">
        <v>28</v>
      </c>
      <c r="E84" s="80">
        <v>2022</v>
      </c>
      <c r="F84" s="80" t="s">
        <v>568</v>
      </c>
      <c r="G84" s="174" t="s">
        <v>1874</v>
      </c>
      <c r="H84" s="80" t="s">
        <v>1875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73</v>
      </c>
      <c r="AR84" s="81">
        <v>21</v>
      </c>
      <c r="AS84" s="81">
        <v>0</v>
      </c>
      <c r="AT84" s="81">
        <v>4</v>
      </c>
      <c r="AU84" s="81">
        <v>0</v>
      </c>
      <c r="AV84" s="81">
        <v>0</v>
      </c>
      <c r="AW84" s="81"/>
      <c r="AX84" s="82"/>
      <c r="AY84" s="81">
        <v>349.19999999999993</v>
      </c>
      <c r="AZ84" s="81">
        <v>14244.199999999999</v>
      </c>
      <c r="BA84" s="81">
        <v>0</v>
      </c>
      <c r="BB84" s="81">
        <v>1762</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1894</v>
      </c>
      <c r="B85" s="80">
        <v>69</v>
      </c>
      <c r="C85" s="80">
        <v>1</v>
      </c>
      <c r="D85" s="80">
        <v>5</v>
      </c>
      <c r="E85" s="80">
        <v>1990</v>
      </c>
      <c r="F85" s="80" t="s">
        <v>562</v>
      </c>
      <c r="G85" s="80" t="s">
        <v>1895</v>
      </c>
      <c r="H85" s="80" t="s">
        <v>1896</v>
      </c>
      <c r="I85" s="177"/>
      <c r="J85" s="81">
        <v>2.8722060863059227</v>
      </c>
      <c r="K85" s="81">
        <v>1.4214832311838175</v>
      </c>
      <c r="L85" s="81">
        <v>0.69014699253652467</v>
      </c>
      <c r="M85" s="81">
        <v>5.3098141770120577</v>
      </c>
      <c r="N85" s="81">
        <v>6.7699708026708274</v>
      </c>
      <c r="O85" s="81">
        <v>5.1712607065690781</v>
      </c>
      <c r="P85" s="81">
        <v>10.007779981602702</v>
      </c>
      <c r="Q85" s="81">
        <v>0.49696355210169341</v>
      </c>
      <c r="R85" s="81">
        <v>0</v>
      </c>
      <c r="S85" s="81">
        <v>0.45966395528835652</v>
      </c>
      <c r="T85" s="82"/>
      <c r="U85" s="81">
        <v>231632</v>
      </c>
      <c r="V85" s="81">
        <v>418</v>
      </c>
      <c r="W85" s="81">
        <v>9</v>
      </c>
      <c r="X85" s="81">
        <v>2083</v>
      </c>
      <c r="Y85" s="81">
        <v>2446</v>
      </c>
      <c r="Z85" s="81">
        <v>2127</v>
      </c>
      <c r="AA85" s="81">
        <v>2430</v>
      </c>
      <c r="AB85" s="81">
        <v>8069</v>
      </c>
      <c r="AC85" s="81">
        <v>0</v>
      </c>
      <c r="AD85" s="81">
        <v>0.45966395528835652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1897</v>
      </c>
      <c r="B86" s="80">
        <v>70</v>
      </c>
      <c r="C86" s="80">
        <v>2</v>
      </c>
      <c r="D86" s="80">
        <v>5</v>
      </c>
      <c r="E86" s="80">
        <v>2005</v>
      </c>
      <c r="F86" s="80" t="s">
        <v>565</v>
      </c>
      <c r="G86" s="80" t="s">
        <v>1895</v>
      </c>
      <c r="H86" s="80" t="s">
        <v>1896</v>
      </c>
      <c r="I86" s="177"/>
      <c r="J86" s="81">
        <v>6.5038438585541609</v>
      </c>
      <c r="K86" s="81">
        <v>0.7207942070679213</v>
      </c>
      <c r="L86" s="81">
        <v>2.9573971185767411</v>
      </c>
      <c r="M86" s="81">
        <v>9.0084933570578301</v>
      </c>
      <c r="N86" s="81">
        <v>8.1673550755142692</v>
      </c>
      <c r="O86" s="81">
        <v>7.6181903423328157</v>
      </c>
      <c r="P86" s="81">
        <v>10.962486447514602</v>
      </c>
      <c r="Q86" s="81">
        <v>0.44162536249016682</v>
      </c>
      <c r="R86" s="81">
        <v>0</v>
      </c>
      <c r="S86" s="81">
        <v>0.15351713868053751</v>
      </c>
      <c r="T86" s="82"/>
      <c r="U86" s="81">
        <v>599494</v>
      </c>
      <c r="V86" s="81">
        <v>290</v>
      </c>
      <c r="W86" s="81">
        <v>39</v>
      </c>
      <c r="X86" s="81">
        <v>1996</v>
      </c>
      <c r="Y86" s="81">
        <v>2693</v>
      </c>
      <c r="Z86" s="81">
        <v>3626</v>
      </c>
      <c r="AA86" s="81">
        <v>2180</v>
      </c>
      <c r="AB86" s="81">
        <v>7496</v>
      </c>
      <c r="AC86" s="81">
        <v>0</v>
      </c>
      <c r="AD86" s="81">
        <v>0.15351713868053751</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1898</v>
      </c>
      <c r="B87" s="80">
        <v>71</v>
      </c>
      <c r="C87" s="80">
        <v>3</v>
      </c>
      <c r="D87" s="80">
        <v>5</v>
      </c>
      <c r="E87" s="80">
        <v>2006</v>
      </c>
      <c r="F87" s="80" t="s">
        <v>566</v>
      </c>
      <c r="G87" s="80" t="s">
        <v>1895</v>
      </c>
      <c r="H87" s="80" t="s">
        <v>1896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1899</v>
      </c>
      <c r="B88" s="80">
        <v>72</v>
      </c>
      <c r="C88" s="80">
        <v>4</v>
      </c>
      <c r="D88" s="80">
        <v>5</v>
      </c>
      <c r="E88" s="80">
        <v>2007</v>
      </c>
      <c r="F88" s="80" t="s">
        <v>567</v>
      </c>
      <c r="G88" s="80" t="s">
        <v>1895</v>
      </c>
      <c r="H88" s="80" t="s">
        <v>1896</v>
      </c>
      <c r="I88" s="177"/>
      <c r="J88" s="81">
        <v>5.7386057689408787</v>
      </c>
      <c r="K88" s="81">
        <v>0.66795752870359149</v>
      </c>
      <c r="L88" s="81">
        <v>3.3375953747005296</v>
      </c>
      <c r="M88" s="81">
        <v>8.5945823597373341</v>
      </c>
      <c r="N88" s="81">
        <v>8.3326877132382684</v>
      </c>
      <c r="O88" s="81">
        <v>7.3364267869797626</v>
      </c>
      <c r="P88" s="81">
        <v>10.917700015409082</v>
      </c>
      <c r="Q88" s="81">
        <v>0.46006453117022605</v>
      </c>
      <c r="R88" s="81">
        <v>0</v>
      </c>
      <c r="S88" s="81">
        <v>0.12410358129499091</v>
      </c>
      <c r="T88" s="82"/>
      <c r="U88" s="81">
        <v>601734</v>
      </c>
      <c r="V88" s="81">
        <v>274</v>
      </c>
      <c r="W88" s="81">
        <v>43</v>
      </c>
      <c r="X88" s="81">
        <v>2194</v>
      </c>
      <c r="Y88" s="81">
        <v>2736</v>
      </c>
      <c r="Z88" s="81">
        <v>3630</v>
      </c>
      <c r="AA88" s="81">
        <v>2138</v>
      </c>
      <c r="AB88" s="81">
        <v>7396</v>
      </c>
      <c r="AC88" s="81">
        <v>0</v>
      </c>
      <c r="AD88" s="81">
        <v>0.12410358129499091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1900</v>
      </c>
      <c r="B89" s="80">
        <v>73</v>
      </c>
      <c r="C89" s="80">
        <v>5</v>
      </c>
      <c r="D89" s="80">
        <v>5</v>
      </c>
      <c r="E89" s="80">
        <v>2008</v>
      </c>
      <c r="F89" s="80" t="s">
        <v>84</v>
      </c>
      <c r="G89" s="80" t="s">
        <v>1895</v>
      </c>
      <c r="H89" s="80" t="s">
        <v>1896</v>
      </c>
      <c r="I89" s="177"/>
      <c r="J89" s="81">
        <v>5.6296519189075758</v>
      </c>
      <c r="K89" s="81">
        <v>0.4947148377892463</v>
      </c>
      <c r="L89" s="81">
        <v>2.9908801069905975</v>
      </c>
      <c r="M89" s="81">
        <v>8.9520830263113638</v>
      </c>
      <c r="N89" s="81">
        <v>7.398616329286992</v>
      </c>
      <c r="O89" s="81">
        <v>7.1149975991176087</v>
      </c>
      <c r="P89" s="81">
        <v>10.828747453251067</v>
      </c>
      <c r="Q89" s="81">
        <v>0.44338586112183104</v>
      </c>
      <c r="R89" s="81">
        <v>0</v>
      </c>
      <c r="S89" s="81">
        <v>0.12192253736243114</v>
      </c>
      <c r="T89" s="82"/>
      <c r="U89" s="81">
        <v>608726</v>
      </c>
      <c r="V89" s="81">
        <v>274</v>
      </c>
      <c r="W89" s="81">
        <v>43</v>
      </c>
      <c r="X89" s="81">
        <v>2194</v>
      </c>
      <c r="Y89" s="81">
        <v>2725</v>
      </c>
      <c r="Z89" s="81">
        <v>3644</v>
      </c>
      <c r="AA89" s="81">
        <v>2123</v>
      </c>
      <c r="AB89" s="81">
        <v>7245</v>
      </c>
      <c r="AC89" s="81">
        <v>0</v>
      </c>
      <c r="AD89" s="81">
        <v>0.12192253736243114</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1901</v>
      </c>
      <c r="B90" s="80">
        <v>74</v>
      </c>
      <c r="C90" s="80">
        <v>6</v>
      </c>
      <c r="D90" s="80">
        <v>5</v>
      </c>
      <c r="E90" s="80">
        <v>2009</v>
      </c>
      <c r="F90" s="80" t="s">
        <v>85</v>
      </c>
      <c r="G90" s="80" t="s">
        <v>1895</v>
      </c>
      <c r="H90" s="80" t="s">
        <v>1896</v>
      </c>
      <c r="I90" s="177"/>
      <c r="J90" s="81">
        <v>5.6477718781583182</v>
      </c>
      <c r="K90" s="81">
        <v>0.5190464610329949</v>
      </c>
      <c r="L90" s="81">
        <v>2.9506656028489422</v>
      </c>
      <c r="M90" s="81">
        <v>7.4919886144891112</v>
      </c>
      <c r="N90" s="81">
        <v>7.1882547936768368</v>
      </c>
      <c r="O90" s="81">
        <v>7.3033068711985862</v>
      </c>
      <c r="P90" s="81">
        <v>10.249926540095821</v>
      </c>
      <c r="Q90" s="81">
        <v>0.41776502773539581</v>
      </c>
      <c r="R90" s="81">
        <v>0</v>
      </c>
      <c r="S90" s="81">
        <v>0</v>
      </c>
      <c r="T90" s="82"/>
      <c r="U90" s="81">
        <v>551898</v>
      </c>
      <c r="V90" s="81">
        <v>274</v>
      </c>
      <c r="W90" s="81">
        <v>61</v>
      </c>
      <c r="X90" s="81">
        <v>1959</v>
      </c>
      <c r="Y90" s="81">
        <v>2750</v>
      </c>
      <c r="Z90" s="81">
        <v>3692</v>
      </c>
      <c r="AA90" s="81">
        <v>2063</v>
      </c>
      <c r="AB90" s="81">
        <v>7166</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1902</v>
      </c>
      <c r="B91" s="80">
        <v>75</v>
      </c>
      <c r="C91" s="80">
        <v>7</v>
      </c>
      <c r="D91" s="80">
        <v>5</v>
      </c>
      <c r="E91" s="80">
        <v>2010</v>
      </c>
      <c r="F91" s="80" t="s">
        <v>86</v>
      </c>
      <c r="G91" s="80" t="s">
        <v>1895</v>
      </c>
      <c r="H91" s="80" t="s">
        <v>1896</v>
      </c>
      <c r="I91" s="177"/>
      <c r="J91" s="81">
        <v>6.6885154855245297</v>
      </c>
      <c r="K91" s="81">
        <v>0.5592225977677292</v>
      </c>
      <c r="L91" s="81">
        <v>2.8413916853355587</v>
      </c>
      <c r="M91" s="81">
        <v>7.9140294090577381</v>
      </c>
      <c r="N91" s="81">
        <v>8.7408174665299008</v>
      </c>
      <c r="O91" s="81">
        <v>7.2911857742337816</v>
      </c>
      <c r="P91" s="81">
        <v>10.395260028168627</v>
      </c>
      <c r="Q91" s="81">
        <v>0.43325070916676173</v>
      </c>
      <c r="R91" s="81">
        <v>0</v>
      </c>
      <c r="S91" s="81">
        <v>0</v>
      </c>
      <c r="T91" s="82"/>
      <c r="U91" s="81">
        <v>649283</v>
      </c>
      <c r="V91" s="81">
        <v>274</v>
      </c>
      <c r="W91" s="81">
        <v>61</v>
      </c>
      <c r="X91" s="81">
        <v>1959</v>
      </c>
      <c r="Y91" s="81">
        <v>2762</v>
      </c>
      <c r="Z91" s="81">
        <v>3703</v>
      </c>
      <c r="AA91" s="81">
        <v>2040</v>
      </c>
      <c r="AB91" s="81">
        <v>7121</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1903</v>
      </c>
      <c r="B92" s="80">
        <v>76</v>
      </c>
      <c r="C92" s="80">
        <v>8</v>
      </c>
      <c r="D92" s="80">
        <v>5</v>
      </c>
      <c r="E92" s="80">
        <v>2011</v>
      </c>
      <c r="F92" s="80" t="s">
        <v>87</v>
      </c>
      <c r="G92" s="80" t="s">
        <v>1895</v>
      </c>
      <c r="H92" s="80" t="s">
        <v>1896</v>
      </c>
      <c r="I92" s="177"/>
      <c r="J92" s="81">
        <v>7.5674999189700074</v>
      </c>
      <c r="K92" s="81">
        <v>0.73884482255083439</v>
      </c>
      <c r="L92" s="81">
        <v>2.516461426879506</v>
      </c>
      <c r="M92" s="81">
        <v>9.0884517899762844</v>
      </c>
      <c r="N92" s="81">
        <v>10.844112525599376</v>
      </c>
      <c r="O92" s="81">
        <v>7.2806873829333529</v>
      </c>
      <c r="P92" s="81">
        <v>9.9562964567556662</v>
      </c>
      <c r="Q92" s="81">
        <v>0.4991081817640135</v>
      </c>
      <c r="R92" s="81">
        <v>0</v>
      </c>
      <c r="S92" s="81">
        <v>0</v>
      </c>
      <c r="T92" s="82"/>
      <c r="U92" s="81">
        <v>633678</v>
      </c>
      <c r="V92" s="81">
        <v>274</v>
      </c>
      <c r="W92" s="81">
        <v>61</v>
      </c>
      <c r="X92" s="81">
        <v>1959</v>
      </c>
      <c r="Y92" s="81">
        <v>2788</v>
      </c>
      <c r="Z92" s="81">
        <v>3778</v>
      </c>
      <c r="AA92" s="81">
        <v>2012</v>
      </c>
      <c r="AB92" s="81">
        <v>7112</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1904</v>
      </c>
      <c r="B93" s="80">
        <v>77</v>
      </c>
      <c r="C93" s="80">
        <v>9</v>
      </c>
      <c r="D93" s="80">
        <v>5</v>
      </c>
      <c r="E93" s="80">
        <v>2012</v>
      </c>
      <c r="F93" s="80" t="s">
        <v>88</v>
      </c>
      <c r="G93" s="80" t="s">
        <v>1895</v>
      </c>
      <c r="H93" s="80" t="s">
        <v>1896</v>
      </c>
      <c r="I93" s="177"/>
      <c r="J93" s="81">
        <v>9.1577236593830023</v>
      </c>
      <c r="K93" s="81">
        <v>0.7143197338871683</v>
      </c>
      <c r="L93" s="81">
        <v>2.4918750248276034</v>
      </c>
      <c r="M93" s="81">
        <v>10.24606651482336</v>
      </c>
      <c r="N93" s="81">
        <v>11.819912648284435</v>
      </c>
      <c r="O93" s="81">
        <v>7.3782632161543091</v>
      </c>
      <c r="P93" s="81">
        <v>9.9183884137273175</v>
      </c>
      <c r="Q93" s="81">
        <v>0.53876174496766271</v>
      </c>
      <c r="R93" s="81">
        <v>0</v>
      </c>
      <c r="S93" s="81">
        <v>0</v>
      </c>
      <c r="T93" s="82"/>
      <c r="U93" s="81">
        <v>686575</v>
      </c>
      <c r="V93" s="81">
        <v>274</v>
      </c>
      <c r="W93" s="81">
        <v>61</v>
      </c>
      <c r="X93" s="81">
        <v>1959</v>
      </c>
      <c r="Y93" s="81">
        <v>2839</v>
      </c>
      <c r="Z93" s="81">
        <v>3859</v>
      </c>
      <c r="AA93" s="81">
        <v>1993</v>
      </c>
      <c r="AB93" s="81">
        <v>7066</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1905</v>
      </c>
      <c r="B94" s="80">
        <v>78</v>
      </c>
      <c r="C94" s="80">
        <v>10</v>
      </c>
      <c r="D94" s="80">
        <v>5</v>
      </c>
      <c r="E94" s="80">
        <v>2013</v>
      </c>
      <c r="F94" s="80" t="s">
        <v>89</v>
      </c>
      <c r="G94" s="80" t="s">
        <v>1895</v>
      </c>
      <c r="H94" s="80" t="s">
        <v>1896</v>
      </c>
      <c r="I94" s="177"/>
      <c r="J94" s="81">
        <v>10.045754986361789</v>
      </c>
      <c r="K94" s="81">
        <v>0.61604849367591574</v>
      </c>
      <c r="L94" s="81">
        <v>2.3461849278041522</v>
      </c>
      <c r="M94" s="81">
        <v>10.050197407988811</v>
      </c>
      <c r="N94" s="81">
        <v>12.93575843628409</v>
      </c>
      <c r="O94" s="81">
        <v>7.1489384963534492</v>
      </c>
      <c r="P94" s="81">
        <v>9.9757412892347315</v>
      </c>
      <c r="Q94" s="81">
        <v>0.54389155210038076</v>
      </c>
      <c r="R94" s="81">
        <v>0</v>
      </c>
      <c r="S94" s="81">
        <v>0</v>
      </c>
      <c r="T94" s="82"/>
      <c r="U94" s="81">
        <v>708487</v>
      </c>
      <c r="V94" s="81">
        <v>274</v>
      </c>
      <c r="W94" s="81">
        <v>61</v>
      </c>
      <c r="X94" s="81">
        <v>1959</v>
      </c>
      <c r="Y94" s="81">
        <v>2836</v>
      </c>
      <c r="Z94" s="81">
        <v>3906</v>
      </c>
      <c r="AA94" s="81">
        <v>1997</v>
      </c>
      <c r="AB94" s="81">
        <v>7031</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7.4029999999999996</v>
      </c>
      <c r="BJ94" s="81">
        <v>0</v>
      </c>
      <c r="BK94" s="81">
        <v>0</v>
      </c>
      <c r="BL94" s="81">
        <v>0</v>
      </c>
      <c r="BM94" s="82"/>
      <c r="BN94" s="81">
        <v>0</v>
      </c>
      <c r="BO94" s="81">
        <v>0</v>
      </c>
      <c r="BP94" s="81">
        <v>1</v>
      </c>
      <c r="BQ94" s="81">
        <v>0</v>
      </c>
      <c r="BR94" s="81">
        <v>0</v>
      </c>
      <c r="BS94" s="81">
        <v>0</v>
      </c>
      <c r="BT94"/>
      <c r="BU94" s="80">
        <v>7.4029999999999996</v>
      </c>
      <c r="BV94" s="80">
        <v>0</v>
      </c>
      <c r="BW94" s="80">
        <v>0</v>
      </c>
      <c r="BX94" s="80">
        <v>0</v>
      </c>
      <c r="BY94" s="80">
        <v>0</v>
      </c>
      <c r="BZ94" s="80">
        <v>0</v>
      </c>
      <c r="CA94" s="80">
        <v>0</v>
      </c>
      <c r="CB94" s="80">
        <v>0</v>
      </c>
      <c r="CC94" s="80">
        <v>0</v>
      </c>
    </row>
    <row r="95" spans="1:81">
      <c r="A95" s="80" t="s">
        <v>1906</v>
      </c>
      <c r="B95" s="80">
        <v>79</v>
      </c>
      <c r="C95" s="80">
        <v>11</v>
      </c>
      <c r="D95" s="80">
        <v>5</v>
      </c>
      <c r="E95" s="80">
        <v>2014</v>
      </c>
      <c r="F95" s="80" t="s">
        <v>90</v>
      </c>
      <c r="G95" s="80" t="s">
        <v>1895</v>
      </c>
      <c r="H95" s="80" t="s">
        <v>1896</v>
      </c>
      <c r="I95" s="177"/>
      <c r="J95" s="81">
        <v>9.1395438663540407</v>
      </c>
      <c r="K95" s="81">
        <v>0.63793944588700402</v>
      </c>
      <c r="L95" s="81">
        <v>3.7265059117977768</v>
      </c>
      <c r="M95" s="81">
        <v>9.6185229833063275</v>
      </c>
      <c r="N95" s="81">
        <v>10.317849435401516</v>
      </c>
      <c r="O95" s="81">
        <v>6.8242471279406525</v>
      </c>
      <c r="P95" s="81">
        <v>10.012561931308118</v>
      </c>
      <c r="Q95" s="81">
        <v>0.51590180073450065</v>
      </c>
      <c r="R95" s="81">
        <v>0</v>
      </c>
      <c r="S95" s="81">
        <v>0</v>
      </c>
      <c r="T95" s="82"/>
      <c r="U95" s="81">
        <v>704031</v>
      </c>
      <c r="V95" s="81">
        <v>256</v>
      </c>
      <c r="W95" s="81">
        <v>85</v>
      </c>
      <c r="X95" s="81">
        <v>1863</v>
      </c>
      <c r="Y95" s="81">
        <v>2874</v>
      </c>
      <c r="Z95" s="81">
        <v>3927</v>
      </c>
      <c r="AA95" s="81">
        <v>1994</v>
      </c>
      <c r="AB95" s="81">
        <v>6951</v>
      </c>
      <c r="AC95" s="81">
        <v>0</v>
      </c>
      <c r="AD95" s="81">
        <v>0</v>
      </c>
      <c r="AE95" s="82"/>
      <c r="AF95" s="81">
        <v>8759854.2179515008</v>
      </c>
      <c r="AG95" s="81">
        <v>493997.47143108258</v>
      </c>
      <c r="AH95" s="81">
        <v>945598.30889096123</v>
      </c>
      <c r="AI95" s="81">
        <v>11908258.306578163</v>
      </c>
      <c r="AJ95" s="81">
        <v>14374459.494655261</v>
      </c>
      <c r="AK95" s="81">
        <v>0</v>
      </c>
      <c r="AL95" s="81">
        <v>0</v>
      </c>
      <c r="AM95" s="81">
        <v>954268.42971276073</v>
      </c>
      <c r="AN95" s="81">
        <v>0</v>
      </c>
      <c r="AO95" s="81">
        <v>0</v>
      </c>
      <c r="AP95" s="82"/>
      <c r="AQ95" s="81">
        <v>135</v>
      </c>
      <c r="AR95" s="81">
        <v>27</v>
      </c>
      <c r="AS95" s="81">
        <v>0</v>
      </c>
      <c r="AT95" s="81">
        <v>0</v>
      </c>
      <c r="AU95" s="81">
        <v>0</v>
      </c>
      <c r="AV95" s="81">
        <v>0</v>
      </c>
      <c r="AW95" s="81" t="s">
        <v>564</v>
      </c>
      <c r="AX95" s="82"/>
      <c r="AY95" s="81">
        <v>647.81999999999994</v>
      </c>
      <c r="AZ95" s="81">
        <v>1679.06</v>
      </c>
      <c r="BA95" s="81">
        <v>0</v>
      </c>
      <c r="BB95" s="81">
        <v>0</v>
      </c>
      <c r="BC95" s="81">
        <v>0</v>
      </c>
      <c r="BD95" s="81">
        <v>0</v>
      </c>
      <c r="BE95" s="81" t="s">
        <v>564</v>
      </c>
      <c r="BF95" s="82"/>
      <c r="BG95" s="81">
        <v>0</v>
      </c>
      <c r="BH95" s="81">
        <v>0</v>
      </c>
      <c r="BI95" s="81">
        <v>6.6909999999999998</v>
      </c>
      <c r="BJ95" s="81">
        <v>0</v>
      </c>
      <c r="BK95" s="81">
        <v>0</v>
      </c>
      <c r="BL95" s="81">
        <v>0</v>
      </c>
      <c r="BM95" s="82"/>
      <c r="BN95" s="81">
        <v>0</v>
      </c>
      <c r="BO95" s="81">
        <v>0</v>
      </c>
      <c r="BP95" s="81">
        <v>1</v>
      </c>
      <c r="BQ95" s="81">
        <v>0</v>
      </c>
      <c r="BR95" s="81">
        <v>0</v>
      </c>
      <c r="BS95" s="81">
        <v>0</v>
      </c>
      <c r="BT95"/>
      <c r="BU95" s="80">
        <v>6.6909999999999998</v>
      </c>
      <c r="BV95" s="80">
        <v>0</v>
      </c>
      <c r="BW95" s="80">
        <v>0</v>
      </c>
      <c r="BX95" s="80">
        <v>0</v>
      </c>
      <c r="BY95" s="80">
        <v>0</v>
      </c>
      <c r="BZ95" s="80">
        <v>0</v>
      </c>
      <c r="CA95" s="80">
        <v>0</v>
      </c>
      <c r="CB95" s="80">
        <v>0</v>
      </c>
      <c r="CC95" s="80">
        <v>0</v>
      </c>
    </row>
    <row r="96" spans="1:81">
      <c r="A96" s="80" t="s">
        <v>1907</v>
      </c>
      <c r="B96" s="80">
        <v>80</v>
      </c>
      <c r="C96" s="80">
        <v>12</v>
      </c>
      <c r="D96" s="80">
        <v>5</v>
      </c>
      <c r="E96" s="80">
        <v>2015</v>
      </c>
      <c r="F96" s="80" t="s">
        <v>91</v>
      </c>
      <c r="G96" s="80" t="s">
        <v>1895</v>
      </c>
      <c r="H96" s="80" t="s">
        <v>1896</v>
      </c>
      <c r="I96" s="177"/>
      <c r="J96" s="81">
        <v>6.5791257265011414</v>
      </c>
      <c r="K96" s="81">
        <v>0.60129979439099557</v>
      </c>
      <c r="L96" s="81">
        <v>3.6776309296739278</v>
      </c>
      <c r="M96" s="81">
        <v>8.5963734542326495</v>
      </c>
      <c r="N96" s="81">
        <v>9.2819259457894141</v>
      </c>
      <c r="O96" s="81">
        <v>6.8331358752963594</v>
      </c>
      <c r="P96" s="81">
        <v>9.9551111366364911</v>
      </c>
      <c r="Q96" s="81">
        <v>0.49290845000932726</v>
      </c>
      <c r="R96" s="81">
        <v>0</v>
      </c>
      <c r="S96" s="81">
        <v>0</v>
      </c>
      <c r="T96" s="82"/>
      <c r="U96" s="81">
        <v>633816</v>
      </c>
      <c r="V96" s="81">
        <v>256</v>
      </c>
      <c r="W96" s="81">
        <v>85</v>
      </c>
      <c r="X96" s="81">
        <v>1863</v>
      </c>
      <c r="Y96" s="81">
        <v>2872</v>
      </c>
      <c r="Z96" s="81">
        <v>3970</v>
      </c>
      <c r="AA96" s="81">
        <v>1981</v>
      </c>
      <c r="AB96" s="81">
        <v>6784</v>
      </c>
      <c r="AC96" s="81">
        <v>0</v>
      </c>
      <c r="AD96" s="81">
        <v>0</v>
      </c>
      <c r="AE96" s="82"/>
      <c r="AF96" s="81">
        <v>6620088.2452194775</v>
      </c>
      <c r="AG96" s="81">
        <v>454486.87084937067</v>
      </c>
      <c r="AH96" s="81">
        <v>765911.94551615731</v>
      </c>
      <c r="AI96" s="81">
        <v>11414348.72347036</v>
      </c>
      <c r="AJ96" s="81">
        <v>14180259.27794583</v>
      </c>
      <c r="AK96" s="81">
        <v>0</v>
      </c>
      <c r="AL96" s="81">
        <v>0</v>
      </c>
      <c r="AM96" s="81">
        <v>929718.74219031865</v>
      </c>
      <c r="AN96" s="81">
        <v>0</v>
      </c>
      <c r="AO96" s="81">
        <v>0</v>
      </c>
      <c r="AP96" s="82"/>
      <c r="AQ96" s="81">
        <v>138</v>
      </c>
      <c r="AR96" s="81">
        <v>34</v>
      </c>
      <c r="AS96" s="81">
        <v>0</v>
      </c>
      <c r="AT96" s="81">
        <v>0</v>
      </c>
      <c r="AU96" s="81">
        <v>0</v>
      </c>
      <c r="AV96" s="81">
        <v>0</v>
      </c>
      <c r="AW96" s="81" t="s">
        <v>564</v>
      </c>
      <c r="AX96" s="82"/>
      <c r="AY96" s="81">
        <v>660.52</v>
      </c>
      <c r="AZ96" s="81">
        <v>1916.1599999999999</v>
      </c>
      <c r="BA96" s="81">
        <v>0</v>
      </c>
      <c r="BB96" s="81">
        <v>0</v>
      </c>
      <c r="BC96" s="81">
        <v>0</v>
      </c>
      <c r="BD96" s="81">
        <v>0</v>
      </c>
      <c r="BE96" s="81" t="s">
        <v>564</v>
      </c>
      <c r="BF96" s="82"/>
      <c r="BG96" s="81">
        <v>0</v>
      </c>
      <c r="BH96" s="81">
        <v>0</v>
      </c>
      <c r="BI96" s="81">
        <v>5.9160000000000004</v>
      </c>
      <c r="BJ96" s="81">
        <v>0</v>
      </c>
      <c r="BK96" s="81">
        <v>0</v>
      </c>
      <c r="BL96" s="81">
        <v>0</v>
      </c>
      <c r="BM96" s="82"/>
      <c r="BN96" s="81">
        <v>0</v>
      </c>
      <c r="BO96" s="81">
        <v>0</v>
      </c>
      <c r="BP96" s="81">
        <v>1</v>
      </c>
      <c r="BQ96" s="81">
        <v>0</v>
      </c>
      <c r="BR96" s="81">
        <v>0</v>
      </c>
      <c r="BS96" s="81">
        <v>0</v>
      </c>
      <c r="BT96"/>
      <c r="BU96" s="80">
        <v>5.9160000000000004</v>
      </c>
      <c r="BV96" s="80">
        <v>0</v>
      </c>
      <c r="BW96" s="80">
        <v>0</v>
      </c>
      <c r="BX96" s="80">
        <v>0</v>
      </c>
      <c r="BY96" s="80">
        <v>0</v>
      </c>
      <c r="BZ96" s="80">
        <v>0</v>
      </c>
      <c r="CA96" s="80">
        <v>0</v>
      </c>
      <c r="CB96" s="80">
        <v>0</v>
      </c>
      <c r="CC96" s="80">
        <v>0</v>
      </c>
    </row>
    <row r="97" spans="1:81">
      <c r="A97" s="80" t="s">
        <v>1908</v>
      </c>
      <c r="B97" s="80">
        <v>81</v>
      </c>
      <c r="C97" s="80">
        <v>13</v>
      </c>
      <c r="D97" s="80">
        <v>5</v>
      </c>
      <c r="E97" s="80">
        <v>2016</v>
      </c>
      <c r="F97" s="80" t="s">
        <v>92</v>
      </c>
      <c r="G97" s="80" t="s">
        <v>1895</v>
      </c>
      <c r="H97" s="80" t="s">
        <v>1896</v>
      </c>
      <c r="I97" s="177"/>
      <c r="J97" s="81">
        <v>6.2222069949845888</v>
      </c>
      <c r="K97" s="81">
        <v>0.577765932323132</v>
      </c>
      <c r="L97" s="81">
        <v>3.5929368634727985</v>
      </c>
      <c r="M97" s="81">
        <v>6.8934810387075869</v>
      </c>
      <c r="N97" s="81">
        <v>9.1483193611105342</v>
      </c>
      <c r="O97" s="81">
        <v>6.7807633040589304</v>
      </c>
      <c r="P97" s="81">
        <v>9.7757485313301657</v>
      </c>
      <c r="Q97" s="81">
        <v>0.47055056954540109</v>
      </c>
      <c r="R97" s="81">
        <v>0</v>
      </c>
      <c r="S97" s="81">
        <v>0</v>
      </c>
      <c r="T97" s="82"/>
      <c r="U97" s="81">
        <v>637362</v>
      </c>
      <c r="V97" s="81">
        <v>256</v>
      </c>
      <c r="W97" s="81">
        <v>85</v>
      </c>
      <c r="X97" s="81">
        <v>1863</v>
      </c>
      <c r="Y97" s="81">
        <v>2869</v>
      </c>
      <c r="Z97" s="81">
        <v>3988</v>
      </c>
      <c r="AA97" s="81">
        <v>2012</v>
      </c>
      <c r="AB97" s="81">
        <v>6662</v>
      </c>
      <c r="AC97" s="81">
        <v>0</v>
      </c>
      <c r="AD97" s="81">
        <v>0</v>
      </c>
      <c r="AE97" s="82"/>
      <c r="AF97" s="81">
        <v>6763263.7173572332</v>
      </c>
      <c r="AG97" s="81">
        <v>431743.9347881329</v>
      </c>
      <c r="AH97" s="81">
        <v>639527.89662200038</v>
      </c>
      <c r="AI97" s="81">
        <v>10868424.19334249</v>
      </c>
      <c r="AJ97" s="81">
        <v>15381095.30820284</v>
      </c>
      <c r="AK97" s="81">
        <v>0</v>
      </c>
      <c r="AL97" s="81">
        <v>0</v>
      </c>
      <c r="AM97" s="81">
        <v>913708.4647210245</v>
      </c>
      <c r="AN97" s="81">
        <v>0</v>
      </c>
      <c r="AO97" s="81">
        <v>0</v>
      </c>
      <c r="AP97" s="82"/>
      <c r="AQ97" s="81">
        <v>143</v>
      </c>
      <c r="AR97" s="81">
        <v>38</v>
      </c>
      <c r="AS97" s="81">
        <v>0</v>
      </c>
      <c r="AT97" s="81">
        <v>0</v>
      </c>
      <c r="AU97" s="81">
        <v>0</v>
      </c>
      <c r="AV97" s="81">
        <v>0</v>
      </c>
      <c r="AW97" s="81" t="s">
        <v>564</v>
      </c>
      <c r="AX97" s="82"/>
      <c r="AY97" s="81">
        <v>695.72</v>
      </c>
      <c r="AZ97" s="81">
        <v>2047.96</v>
      </c>
      <c r="BA97" s="81">
        <v>0</v>
      </c>
      <c r="BB97" s="81">
        <v>0</v>
      </c>
      <c r="BC97" s="81">
        <v>0</v>
      </c>
      <c r="BD97" s="81">
        <v>0</v>
      </c>
      <c r="BE97" s="81" t="s">
        <v>564</v>
      </c>
      <c r="BF97" s="82"/>
      <c r="BG97" s="81">
        <v>0</v>
      </c>
      <c r="BH97" s="81">
        <v>0</v>
      </c>
      <c r="BI97" s="81">
        <v>6.2229999999999999</v>
      </c>
      <c r="BJ97" s="81">
        <v>0</v>
      </c>
      <c r="BK97" s="81">
        <v>0</v>
      </c>
      <c r="BL97" s="81">
        <v>0</v>
      </c>
      <c r="BM97" s="82"/>
      <c r="BN97" s="81">
        <v>0</v>
      </c>
      <c r="BO97" s="81">
        <v>0</v>
      </c>
      <c r="BP97" s="81">
        <v>1</v>
      </c>
      <c r="BQ97" s="81">
        <v>0</v>
      </c>
      <c r="BR97" s="81">
        <v>0</v>
      </c>
      <c r="BS97" s="81">
        <v>0</v>
      </c>
      <c r="BT97"/>
      <c r="BU97" s="80">
        <v>6.2229999999999999</v>
      </c>
      <c r="BV97" s="80">
        <v>0</v>
      </c>
      <c r="BW97" s="80">
        <v>0</v>
      </c>
      <c r="BX97" s="80">
        <v>0</v>
      </c>
      <c r="BY97" s="80">
        <v>0</v>
      </c>
      <c r="BZ97" s="80">
        <v>0</v>
      </c>
      <c r="CA97" s="80">
        <v>0</v>
      </c>
      <c r="CB97" s="80">
        <v>0</v>
      </c>
      <c r="CC97" s="80">
        <v>0</v>
      </c>
    </row>
    <row r="98" spans="1:81">
      <c r="A98" s="80" t="s">
        <v>1909</v>
      </c>
      <c r="B98" s="80">
        <v>82</v>
      </c>
      <c r="C98" s="80">
        <v>14</v>
      </c>
      <c r="D98" s="80">
        <v>5</v>
      </c>
      <c r="E98" s="80">
        <v>2017</v>
      </c>
      <c r="F98" s="80" t="s">
        <v>71</v>
      </c>
      <c r="G98" s="80" t="s">
        <v>1895</v>
      </c>
      <c r="H98" s="80" t="s">
        <v>1896</v>
      </c>
      <c r="I98" s="177"/>
      <c r="J98" s="81">
        <v>6.1508560787514126</v>
      </c>
      <c r="K98" s="81">
        <v>0.55613708403213624</v>
      </c>
      <c r="L98" s="81">
        <v>3.317481391239304</v>
      </c>
      <c r="M98" s="81">
        <v>6.2736070370927974</v>
      </c>
      <c r="N98" s="81">
        <v>8.6709601146571931</v>
      </c>
      <c r="O98" s="81">
        <v>6.6868428736777181</v>
      </c>
      <c r="P98" s="81">
        <v>9.8103815284897458</v>
      </c>
      <c r="Q98" s="81">
        <v>0.44716441359209913</v>
      </c>
      <c r="R98" s="81">
        <v>0</v>
      </c>
      <c r="S98" s="81">
        <v>0</v>
      </c>
      <c r="T98" s="82"/>
      <c r="U98" s="81">
        <v>682889</v>
      </c>
      <c r="V98" s="81">
        <v>256</v>
      </c>
      <c r="W98" s="81">
        <v>85</v>
      </c>
      <c r="X98" s="81">
        <v>1863</v>
      </c>
      <c r="Y98" s="81">
        <v>2887</v>
      </c>
      <c r="Z98" s="81">
        <v>3998</v>
      </c>
      <c r="AA98" s="81">
        <v>2032</v>
      </c>
      <c r="AB98" s="81">
        <v>6547</v>
      </c>
      <c r="AC98" s="81">
        <v>0</v>
      </c>
      <c r="AD98" s="81">
        <v>0</v>
      </c>
      <c r="AE98" s="82"/>
      <c r="AF98" s="81">
        <v>7555100.7666672468</v>
      </c>
      <c r="AG98" s="81">
        <v>424020.15794452379</v>
      </c>
      <c r="AH98" s="81">
        <v>772312.98007044767</v>
      </c>
      <c r="AI98" s="81">
        <v>10470308.958967941</v>
      </c>
      <c r="AJ98" s="81">
        <v>15570901.934834899</v>
      </c>
      <c r="AK98" s="81">
        <v>0</v>
      </c>
      <c r="AL98" s="81">
        <v>0</v>
      </c>
      <c r="AM98" s="81">
        <v>899340.97760253435</v>
      </c>
      <c r="AN98" s="81">
        <v>0</v>
      </c>
      <c r="AO98" s="81">
        <v>0</v>
      </c>
      <c r="AP98" s="82"/>
      <c r="AQ98" s="81">
        <v>150</v>
      </c>
      <c r="AR98" s="81">
        <v>50</v>
      </c>
      <c r="AS98" s="81">
        <v>0</v>
      </c>
      <c r="AT98" s="81">
        <v>0</v>
      </c>
      <c r="AU98" s="81">
        <v>0</v>
      </c>
      <c r="AV98" s="81">
        <v>0</v>
      </c>
      <c r="AW98" s="81" t="s">
        <v>564</v>
      </c>
      <c r="AX98" s="82"/>
      <c r="AY98" s="81">
        <v>752.91000000000008</v>
      </c>
      <c r="AZ98" s="81">
        <v>2479.46</v>
      </c>
      <c r="BA98" s="81">
        <v>0</v>
      </c>
      <c r="BB98" s="81">
        <v>0</v>
      </c>
      <c r="BC98" s="81">
        <v>0</v>
      </c>
      <c r="BD98" s="81">
        <v>0</v>
      </c>
      <c r="BE98" s="81" t="s">
        <v>564</v>
      </c>
      <c r="BF98" s="82"/>
      <c r="BG98" s="81">
        <v>0</v>
      </c>
      <c r="BH98" s="81">
        <v>0</v>
      </c>
      <c r="BI98" s="81">
        <v>6.2279999999999998</v>
      </c>
      <c r="BJ98" s="81">
        <v>0</v>
      </c>
      <c r="BK98" s="81">
        <v>0</v>
      </c>
      <c r="BL98" s="81">
        <v>0</v>
      </c>
      <c r="BM98" s="82"/>
      <c r="BN98" s="81">
        <v>0</v>
      </c>
      <c r="BO98" s="81">
        <v>0</v>
      </c>
      <c r="BP98" s="81">
        <v>1</v>
      </c>
      <c r="BQ98" s="81">
        <v>0</v>
      </c>
      <c r="BR98" s="81">
        <v>0</v>
      </c>
      <c r="BS98" s="81">
        <v>0</v>
      </c>
      <c r="BT98"/>
      <c r="BU98" s="80">
        <v>6.2279999999999998</v>
      </c>
      <c r="BV98" s="80">
        <v>0</v>
      </c>
      <c r="BW98" s="80">
        <v>0</v>
      </c>
      <c r="BX98" s="80">
        <v>0</v>
      </c>
      <c r="BY98" s="80">
        <v>0</v>
      </c>
      <c r="BZ98" s="80">
        <v>0</v>
      </c>
      <c r="CA98" s="80">
        <v>0</v>
      </c>
      <c r="CB98" s="80">
        <v>0</v>
      </c>
      <c r="CC98" s="80">
        <v>0</v>
      </c>
    </row>
    <row r="99" spans="1:81">
      <c r="A99" s="80" t="s">
        <v>1910</v>
      </c>
      <c r="B99" s="80">
        <v>83</v>
      </c>
      <c r="C99" s="80">
        <v>15</v>
      </c>
      <c r="D99" s="80">
        <v>5</v>
      </c>
      <c r="E99" s="80">
        <v>2018</v>
      </c>
      <c r="F99" s="80" t="s">
        <v>93</v>
      </c>
      <c r="G99" s="80" t="s">
        <v>1895</v>
      </c>
      <c r="H99" s="80" t="s">
        <v>1896</v>
      </c>
      <c r="I99" s="177"/>
      <c r="J99" s="81">
        <v>6.5266816313471274</v>
      </c>
      <c r="K99" s="81">
        <v>0.48700078695788035</v>
      </c>
      <c r="L99" s="81">
        <v>2.908363042911811</v>
      </c>
      <c r="M99" s="81">
        <v>5.6876574440146115</v>
      </c>
      <c r="N99" s="81">
        <v>6.5154950400817091</v>
      </c>
      <c r="O99" s="81">
        <v>6.5349537139910225</v>
      </c>
      <c r="P99" s="81">
        <v>9.7175065473618396</v>
      </c>
      <c r="Q99" s="81">
        <v>0.40930522802042874</v>
      </c>
      <c r="R99" s="81">
        <v>0</v>
      </c>
      <c r="S99" s="81">
        <v>0</v>
      </c>
      <c r="T99" s="82"/>
      <c r="U99" s="81">
        <v>800546</v>
      </c>
      <c r="V99" s="81">
        <v>256</v>
      </c>
      <c r="W99" s="81">
        <v>85</v>
      </c>
      <c r="X99" s="81">
        <v>1863</v>
      </c>
      <c r="Y99" s="81">
        <v>2891</v>
      </c>
      <c r="Z99" s="81">
        <v>3982</v>
      </c>
      <c r="AA99" s="81">
        <v>2033</v>
      </c>
      <c r="AB99" s="81">
        <v>6458</v>
      </c>
      <c r="AC99" s="81">
        <v>0</v>
      </c>
      <c r="AD99" s="81">
        <v>0</v>
      </c>
      <c r="AE99" s="82"/>
      <c r="AF99" s="81">
        <v>9430015.7026828397</v>
      </c>
      <c r="AG99" s="81">
        <v>377589.89713424828</v>
      </c>
      <c r="AH99" s="81">
        <v>702761.16989060875</v>
      </c>
      <c r="AI99" s="81">
        <v>10280514.610889491</v>
      </c>
      <c r="AJ99" s="81">
        <v>13988385.691297671</v>
      </c>
      <c r="AK99" s="81">
        <v>0</v>
      </c>
      <c r="AL99" s="81">
        <v>0</v>
      </c>
      <c r="AM99" s="81">
        <v>888950.87297582836</v>
      </c>
      <c r="AN99" s="81">
        <v>0</v>
      </c>
      <c r="AO99" s="81">
        <v>0</v>
      </c>
      <c r="AP99" s="82"/>
      <c r="AQ99" s="81">
        <v>165</v>
      </c>
      <c r="AR99" s="81">
        <v>53</v>
      </c>
      <c r="AS99" s="81">
        <v>0</v>
      </c>
      <c r="AT99" s="81">
        <v>1</v>
      </c>
      <c r="AU99" s="81">
        <v>0</v>
      </c>
      <c r="AV99" s="81">
        <v>0</v>
      </c>
      <c r="AW99" s="81" t="s">
        <v>564</v>
      </c>
      <c r="AX99" s="82"/>
      <c r="AY99" s="81">
        <v>841.78</v>
      </c>
      <c r="AZ99" s="81">
        <v>2607.56</v>
      </c>
      <c r="BA99" s="81">
        <v>0</v>
      </c>
      <c r="BB99" s="81">
        <v>990</v>
      </c>
      <c r="BC99" s="81">
        <v>0</v>
      </c>
      <c r="BD99" s="81">
        <v>0</v>
      </c>
      <c r="BE99" s="81" t="s">
        <v>564</v>
      </c>
      <c r="BF99" s="82"/>
      <c r="BG99" s="81">
        <v>0</v>
      </c>
      <c r="BH99" s="81">
        <v>0</v>
      </c>
      <c r="BI99" s="81">
        <v>6.28</v>
      </c>
      <c r="BJ99" s="81">
        <v>0</v>
      </c>
      <c r="BK99" s="81">
        <v>0</v>
      </c>
      <c r="BL99" s="81">
        <v>0</v>
      </c>
      <c r="BM99" s="82"/>
      <c r="BN99" s="81">
        <v>0</v>
      </c>
      <c r="BO99" s="81">
        <v>0</v>
      </c>
      <c r="BP99" s="81">
        <v>1</v>
      </c>
      <c r="BQ99" s="81">
        <v>0</v>
      </c>
      <c r="BR99" s="81">
        <v>0</v>
      </c>
      <c r="BS99" s="81">
        <v>0</v>
      </c>
      <c r="BT99"/>
      <c r="BU99" s="80">
        <v>6.28</v>
      </c>
      <c r="BV99" s="80">
        <v>0</v>
      </c>
      <c r="BW99" s="80">
        <v>0</v>
      </c>
      <c r="BX99" s="80">
        <v>0</v>
      </c>
      <c r="BY99" s="80">
        <v>0</v>
      </c>
      <c r="BZ99" s="80">
        <v>0</v>
      </c>
      <c r="CA99" s="80">
        <v>0</v>
      </c>
      <c r="CB99" s="80">
        <v>0</v>
      </c>
      <c r="CC99" s="80">
        <v>0</v>
      </c>
    </row>
    <row r="100" spans="1:81">
      <c r="A100" s="80" t="s">
        <v>1911</v>
      </c>
      <c r="B100" s="80">
        <v>84</v>
      </c>
      <c r="C100" s="80">
        <v>16</v>
      </c>
      <c r="D100" s="80">
        <v>5</v>
      </c>
      <c r="E100" s="80">
        <v>2019</v>
      </c>
      <c r="F100" s="80" t="s">
        <v>73</v>
      </c>
      <c r="G100" s="80" t="s">
        <v>1895</v>
      </c>
      <c r="H100" s="80" t="s">
        <v>1896</v>
      </c>
      <c r="I100" s="177"/>
      <c r="J100" s="81">
        <v>5.1880825492633313</v>
      </c>
      <c r="K100" s="81">
        <v>0.4580445349055039</v>
      </c>
      <c r="L100" s="81">
        <v>2.9642483160876512</v>
      </c>
      <c r="M100" s="81">
        <v>6.3553924104381503</v>
      </c>
      <c r="N100" s="81">
        <v>6.2203220689815257</v>
      </c>
      <c r="O100" s="81">
        <v>6.3810906610129416</v>
      </c>
      <c r="P100" s="81">
        <v>9.6125957731033438</v>
      </c>
      <c r="Q100" s="81">
        <v>0.39333182695512597</v>
      </c>
      <c r="R100" s="81">
        <v>0</v>
      </c>
      <c r="S100" s="81">
        <v>0</v>
      </c>
      <c r="T100" s="82"/>
      <c r="U100" s="81">
        <v>624603</v>
      </c>
      <c r="V100" s="81">
        <v>256</v>
      </c>
      <c r="W100" s="81">
        <v>85</v>
      </c>
      <c r="X100" s="81">
        <v>1863</v>
      </c>
      <c r="Y100" s="81">
        <v>2909</v>
      </c>
      <c r="Z100" s="81">
        <v>3995</v>
      </c>
      <c r="AA100" s="81">
        <v>1996</v>
      </c>
      <c r="AB100" s="81">
        <v>6374</v>
      </c>
      <c r="AC100" s="81">
        <v>0</v>
      </c>
      <c r="AD100" s="81">
        <v>0</v>
      </c>
      <c r="AE100" s="82"/>
      <c r="AF100" s="81">
        <v>7319656.5242238194</v>
      </c>
      <c r="AG100" s="81">
        <v>365865.76898502267</v>
      </c>
      <c r="AH100" s="81">
        <v>781374.83749450475</v>
      </c>
      <c r="AI100" s="81">
        <v>10362672.94674425</v>
      </c>
      <c r="AJ100" s="81">
        <v>12727941.460540134</v>
      </c>
      <c r="AK100" s="81">
        <v>0</v>
      </c>
      <c r="AL100" s="81">
        <v>0</v>
      </c>
      <c r="AM100" s="81">
        <v>868090.81655369012</v>
      </c>
      <c r="AN100" s="81">
        <v>0</v>
      </c>
      <c r="AO100" s="81">
        <v>0</v>
      </c>
      <c r="AP100" s="82"/>
      <c r="AQ100" s="81">
        <v>171</v>
      </c>
      <c r="AR100" s="81">
        <v>59</v>
      </c>
      <c r="AS100" s="81">
        <v>1</v>
      </c>
      <c r="AT100" s="81">
        <v>1</v>
      </c>
      <c r="AU100" s="81">
        <v>0</v>
      </c>
      <c r="AV100" s="81">
        <v>0</v>
      </c>
      <c r="AW100" s="81" t="s">
        <v>564</v>
      </c>
      <c r="AX100" s="82"/>
      <c r="AY100" s="81">
        <v>875.88</v>
      </c>
      <c r="AZ100" s="81">
        <v>2904.46</v>
      </c>
      <c r="BA100" s="81">
        <v>19.8</v>
      </c>
      <c r="BB100" s="81">
        <v>955</v>
      </c>
      <c r="BC100" s="81">
        <v>0</v>
      </c>
      <c r="BD100" s="81">
        <v>0</v>
      </c>
      <c r="BE100" s="81" t="s">
        <v>564</v>
      </c>
      <c r="BF100" s="82"/>
      <c r="BG100" s="81">
        <v>0</v>
      </c>
      <c r="BH100" s="81">
        <v>0</v>
      </c>
      <c r="BI100" s="81">
        <v>5.2919999999999998</v>
      </c>
      <c r="BJ100" s="81">
        <v>0</v>
      </c>
      <c r="BK100" s="81">
        <v>0</v>
      </c>
      <c r="BL100" s="81">
        <v>0</v>
      </c>
      <c r="BM100" s="82"/>
      <c r="BN100" s="81">
        <v>0</v>
      </c>
      <c r="BO100" s="81">
        <v>0</v>
      </c>
      <c r="BP100" s="81">
        <v>1</v>
      </c>
      <c r="BQ100" s="81">
        <v>0</v>
      </c>
      <c r="BR100" s="81">
        <v>0</v>
      </c>
      <c r="BS100" s="81">
        <v>0</v>
      </c>
      <c r="BT100"/>
      <c r="BU100" s="80">
        <v>5.2919999999999998</v>
      </c>
      <c r="BV100" s="80">
        <v>0</v>
      </c>
      <c r="BW100" s="80">
        <v>0</v>
      </c>
      <c r="BX100" s="80">
        <v>0</v>
      </c>
      <c r="BY100" s="80">
        <v>0</v>
      </c>
      <c r="BZ100" s="80">
        <v>0</v>
      </c>
      <c r="CA100" s="80">
        <v>0</v>
      </c>
      <c r="CB100" s="80">
        <v>0</v>
      </c>
      <c r="CC100" s="80">
        <v>0</v>
      </c>
    </row>
    <row r="101" spans="1:81">
      <c r="A101" s="80" t="s">
        <v>1912</v>
      </c>
      <c r="B101" s="80">
        <v>85</v>
      </c>
      <c r="C101" s="80">
        <v>17</v>
      </c>
      <c r="D101" s="80">
        <v>5</v>
      </c>
      <c r="E101" s="80">
        <v>2020</v>
      </c>
      <c r="F101" s="80" t="s">
        <v>218</v>
      </c>
      <c r="G101" s="80" t="s">
        <v>1895</v>
      </c>
      <c r="H101" s="80" t="s">
        <v>1896</v>
      </c>
      <c r="I101" s="177"/>
      <c r="J101" s="81">
        <v>6.3628938859855522</v>
      </c>
      <c r="K101" s="81">
        <v>0.42119832625922637</v>
      </c>
      <c r="L101" s="81">
        <v>3.7242966461249214</v>
      </c>
      <c r="M101" s="81">
        <v>5.916284800076407</v>
      </c>
      <c r="N101" s="81">
        <v>6.527880221708422</v>
      </c>
      <c r="O101" s="81">
        <v>5.4745853409538157</v>
      </c>
      <c r="P101" s="81">
        <v>8.9094979147877034</v>
      </c>
      <c r="Q101" s="81">
        <v>0.36869670858939441</v>
      </c>
      <c r="R101" s="81">
        <v>0</v>
      </c>
      <c r="S101" s="81">
        <v>0</v>
      </c>
      <c r="T101" s="82"/>
      <c r="U101" s="81">
        <v>766456</v>
      </c>
      <c r="V101" s="81">
        <v>216</v>
      </c>
      <c r="W101" s="81">
        <v>120</v>
      </c>
      <c r="X101" s="81">
        <v>1833</v>
      </c>
      <c r="Y101" s="81">
        <v>2907</v>
      </c>
      <c r="Z101" s="81">
        <v>3912</v>
      </c>
      <c r="AA101" s="81">
        <v>2010</v>
      </c>
      <c r="AB101" s="81">
        <v>6253</v>
      </c>
      <c r="AC101" s="81">
        <v>0</v>
      </c>
      <c r="AD101" s="81">
        <v>0</v>
      </c>
      <c r="AE101" s="82"/>
      <c r="AF101" s="81">
        <v>8840960.1954402328</v>
      </c>
      <c r="AG101" s="81">
        <v>309740.44804645015</v>
      </c>
      <c r="AH101" s="81">
        <v>1142262.4163278453</v>
      </c>
      <c r="AI101" s="81">
        <v>9403479.3281265348</v>
      </c>
      <c r="AJ101" s="81">
        <v>13512309.26176955</v>
      </c>
      <c r="AK101" s="81"/>
      <c r="AL101" s="81"/>
      <c r="AM101" s="81">
        <v>816085.97227898648</v>
      </c>
      <c r="AN101" s="81"/>
      <c r="AO101" s="81"/>
      <c r="AP101" s="82"/>
      <c r="AQ101" s="81">
        <v>175</v>
      </c>
      <c r="AR101" s="81">
        <v>62</v>
      </c>
      <c r="AS101" s="81">
        <v>1</v>
      </c>
      <c r="AT101" s="81">
        <v>1</v>
      </c>
      <c r="AU101" s="81">
        <v>0</v>
      </c>
      <c r="AV101" s="81">
        <v>0</v>
      </c>
      <c r="AW101" s="81">
        <v>1</v>
      </c>
      <c r="AX101" s="82"/>
      <c r="AY101" s="81">
        <v>897.68000000000006</v>
      </c>
      <c r="AZ101" s="81">
        <v>6203.9600000000019</v>
      </c>
      <c r="BA101" s="81">
        <v>19.8</v>
      </c>
      <c r="BB101" s="81">
        <v>955</v>
      </c>
      <c r="BC101" s="81">
        <v>0</v>
      </c>
      <c r="BD101" s="81">
        <v>0</v>
      </c>
      <c r="BE101" s="81">
        <v>19.8</v>
      </c>
      <c r="BF101" s="82"/>
      <c r="BG101" s="81">
        <v>0</v>
      </c>
      <c r="BH101" s="81">
        <v>0</v>
      </c>
      <c r="BI101" s="81">
        <v>5.5609999999999999</v>
      </c>
      <c r="BJ101" s="81">
        <v>0</v>
      </c>
      <c r="BK101" s="81">
        <v>0</v>
      </c>
      <c r="BL101" s="81">
        <v>0</v>
      </c>
      <c r="BM101" s="82"/>
      <c r="BN101" s="81">
        <v>0</v>
      </c>
      <c r="BO101" s="81">
        <v>0</v>
      </c>
      <c r="BP101" s="81">
        <v>1</v>
      </c>
      <c r="BQ101" s="81">
        <v>0</v>
      </c>
      <c r="BR101" s="81">
        <v>0</v>
      </c>
      <c r="BS101" s="81">
        <v>0</v>
      </c>
      <c r="BT101"/>
      <c r="BU101" s="80">
        <v>5.5609999999999999</v>
      </c>
      <c r="BV101" s="80">
        <v>0</v>
      </c>
      <c r="BW101" s="80">
        <v>0</v>
      </c>
      <c r="BX101" s="80">
        <v>0</v>
      </c>
      <c r="BY101" s="80">
        <v>0</v>
      </c>
      <c r="BZ101" s="80">
        <v>0</v>
      </c>
      <c r="CA101" s="80">
        <v>0</v>
      </c>
      <c r="CB101" s="80">
        <v>0</v>
      </c>
      <c r="CC101" s="80">
        <v>0</v>
      </c>
    </row>
    <row r="102" spans="1:81">
      <c r="A102" s="80" t="s">
        <v>1913</v>
      </c>
      <c r="B102" s="80">
        <v>85</v>
      </c>
      <c r="C102" s="80">
        <v>18</v>
      </c>
      <c r="D102" s="80">
        <v>5</v>
      </c>
      <c r="E102" s="80">
        <v>2021</v>
      </c>
      <c r="F102" s="80" t="s">
        <v>75</v>
      </c>
      <c r="G102" s="174" t="s">
        <v>1895</v>
      </c>
      <c r="H102" s="80" t="s">
        <v>1896</v>
      </c>
      <c r="I102" s="177"/>
      <c r="J102" s="81">
        <v>5.3511940288392328</v>
      </c>
      <c r="K102" s="81">
        <v>0.43118914893414845</v>
      </c>
      <c r="L102" s="81">
        <v>3.3273622237104128</v>
      </c>
      <c r="M102" s="81">
        <v>5.429132589853543</v>
      </c>
      <c r="N102" s="81">
        <v>4.9095902783400085</v>
      </c>
      <c r="O102" s="81">
        <v>5.3086013304525306</v>
      </c>
      <c r="P102" s="81">
        <v>9.1405820345908175</v>
      </c>
      <c r="Q102" s="81">
        <v>0.36524482551462117</v>
      </c>
      <c r="R102" s="81">
        <v>0</v>
      </c>
      <c r="S102" s="81">
        <v>0</v>
      </c>
      <c r="T102" s="82"/>
      <c r="U102" s="81">
        <v>823694</v>
      </c>
      <c r="V102" s="81">
        <v>216</v>
      </c>
      <c r="W102" s="81">
        <v>120</v>
      </c>
      <c r="X102" s="81">
        <v>1833</v>
      </c>
      <c r="Y102" s="81">
        <v>2897</v>
      </c>
      <c r="Z102" s="81">
        <v>3906</v>
      </c>
      <c r="AA102" s="81">
        <v>2011</v>
      </c>
      <c r="AB102" s="81">
        <v>6121</v>
      </c>
      <c r="AC102" s="81">
        <v>0</v>
      </c>
      <c r="AD102" s="81">
        <v>0</v>
      </c>
      <c r="AE102" s="82"/>
      <c r="AF102" s="81">
        <v>8282313.050104904</v>
      </c>
      <c r="AG102" s="81">
        <v>331554.37263087434</v>
      </c>
      <c r="AH102" s="81">
        <v>1056776.0931768096</v>
      </c>
      <c r="AI102" s="81">
        <v>10337887.505677849</v>
      </c>
      <c r="AJ102" s="81">
        <v>12102030.016260991</v>
      </c>
      <c r="AK102" s="81">
        <v>0</v>
      </c>
      <c r="AL102" s="81">
        <v>0</v>
      </c>
      <c r="AM102" s="81">
        <v>803466.25727156177</v>
      </c>
      <c r="AN102" s="81">
        <v>0</v>
      </c>
      <c r="AO102" s="81">
        <v>0</v>
      </c>
      <c r="AP102" s="82"/>
      <c r="AQ102" s="81">
        <v>181</v>
      </c>
      <c r="AR102" s="81">
        <v>63</v>
      </c>
      <c r="AS102" s="81">
        <v>1</v>
      </c>
      <c r="AT102" s="81">
        <v>1</v>
      </c>
      <c r="AU102" s="81">
        <v>0</v>
      </c>
      <c r="AV102" s="81">
        <v>0</v>
      </c>
      <c r="AW102" s="81"/>
      <c r="AX102" s="82"/>
      <c r="AY102" s="81">
        <v>933.08000000000015</v>
      </c>
      <c r="AZ102" s="81">
        <v>6253.4600000000019</v>
      </c>
      <c r="BA102" s="81">
        <v>19.8</v>
      </c>
      <c r="BB102" s="81">
        <v>955</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1914</v>
      </c>
      <c r="B103" s="80">
        <v>85</v>
      </c>
      <c r="C103" s="80">
        <v>19</v>
      </c>
      <c r="D103" s="80">
        <v>5</v>
      </c>
      <c r="E103" s="80">
        <v>2022</v>
      </c>
      <c r="F103" s="80" t="s">
        <v>568</v>
      </c>
      <c r="G103" s="174" t="s">
        <v>1895</v>
      </c>
      <c r="H103" s="80" t="s">
        <v>1896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192</v>
      </c>
      <c r="AR103" s="81">
        <v>66</v>
      </c>
      <c r="AS103" s="81">
        <v>1</v>
      </c>
      <c r="AT103" s="81">
        <v>1</v>
      </c>
      <c r="AU103" s="81">
        <v>0</v>
      </c>
      <c r="AV103" s="81">
        <v>0</v>
      </c>
      <c r="AW103" s="81"/>
      <c r="AX103" s="82"/>
      <c r="AY103" s="81">
        <v>997.08000000000015</v>
      </c>
      <c r="AZ103" s="81">
        <v>49593.460000000014</v>
      </c>
      <c r="BA103" s="81">
        <v>19.8</v>
      </c>
      <c r="BB103" s="81">
        <v>990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1915</v>
      </c>
      <c r="B104" s="80">
        <v>86</v>
      </c>
      <c r="C104" s="80">
        <v>1</v>
      </c>
      <c r="D104" s="80">
        <v>6</v>
      </c>
      <c r="E104" s="80">
        <v>1990</v>
      </c>
      <c r="F104" s="80" t="s">
        <v>562</v>
      </c>
      <c r="G104" s="80" t="s">
        <v>1916</v>
      </c>
      <c r="H104" s="80" t="s">
        <v>1917</v>
      </c>
      <c r="I104" s="177"/>
      <c r="J104" s="81">
        <v>19.246458248378744</v>
      </c>
      <c r="K104" s="81">
        <v>1.0219220896984358</v>
      </c>
      <c r="L104" s="81">
        <v>1.4753115327145119</v>
      </c>
      <c r="M104" s="81">
        <v>5.933627020285221</v>
      </c>
      <c r="N104" s="81">
        <v>8.8115048475721025</v>
      </c>
      <c r="O104" s="81">
        <v>6.3795900771214207</v>
      </c>
      <c r="P104" s="81">
        <v>9.7647927310205791</v>
      </c>
      <c r="Q104" s="81">
        <v>0.48082717204832337</v>
      </c>
      <c r="R104" s="81">
        <v>0</v>
      </c>
      <c r="S104" s="81">
        <v>0.43345943603632459</v>
      </c>
      <c r="T104" s="82"/>
      <c r="U104" s="81">
        <v>2865358</v>
      </c>
      <c r="V104" s="81">
        <v>298</v>
      </c>
      <c r="W104" s="81">
        <v>21</v>
      </c>
      <c r="X104" s="81">
        <v>2042</v>
      </c>
      <c r="Y104" s="81">
        <v>2190</v>
      </c>
      <c r="Z104" s="81">
        <v>2624</v>
      </c>
      <c r="AA104" s="81">
        <v>2371</v>
      </c>
      <c r="AB104" s="81">
        <v>7807</v>
      </c>
      <c r="AC104" s="81">
        <v>0</v>
      </c>
      <c r="AD104" s="81">
        <v>0.43345943603632459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1918</v>
      </c>
      <c r="B105" s="80">
        <v>87</v>
      </c>
      <c r="C105" s="80">
        <v>2</v>
      </c>
      <c r="D105" s="80">
        <v>6</v>
      </c>
      <c r="E105" s="80">
        <v>2005</v>
      </c>
      <c r="F105" s="80" t="s">
        <v>565</v>
      </c>
      <c r="G105" s="80" t="s">
        <v>1916</v>
      </c>
      <c r="H105" s="80" t="s">
        <v>1917</v>
      </c>
      <c r="I105" s="177"/>
      <c r="J105" s="81">
        <v>8.8991947316404794</v>
      </c>
      <c r="K105" s="81">
        <v>0.95277529768401503</v>
      </c>
      <c r="L105" s="81">
        <v>2.7670051126295037</v>
      </c>
      <c r="M105" s="81">
        <v>13.000881152750908</v>
      </c>
      <c r="N105" s="81">
        <v>12.544168726599848</v>
      </c>
      <c r="O105" s="81">
        <v>9.3893250523677203</v>
      </c>
      <c r="P105" s="81">
        <v>10.313788854978187</v>
      </c>
      <c r="Q105" s="81">
        <v>0.43426101212847118</v>
      </c>
      <c r="R105" s="81">
        <v>0</v>
      </c>
      <c r="S105" s="81">
        <v>0.13826803335614951</v>
      </c>
      <c r="T105" s="82"/>
      <c r="U105" s="81">
        <v>1603517</v>
      </c>
      <c r="V105" s="81">
        <v>366</v>
      </c>
      <c r="W105" s="81">
        <v>37</v>
      </c>
      <c r="X105" s="81">
        <v>2386</v>
      </c>
      <c r="Y105" s="81">
        <v>2344</v>
      </c>
      <c r="Z105" s="81">
        <v>4469</v>
      </c>
      <c r="AA105" s="81">
        <v>2051</v>
      </c>
      <c r="AB105" s="81">
        <v>7371</v>
      </c>
      <c r="AC105" s="81">
        <v>0</v>
      </c>
      <c r="AD105" s="81">
        <v>0.13826803335614951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1919</v>
      </c>
      <c r="B106" s="80">
        <v>88</v>
      </c>
      <c r="C106" s="80">
        <v>3</v>
      </c>
      <c r="D106" s="80">
        <v>6</v>
      </c>
      <c r="E106" s="80">
        <v>2006</v>
      </c>
      <c r="F106" s="80" t="s">
        <v>566</v>
      </c>
      <c r="G106" s="80" t="s">
        <v>1916</v>
      </c>
      <c r="H106" s="80" t="s">
        <v>1917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1920</v>
      </c>
      <c r="B107" s="80">
        <v>89</v>
      </c>
      <c r="C107" s="80">
        <v>4</v>
      </c>
      <c r="D107" s="80">
        <v>6</v>
      </c>
      <c r="E107" s="80">
        <v>2007</v>
      </c>
      <c r="F107" s="80" t="s">
        <v>567</v>
      </c>
      <c r="G107" s="80" t="s">
        <v>1916</v>
      </c>
      <c r="H107" s="80" t="s">
        <v>1917</v>
      </c>
      <c r="I107" s="177"/>
      <c r="J107" s="81">
        <v>8.6031582059912939</v>
      </c>
      <c r="K107" s="81">
        <v>0.74121967991693505</v>
      </c>
      <c r="L107" s="81">
        <v>2.2106393403810158</v>
      </c>
      <c r="M107" s="81">
        <v>12.46854457957236</v>
      </c>
      <c r="N107" s="81">
        <v>10.889653161922633</v>
      </c>
      <c r="O107" s="81">
        <v>8.9451859391659596</v>
      </c>
      <c r="P107" s="81">
        <v>10.248748330648285</v>
      </c>
      <c r="Q107" s="81">
        <v>0.44693938026745195</v>
      </c>
      <c r="R107" s="81">
        <v>0</v>
      </c>
      <c r="S107" s="81">
        <v>0.1210839003374642</v>
      </c>
      <c r="T107" s="82"/>
      <c r="U107" s="81">
        <v>1585871</v>
      </c>
      <c r="V107" s="81">
        <v>277</v>
      </c>
      <c r="W107" s="81">
        <v>36</v>
      </c>
      <c r="X107" s="81">
        <v>2670</v>
      </c>
      <c r="Y107" s="81">
        <v>2318</v>
      </c>
      <c r="Z107" s="81">
        <v>4426</v>
      </c>
      <c r="AA107" s="81">
        <v>2007</v>
      </c>
      <c r="AB107" s="81">
        <v>7185</v>
      </c>
      <c r="AC107" s="81">
        <v>0</v>
      </c>
      <c r="AD107" s="81">
        <v>0.1210839003374642</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1921</v>
      </c>
      <c r="B108" s="80">
        <v>90</v>
      </c>
      <c r="C108" s="80">
        <v>5</v>
      </c>
      <c r="D108" s="80">
        <v>6</v>
      </c>
      <c r="E108" s="80">
        <v>2008</v>
      </c>
      <c r="F108" s="80" t="s">
        <v>84</v>
      </c>
      <c r="G108" s="80" t="s">
        <v>1916</v>
      </c>
      <c r="H108" s="80" t="s">
        <v>1917</v>
      </c>
      <c r="I108" s="177"/>
      <c r="J108" s="81">
        <v>7.6000083652734167</v>
      </c>
      <c r="K108" s="81">
        <v>0.54945551153822536</v>
      </c>
      <c r="L108" s="81">
        <v>2.0084171204438785</v>
      </c>
      <c r="M108" s="81">
        <v>13.48852036406568</v>
      </c>
      <c r="N108" s="81">
        <v>9.8927556126544456</v>
      </c>
      <c r="O108" s="81">
        <v>8.6809218786160507</v>
      </c>
      <c r="P108" s="81">
        <v>10.073846547419151</v>
      </c>
      <c r="Q108" s="81">
        <v>0.43279845546633389</v>
      </c>
      <c r="R108" s="81">
        <v>0</v>
      </c>
      <c r="S108" s="81">
        <v>0.11385574671347726</v>
      </c>
      <c r="T108" s="82"/>
      <c r="U108" s="81">
        <v>1625691</v>
      </c>
      <c r="V108" s="81">
        <v>277</v>
      </c>
      <c r="W108" s="81">
        <v>36</v>
      </c>
      <c r="X108" s="81">
        <v>2670</v>
      </c>
      <c r="Y108" s="81">
        <v>2317</v>
      </c>
      <c r="Z108" s="81">
        <v>4446</v>
      </c>
      <c r="AA108" s="81">
        <v>1975</v>
      </c>
      <c r="AB108" s="81">
        <v>7072</v>
      </c>
      <c r="AC108" s="81">
        <v>0</v>
      </c>
      <c r="AD108" s="81">
        <v>0.11385574671347726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1922</v>
      </c>
      <c r="B109" s="80">
        <v>91</v>
      </c>
      <c r="C109" s="80">
        <v>6</v>
      </c>
      <c r="D109" s="80">
        <v>6</v>
      </c>
      <c r="E109" s="80">
        <v>2009</v>
      </c>
      <c r="F109" s="80" t="s">
        <v>85</v>
      </c>
      <c r="G109" s="80" t="s">
        <v>1916</v>
      </c>
      <c r="H109" s="80" t="s">
        <v>1917</v>
      </c>
      <c r="I109" s="177"/>
      <c r="J109" s="81">
        <v>4.7596071321950228</v>
      </c>
      <c r="K109" s="81">
        <v>0.59413993210918592</v>
      </c>
      <c r="L109" s="81">
        <v>2.3228121467709637</v>
      </c>
      <c r="M109" s="81">
        <v>14.006723680523251</v>
      </c>
      <c r="N109" s="81">
        <v>10.016816102232324</v>
      </c>
      <c r="O109" s="81">
        <v>8.8620841774024015</v>
      </c>
      <c r="P109" s="81">
        <v>9.8524499898255034</v>
      </c>
      <c r="Q109" s="81">
        <v>0.40587219133321595</v>
      </c>
      <c r="R109" s="81">
        <v>0</v>
      </c>
      <c r="S109" s="81">
        <v>8.081249195324175E-2</v>
      </c>
      <c r="T109" s="82"/>
      <c r="U109" s="81">
        <v>756312</v>
      </c>
      <c r="V109" s="81">
        <v>287</v>
      </c>
      <c r="W109" s="81">
        <v>58</v>
      </c>
      <c r="X109" s="81">
        <v>2827</v>
      </c>
      <c r="Y109" s="81">
        <v>2328</v>
      </c>
      <c r="Z109" s="81">
        <v>4480</v>
      </c>
      <c r="AA109" s="81">
        <v>1983</v>
      </c>
      <c r="AB109" s="81">
        <v>6962</v>
      </c>
      <c r="AC109" s="81">
        <v>0</v>
      </c>
      <c r="AD109" s="81">
        <v>8.081249195324175E-2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6.95</v>
      </c>
      <c r="BJ109" s="81">
        <v>0</v>
      </c>
      <c r="BK109" s="81">
        <v>0</v>
      </c>
      <c r="BL109" s="81">
        <v>0</v>
      </c>
      <c r="BM109" s="82"/>
      <c r="BN109" s="81">
        <v>0</v>
      </c>
      <c r="BO109" s="81">
        <v>0</v>
      </c>
      <c r="BP109" s="81">
        <v>1</v>
      </c>
      <c r="BQ109" s="81">
        <v>0</v>
      </c>
      <c r="BR109" s="81">
        <v>0</v>
      </c>
      <c r="BS109" s="81">
        <v>0</v>
      </c>
      <c r="BT109"/>
      <c r="BU109" s="80"/>
      <c r="BV109" s="80"/>
      <c r="BW109" s="80"/>
      <c r="BX109" s="80"/>
      <c r="BY109" s="80"/>
      <c r="BZ109" s="80"/>
      <c r="CA109" s="80"/>
      <c r="CB109" s="80"/>
      <c r="CC109" s="80"/>
    </row>
    <row r="110" spans="1:81">
      <c r="A110" s="80" t="s">
        <v>1923</v>
      </c>
      <c r="B110" s="80">
        <v>92</v>
      </c>
      <c r="C110" s="80">
        <v>7</v>
      </c>
      <c r="D110" s="80">
        <v>6</v>
      </c>
      <c r="E110" s="80">
        <v>2010</v>
      </c>
      <c r="F110" s="80" t="s">
        <v>86</v>
      </c>
      <c r="G110" s="80" t="s">
        <v>1916</v>
      </c>
      <c r="H110" s="80" t="s">
        <v>1917</v>
      </c>
      <c r="I110" s="177"/>
      <c r="J110" s="81">
        <v>4.4987245758633261</v>
      </c>
      <c r="K110" s="81">
        <v>0.63649540682309247</v>
      </c>
      <c r="L110" s="81">
        <v>2.3654223359243503</v>
      </c>
      <c r="M110" s="81">
        <v>14.471709219320921</v>
      </c>
      <c r="N110" s="81">
        <v>10.724661340614301</v>
      </c>
      <c r="O110" s="81">
        <v>8.8762261599367775</v>
      </c>
      <c r="P110" s="81">
        <v>9.921358468060939</v>
      </c>
      <c r="Q110" s="81">
        <v>0.42126497827140263</v>
      </c>
      <c r="R110" s="81">
        <v>0</v>
      </c>
      <c r="S110" s="81">
        <v>7.3342685602327415E-2</v>
      </c>
      <c r="T110" s="82"/>
      <c r="U110" s="81">
        <v>834774</v>
      </c>
      <c r="V110" s="81">
        <v>287</v>
      </c>
      <c r="W110" s="81">
        <v>58</v>
      </c>
      <c r="X110" s="81">
        <v>2827</v>
      </c>
      <c r="Y110" s="81">
        <v>2342</v>
      </c>
      <c r="Z110" s="81">
        <v>4508</v>
      </c>
      <c r="AA110" s="81">
        <v>1947</v>
      </c>
      <c r="AB110" s="81">
        <v>6924</v>
      </c>
      <c r="AC110" s="81">
        <v>0</v>
      </c>
      <c r="AD110" s="81">
        <v>7.3342685602327415E-2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7.6790000000000003</v>
      </c>
      <c r="BJ110" s="81">
        <v>0</v>
      </c>
      <c r="BK110" s="81">
        <v>0</v>
      </c>
      <c r="BL110" s="81">
        <v>0</v>
      </c>
      <c r="BM110" s="82"/>
      <c r="BN110" s="81">
        <v>0</v>
      </c>
      <c r="BO110" s="81">
        <v>0</v>
      </c>
      <c r="BP110" s="81">
        <v>1</v>
      </c>
      <c r="BQ110" s="81">
        <v>0</v>
      </c>
      <c r="BR110" s="81">
        <v>0</v>
      </c>
      <c r="BS110" s="81">
        <v>0</v>
      </c>
      <c r="BT110"/>
      <c r="BU110" s="80">
        <v>7.6790000000000003</v>
      </c>
      <c r="BV110" s="80">
        <v>0</v>
      </c>
      <c r="BW110" s="80">
        <v>0</v>
      </c>
      <c r="BX110" s="80">
        <v>0</v>
      </c>
      <c r="BY110" s="80">
        <v>0</v>
      </c>
      <c r="BZ110" s="80">
        <v>0</v>
      </c>
      <c r="CA110" s="80">
        <v>0</v>
      </c>
      <c r="CB110" s="80">
        <v>0</v>
      </c>
      <c r="CC110" s="80">
        <v>0</v>
      </c>
    </row>
    <row r="111" spans="1:81">
      <c r="A111" s="80" t="s">
        <v>1924</v>
      </c>
      <c r="B111" s="80">
        <v>93</v>
      </c>
      <c r="C111" s="80">
        <v>8</v>
      </c>
      <c r="D111" s="80">
        <v>6</v>
      </c>
      <c r="E111" s="80">
        <v>2011</v>
      </c>
      <c r="F111" s="80" t="s">
        <v>87</v>
      </c>
      <c r="G111" s="80" t="s">
        <v>1916</v>
      </c>
      <c r="H111" s="80" t="s">
        <v>1917</v>
      </c>
      <c r="I111" s="177"/>
      <c r="J111" s="81">
        <v>8.3609378205228477</v>
      </c>
      <c r="K111" s="81">
        <v>0.79888451404551009</v>
      </c>
      <c r="L111" s="81">
        <v>2.1105750404567756</v>
      </c>
      <c r="M111" s="81">
        <v>15.926290274053869</v>
      </c>
      <c r="N111" s="81">
        <v>10.066853930648033</v>
      </c>
      <c r="O111" s="81">
        <v>8.7742111314175641</v>
      </c>
      <c r="P111" s="81">
        <v>9.575265230527938</v>
      </c>
      <c r="Q111" s="81">
        <v>0.47917754008502306</v>
      </c>
      <c r="R111" s="81">
        <v>0</v>
      </c>
      <c r="S111" s="81">
        <v>7.4484970845196175E-2</v>
      </c>
      <c r="T111" s="82"/>
      <c r="U111" s="81">
        <v>1471155</v>
      </c>
      <c r="V111" s="81">
        <v>287</v>
      </c>
      <c r="W111" s="81">
        <v>58</v>
      </c>
      <c r="X111" s="81">
        <v>2827</v>
      </c>
      <c r="Y111" s="81">
        <v>2341</v>
      </c>
      <c r="Z111" s="81">
        <v>4553</v>
      </c>
      <c r="AA111" s="81">
        <v>1935</v>
      </c>
      <c r="AB111" s="81">
        <v>6828</v>
      </c>
      <c r="AC111" s="81">
        <v>0</v>
      </c>
      <c r="AD111" s="81">
        <v>7.4484970845196175E-2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7.9039999999999999</v>
      </c>
      <c r="BJ111" s="81">
        <v>0</v>
      </c>
      <c r="BK111" s="81">
        <v>0</v>
      </c>
      <c r="BL111" s="81">
        <v>0</v>
      </c>
      <c r="BM111" s="82"/>
      <c r="BN111" s="81">
        <v>0</v>
      </c>
      <c r="BO111" s="81">
        <v>0</v>
      </c>
      <c r="BP111" s="81">
        <v>1</v>
      </c>
      <c r="BQ111" s="81">
        <v>0</v>
      </c>
      <c r="BR111" s="81">
        <v>0</v>
      </c>
      <c r="BS111" s="81">
        <v>0</v>
      </c>
      <c r="BT111"/>
      <c r="BU111" s="80">
        <v>7.9039999999999999</v>
      </c>
      <c r="BV111" s="80">
        <v>0</v>
      </c>
      <c r="BW111" s="80">
        <v>0</v>
      </c>
      <c r="BX111" s="80">
        <v>0</v>
      </c>
      <c r="BY111" s="80">
        <v>0</v>
      </c>
      <c r="BZ111" s="80">
        <v>0</v>
      </c>
      <c r="CA111" s="80">
        <v>0</v>
      </c>
      <c r="CB111" s="80">
        <v>0</v>
      </c>
      <c r="CC111" s="80">
        <v>0</v>
      </c>
    </row>
    <row r="112" spans="1:81">
      <c r="A112" s="80" t="s">
        <v>1925</v>
      </c>
      <c r="B112" s="80">
        <v>94</v>
      </c>
      <c r="C112" s="80">
        <v>9</v>
      </c>
      <c r="D112" s="80">
        <v>6</v>
      </c>
      <c r="E112" s="80">
        <v>2012</v>
      </c>
      <c r="F112" s="80" t="s">
        <v>88</v>
      </c>
      <c r="G112" s="80" t="s">
        <v>1916</v>
      </c>
      <c r="H112" s="80" t="s">
        <v>1917</v>
      </c>
      <c r="I112" s="177"/>
      <c r="J112" s="81">
        <v>7.5986426013959631</v>
      </c>
      <c r="K112" s="81">
        <v>0.72109434697423846</v>
      </c>
      <c r="L112" s="81">
        <v>2.145954101908194</v>
      </c>
      <c r="M112" s="81">
        <v>14.338580175841987</v>
      </c>
      <c r="N112" s="81">
        <v>10.029813062873288</v>
      </c>
      <c r="O112" s="81">
        <v>8.7414924654722732</v>
      </c>
      <c r="P112" s="81">
        <v>9.5302126504203777</v>
      </c>
      <c r="Q112" s="81">
        <v>0.52900212094334054</v>
      </c>
      <c r="R112" s="81">
        <v>0</v>
      </c>
      <c r="S112" s="81">
        <v>9.6438736498877131E-2</v>
      </c>
      <c r="T112" s="82"/>
      <c r="U112" s="81">
        <v>1371897</v>
      </c>
      <c r="V112" s="81">
        <v>287</v>
      </c>
      <c r="W112" s="81">
        <v>58</v>
      </c>
      <c r="X112" s="81">
        <v>2827</v>
      </c>
      <c r="Y112" s="81">
        <v>2408</v>
      </c>
      <c r="Z112" s="81">
        <v>4572</v>
      </c>
      <c r="AA112" s="81">
        <v>1915</v>
      </c>
      <c r="AB112" s="81">
        <v>6938</v>
      </c>
      <c r="AC112" s="81">
        <v>0</v>
      </c>
      <c r="AD112" s="81">
        <v>9.6438736498877131E-2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8.7430000000000003</v>
      </c>
      <c r="BJ112" s="81">
        <v>0</v>
      </c>
      <c r="BK112" s="81">
        <v>0</v>
      </c>
      <c r="BL112" s="81">
        <v>0</v>
      </c>
      <c r="BM112" s="82"/>
      <c r="BN112" s="81">
        <v>0</v>
      </c>
      <c r="BO112" s="81">
        <v>0</v>
      </c>
      <c r="BP112" s="81">
        <v>1</v>
      </c>
      <c r="BQ112" s="81">
        <v>0</v>
      </c>
      <c r="BR112" s="81">
        <v>0</v>
      </c>
      <c r="BS112" s="81">
        <v>0</v>
      </c>
      <c r="BT112"/>
      <c r="BU112" s="80">
        <v>8.7430000000000003</v>
      </c>
      <c r="BV112" s="80">
        <v>0</v>
      </c>
      <c r="BW112" s="80">
        <v>0</v>
      </c>
      <c r="BX112" s="80">
        <v>0</v>
      </c>
      <c r="BY112" s="80">
        <v>0</v>
      </c>
      <c r="BZ112" s="80">
        <v>0</v>
      </c>
      <c r="CA112" s="80">
        <v>0</v>
      </c>
      <c r="CB112" s="80">
        <v>0</v>
      </c>
      <c r="CC112" s="80">
        <v>0</v>
      </c>
    </row>
    <row r="113" spans="1:81">
      <c r="A113" s="80" t="s">
        <v>1926</v>
      </c>
      <c r="B113" s="80">
        <v>95</v>
      </c>
      <c r="C113" s="80">
        <v>10</v>
      </c>
      <c r="D113" s="80">
        <v>6</v>
      </c>
      <c r="E113" s="80">
        <v>2013</v>
      </c>
      <c r="F113" s="80" t="s">
        <v>89</v>
      </c>
      <c r="G113" s="80" t="s">
        <v>1916</v>
      </c>
      <c r="H113" s="80" t="s">
        <v>1917</v>
      </c>
      <c r="I113" s="177"/>
      <c r="J113" s="81">
        <v>8.0619249396078381</v>
      </c>
      <c r="K113" s="81">
        <v>0.59316149599308265</v>
      </c>
      <c r="L113" s="81">
        <v>2.1814402855897992</v>
      </c>
      <c r="M113" s="81">
        <v>13.822659096365461</v>
      </c>
      <c r="N113" s="81">
        <v>10.698878402634364</v>
      </c>
      <c r="O113" s="81">
        <v>8.3459189819180057</v>
      </c>
      <c r="P113" s="81">
        <v>9.5411446481914552</v>
      </c>
      <c r="Q113" s="81">
        <v>0.53097306409003187</v>
      </c>
      <c r="R113" s="81">
        <v>0</v>
      </c>
      <c r="S113" s="81">
        <v>9.3128563274247678E-2</v>
      </c>
      <c r="T113" s="82"/>
      <c r="U113" s="81">
        <v>1445409</v>
      </c>
      <c r="V113" s="81">
        <v>287</v>
      </c>
      <c r="W113" s="81">
        <v>58</v>
      </c>
      <c r="X113" s="81">
        <v>2827</v>
      </c>
      <c r="Y113" s="81">
        <v>2400</v>
      </c>
      <c r="Z113" s="81">
        <v>4560</v>
      </c>
      <c r="AA113" s="81">
        <v>1910</v>
      </c>
      <c r="AB113" s="81">
        <v>6864</v>
      </c>
      <c r="AC113" s="81">
        <v>0</v>
      </c>
      <c r="AD113" s="81">
        <v>9.3128563274247678E-2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8.8789999999999996</v>
      </c>
      <c r="BJ113" s="81">
        <v>0</v>
      </c>
      <c r="BK113" s="81">
        <v>0</v>
      </c>
      <c r="BL113" s="81">
        <v>0</v>
      </c>
      <c r="BM113" s="82"/>
      <c r="BN113" s="81">
        <v>0</v>
      </c>
      <c r="BO113" s="81">
        <v>0</v>
      </c>
      <c r="BP113" s="81">
        <v>1</v>
      </c>
      <c r="BQ113" s="81">
        <v>0</v>
      </c>
      <c r="BR113" s="81">
        <v>0</v>
      </c>
      <c r="BS113" s="81">
        <v>0</v>
      </c>
      <c r="BT113"/>
      <c r="BU113" s="80">
        <v>8.8789999999999996</v>
      </c>
      <c r="BV113" s="80">
        <v>0</v>
      </c>
      <c r="BW113" s="80">
        <v>0</v>
      </c>
      <c r="BX113" s="80">
        <v>0</v>
      </c>
      <c r="BY113" s="80">
        <v>0</v>
      </c>
      <c r="BZ113" s="80">
        <v>0</v>
      </c>
      <c r="CA113" s="80">
        <v>0</v>
      </c>
      <c r="CB113" s="80">
        <v>0</v>
      </c>
      <c r="CC113" s="80">
        <v>0</v>
      </c>
    </row>
    <row r="114" spans="1:81">
      <c r="A114" s="80" t="s">
        <v>1927</v>
      </c>
      <c r="B114" s="80">
        <v>96</v>
      </c>
      <c r="C114" s="80">
        <v>11</v>
      </c>
      <c r="D114" s="80">
        <v>6</v>
      </c>
      <c r="E114" s="80">
        <v>2014</v>
      </c>
      <c r="F114" s="80" t="s">
        <v>90</v>
      </c>
      <c r="G114" s="80" t="s">
        <v>1916</v>
      </c>
      <c r="H114" s="80" t="s">
        <v>1917</v>
      </c>
      <c r="I114" s="177"/>
      <c r="J114" s="81">
        <v>7.9005124944970628</v>
      </c>
      <c r="K114" s="81">
        <v>0.57277651854894784</v>
      </c>
      <c r="L114" s="81">
        <v>1.2188653219146053</v>
      </c>
      <c r="M114" s="81">
        <v>12.777573862638143</v>
      </c>
      <c r="N114" s="81">
        <v>10.619993701925473</v>
      </c>
      <c r="O114" s="81">
        <v>7.8199928891604111</v>
      </c>
      <c r="P114" s="81">
        <v>9.5455768462471067</v>
      </c>
      <c r="Q114" s="81">
        <v>0.5039524136077197</v>
      </c>
      <c r="R114" s="81">
        <v>0</v>
      </c>
      <c r="S114" s="81">
        <v>0.10010750446331505</v>
      </c>
      <c r="T114" s="82"/>
      <c r="U114" s="81">
        <v>1550554</v>
      </c>
      <c r="V114" s="81">
        <v>236</v>
      </c>
      <c r="W114" s="81">
        <v>45</v>
      </c>
      <c r="X114" s="81">
        <v>2625</v>
      </c>
      <c r="Y114" s="81">
        <v>2403</v>
      </c>
      <c r="Z114" s="81">
        <v>4500</v>
      </c>
      <c r="AA114" s="81">
        <v>1901</v>
      </c>
      <c r="AB114" s="81">
        <v>6790</v>
      </c>
      <c r="AC114" s="81">
        <v>0</v>
      </c>
      <c r="AD114" s="81">
        <v>0.10010750446331505</v>
      </c>
      <c r="AE114" s="82"/>
      <c r="AF114" s="81">
        <v>11015016.722700549</v>
      </c>
      <c r="AG114" s="81">
        <v>472084.1724050066</v>
      </c>
      <c r="AH114" s="81">
        <v>311639.89982759627</v>
      </c>
      <c r="AI114" s="81">
        <v>15885880.807886239</v>
      </c>
      <c r="AJ114" s="81">
        <v>13191106.709323963</v>
      </c>
      <c r="AK114" s="81">
        <v>0</v>
      </c>
      <c r="AL114" s="81">
        <v>0</v>
      </c>
      <c r="AM114" s="81">
        <v>932165.53557037027</v>
      </c>
      <c r="AN114" s="81">
        <v>0</v>
      </c>
      <c r="AO114" s="81">
        <v>0</v>
      </c>
      <c r="AP114" s="82"/>
      <c r="AQ114" s="81">
        <v>190</v>
      </c>
      <c r="AR114" s="81">
        <v>31</v>
      </c>
      <c r="AS114" s="81">
        <v>0</v>
      </c>
      <c r="AT114" s="81">
        <v>0</v>
      </c>
      <c r="AU114" s="81">
        <v>0</v>
      </c>
      <c r="AV114" s="81">
        <v>0</v>
      </c>
      <c r="AW114" s="81" t="s">
        <v>564</v>
      </c>
      <c r="AX114" s="82"/>
      <c r="AY114" s="81">
        <v>878.5</v>
      </c>
      <c r="AZ114" s="81">
        <v>716.6</v>
      </c>
      <c r="BA114" s="81">
        <v>0</v>
      </c>
      <c r="BB114" s="81">
        <v>0</v>
      </c>
      <c r="BC114" s="81">
        <v>0</v>
      </c>
      <c r="BD114" s="81">
        <v>0</v>
      </c>
      <c r="BE114" s="81" t="s">
        <v>564</v>
      </c>
      <c r="BF114" s="82"/>
      <c r="BG114" s="81">
        <v>0</v>
      </c>
      <c r="BH114" s="81">
        <v>0</v>
      </c>
      <c r="BI114" s="81">
        <v>14.217000000000001</v>
      </c>
      <c r="BJ114" s="81">
        <v>0</v>
      </c>
      <c r="BK114" s="81">
        <v>0</v>
      </c>
      <c r="BL114" s="81">
        <v>0</v>
      </c>
      <c r="BM114" s="82"/>
      <c r="BN114" s="81">
        <v>0</v>
      </c>
      <c r="BO114" s="81">
        <v>0</v>
      </c>
      <c r="BP114" s="81">
        <v>2</v>
      </c>
      <c r="BQ114" s="81">
        <v>0</v>
      </c>
      <c r="BR114" s="81">
        <v>0</v>
      </c>
      <c r="BS114" s="81">
        <v>0</v>
      </c>
      <c r="BT114"/>
      <c r="BU114" s="80">
        <v>14.217000000000001</v>
      </c>
      <c r="BV114" s="80">
        <v>0</v>
      </c>
      <c r="BW114" s="80">
        <v>0</v>
      </c>
      <c r="BX114" s="80">
        <v>0</v>
      </c>
      <c r="BY114" s="80">
        <v>0</v>
      </c>
      <c r="BZ114" s="80">
        <v>0</v>
      </c>
      <c r="CA114" s="80">
        <v>0</v>
      </c>
      <c r="CB114" s="80">
        <v>0</v>
      </c>
      <c r="CC114" s="80">
        <v>0</v>
      </c>
    </row>
    <row r="115" spans="1:81">
      <c r="A115" s="80" t="s">
        <v>1928</v>
      </c>
      <c r="B115" s="80">
        <v>97</v>
      </c>
      <c r="C115" s="80">
        <v>12</v>
      </c>
      <c r="D115" s="80">
        <v>6</v>
      </c>
      <c r="E115" s="80">
        <v>2015</v>
      </c>
      <c r="F115" s="80" t="s">
        <v>91</v>
      </c>
      <c r="G115" s="80" t="s">
        <v>1916</v>
      </c>
      <c r="H115" s="80" t="s">
        <v>1917</v>
      </c>
      <c r="I115" s="177"/>
      <c r="J115" s="81">
        <v>7.3793658041268024</v>
      </c>
      <c r="K115" s="81">
        <v>0.5330250264658023</v>
      </c>
      <c r="L115" s="81">
        <v>1.3149710994486006</v>
      </c>
      <c r="M115" s="81">
        <v>13.621520330769915</v>
      </c>
      <c r="N115" s="81">
        <v>8.9697290555399363</v>
      </c>
      <c r="O115" s="81">
        <v>7.6937323331422487</v>
      </c>
      <c r="P115" s="81">
        <v>9.4827333239944771</v>
      </c>
      <c r="Q115" s="81">
        <v>0.48549738546024829</v>
      </c>
      <c r="R115" s="81">
        <v>0</v>
      </c>
      <c r="S115" s="81">
        <v>0.10076124349362613</v>
      </c>
      <c r="T115" s="82"/>
      <c r="U115" s="81">
        <v>1563326</v>
      </c>
      <c r="V115" s="81">
        <v>236</v>
      </c>
      <c r="W115" s="81">
        <v>45</v>
      </c>
      <c r="X115" s="81">
        <v>2625</v>
      </c>
      <c r="Y115" s="81">
        <v>2368</v>
      </c>
      <c r="Z115" s="81">
        <v>4470</v>
      </c>
      <c r="AA115" s="81">
        <v>1887</v>
      </c>
      <c r="AB115" s="81">
        <v>6682</v>
      </c>
      <c r="AC115" s="81">
        <v>0</v>
      </c>
      <c r="AD115" s="81">
        <v>0.10076124349362613</v>
      </c>
      <c r="AE115" s="82"/>
      <c r="AF115" s="81">
        <v>10617934.26500087</v>
      </c>
      <c r="AG115" s="81">
        <v>409799.96104855463</v>
      </c>
      <c r="AH115" s="81">
        <v>276530.13338879036</v>
      </c>
      <c r="AI115" s="81">
        <v>17046821.181965839</v>
      </c>
      <c r="AJ115" s="81">
        <v>11243843.922293987</v>
      </c>
      <c r="AK115" s="81">
        <v>0</v>
      </c>
      <c r="AL115" s="81">
        <v>0</v>
      </c>
      <c r="AM115" s="81">
        <v>915740.07006422593</v>
      </c>
      <c r="AN115" s="81">
        <v>0</v>
      </c>
      <c r="AO115" s="81">
        <v>0</v>
      </c>
      <c r="AP115" s="82"/>
      <c r="AQ115" s="81">
        <v>209</v>
      </c>
      <c r="AR115" s="81">
        <v>39</v>
      </c>
      <c r="AS115" s="81">
        <v>0</v>
      </c>
      <c r="AT115" s="81">
        <v>0</v>
      </c>
      <c r="AU115" s="81">
        <v>0</v>
      </c>
      <c r="AV115" s="81">
        <v>0</v>
      </c>
      <c r="AW115" s="81" t="s">
        <v>564</v>
      </c>
      <c r="AX115" s="82"/>
      <c r="AY115" s="81">
        <v>981.59999999999991</v>
      </c>
      <c r="AZ115" s="81">
        <v>1010.4</v>
      </c>
      <c r="BA115" s="81">
        <v>0</v>
      </c>
      <c r="BB115" s="81">
        <v>0</v>
      </c>
      <c r="BC115" s="81">
        <v>0</v>
      </c>
      <c r="BD115" s="81">
        <v>0</v>
      </c>
      <c r="BE115" s="81" t="s">
        <v>564</v>
      </c>
      <c r="BF115" s="82"/>
      <c r="BG115" s="81">
        <v>0</v>
      </c>
      <c r="BH115" s="81">
        <v>0</v>
      </c>
      <c r="BI115" s="81">
        <v>13.862</v>
      </c>
      <c r="BJ115" s="81">
        <v>0</v>
      </c>
      <c r="BK115" s="81">
        <v>0</v>
      </c>
      <c r="BL115" s="81">
        <v>0</v>
      </c>
      <c r="BM115" s="82"/>
      <c r="BN115" s="81">
        <v>0</v>
      </c>
      <c r="BO115" s="81">
        <v>0</v>
      </c>
      <c r="BP115" s="81">
        <v>2</v>
      </c>
      <c r="BQ115" s="81">
        <v>0</v>
      </c>
      <c r="BR115" s="81">
        <v>0</v>
      </c>
      <c r="BS115" s="81">
        <v>0</v>
      </c>
      <c r="BT115"/>
      <c r="BU115" s="80">
        <v>13.862</v>
      </c>
      <c r="BV115" s="80">
        <v>0</v>
      </c>
      <c r="BW115" s="80">
        <v>0</v>
      </c>
      <c r="BX115" s="80">
        <v>0</v>
      </c>
      <c r="BY115" s="80">
        <v>0</v>
      </c>
      <c r="BZ115" s="80">
        <v>0</v>
      </c>
      <c r="CA115" s="80">
        <v>0</v>
      </c>
      <c r="CB115" s="80">
        <v>0</v>
      </c>
      <c r="CC115" s="80">
        <v>0</v>
      </c>
    </row>
    <row r="116" spans="1:81">
      <c r="A116" s="80" t="s">
        <v>1929</v>
      </c>
      <c r="B116" s="80">
        <v>98</v>
      </c>
      <c r="C116" s="80">
        <v>13</v>
      </c>
      <c r="D116" s="80">
        <v>6</v>
      </c>
      <c r="E116" s="80">
        <v>2016</v>
      </c>
      <c r="F116" s="80" t="s">
        <v>92</v>
      </c>
      <c r="G116" s="80" t="s">
        <v>1916</v>
      </c>
      <c r="H116" s="80" t="s">
        <v>1917</v>
      </c>
      <c r="I116" s="177"/>
      <c r="J116" s="81">
        <v>7.4409700365388254</v>
      </c>
      <c r="K116" s="81">
        <v>0.53622806938906165</v>
      </c>
      <c r="L116" s="81">
        <v>1.2637234949972607</v>
      </c>
      <c r="M116" s="81">
        <v>11.0114512535933</v>
      </c>
      <c r="N116" s="81">
        <v>9.6140990527731489</v>
      </c>
      <c r="O116" s="81">
        <v>7.5628974865732506</v>
      </c>
      <c r="P116" s="81">
        <v>9.1781257334406963</v>
      </c>
      <c r="Q116" s="81">
        <v>0.46892603290482104</v>
      </c>
      <c r="R116" s="81">
        <v>0</v>
      </c>
      <c r="S116" s="81">
        <v>0.13040190084318792</v>
      </c>
      <c r="T116" s="82"/>
      <c r="U116" s="81">
        <v>1564384</v>
      </c>
      <c r="V116" s="81">
        <v>236</v>
      </c>
      <c r="W116" s="81">
        <v>45</v>
      </c>
      <c r="X116" s="81">
        <v>2625</v>
      </c>
      <c r="Y116" s="81">
        <v>2384</v>
      </c>
      <c r="Z116" s="81">
        <v>4448</v>
      </c>
      <c r="AA116" s="81">
        <v>1889</v>
      </c>
      <c r="AB116" s="81">
        <v>6639</v>
      </c>
      <c r="AC116" s="81">
        <v>0</v>
      </c>
      <c r="AD116" s="81">
        <v>0.1304019008431879</v>
      </c>
      <c r="AE116" s="82"/>
      <c r="AF116" s="81">
        <v>10930140.67051887</v>
      </c>
      <c r="AG116" s="81">
        <v>396257.33283416409</v>
      </c>
      <c r="AH116" s="81">
        <v>206382.33497680159</v>
      </c>
      <c r="AI116" s="81">
        <v>16583747.54595877</v>
      </c>
      <c r="AJ116" s="81">
        <v>11850821.59070798</v>
      </c>
      <c r="AK116" s="81">
        <v>0</v>
      </c>
      <c r="AL116" s="81">
        <v>0</v>
      </c>
      <c r="AM116" s="81">
        <v>910553.96236608853</v>
      </c>
      <c r="AN116" s="81">
        <v>0</v>
      </c>
      <c r="AO116" s="81">
        <v>0</v>
      </c>
      <c r="AP116" s="82"/>
      <c r="AQ116" s="81">
        <v>228</v>
      </c>
      <c r="AR116" s="81">
        <v>42</v>
      </c>
      <c r="AS116" s="81">
        <v>0</v>
      </c>
      <c r="AT116" s="81">
        <v>0</v>
      </c>
      <c r="AU116" s="81">
        <v>0</v>
      </c>
      <c r="AV116" s="81">
        <v>0</v>
      </c>
      <c r="AW116" s="81" t="s">
        <v>564</v>
      </c>
      <c r="AX116" s="82"/>
      <c r="AY116" s="81">
        <v>1108.7</v>
      </c>
      <c r="AZ116" s="81">
        <v>1057.8</v>
      </c>
      <c r="BA116" s="81">
        <v>0</v>
      </c>
      <c r="BB116" s="81">
        <v>0</v>
      </c>
      <c r="BC116" s="81">
        <v>0</v>
      </c>
      <c r="BD116" s="81">
        <v>0</v>
      </c>
      <c r="BE116" s="81" t="s">
        <v>564</v>
      </c>
      <c r="BF116" s="82"/>
      <c r="BG116" s="81">
        <v>0</v>
      </c>
      <c r="BH116" s="81">
        <v>0</v>
      </c>
      <c r="BI116" s="81">
        <v>13.362</v>
      </c>
      <c r="BJ116" s="81">
        <v>0</v>
      </c>
      <c r="BK116" s="81">
        <v>0</v>
      </c>
      <c r="BL116" s="81">
        <v>0</v>
      </c>
      <c r="BM116" s="82"/>
      <c r="BN116" s="81">
        <v>0</v>
      </c>
      <c r="BO116" s="81">
        <v>0</v>
      </c>
      <c r="BP116" s="81">
        <v>2</v>
      </c>
      <c r="BQ116" s="81">
        <v>0</v>
      </c>
      <c r="BR116" s="81">
        <v>0</v>
      </c>
      <c r="BS116" s="81">
        <v>0</v>
      </c>
      <c r="BT116"/>
      <c r="BU116" s="80">
        <v>13.362</v>
      </c>
      <c r="BV116" s="80">
        <v>0</v>
      </c>
      <c r="BW116" s="80">
        <v>0</v>
      </c>
      <c r="BX116" s="80">
        <v>0</v>
      </c>
      <c r="BY116" s="80">
        <v>0</v>
      </c>
      <c r="BZ116" s="80">
        <v>0</v>
      </c>
      <c r="CA116" s="80">
        <v>0</v>
      </c>
      <c r="CB116" s="80">
        <v>0</v>
      </c>
      <c r="CC116" s="80">
        <v>0</v>
      </c>
    </row>
    <row r="117" spans="1:81">
      <c r="A117" s="80" t="s">
        <v>1930</v>
      </c>
      <c r="B117" s="80">
        <v>99</v>
      </c>
      <c r="C117" s="80">
        <v>14</v>
      </c>
      <c r="D117" s="80">
        <v>6</v>
      </c>
      <c r="E117" s="80">
        <v>2017</v>
      </c>
      <c r="F117" s="80" t="s">
        <v>71</v>
      </c>
      <c r="G117" s="80" t="s">
        <v>1916</v>
      </c>
      <c r="H117" s="80" t="s">
        <v>1917</v>
      </c>
      <c r="I117" s="177"/>
      <c r="J117" s="81">
        <v>7.6260347431057562</v>
      </c>
      <c r="K117" s="81">
        <v>0.52881632414003643</v>
      </c>
      <c r="L117" s="81">
        <v>1.2427265192833359</v>
      </c>
      <c r="M117" s="81">
        <v>10.460853073693684</v>
      </c>
      <c r="N117" s="81">
        <v>9.9259040303884412</v>
      </c>
      <c r="O117" s="81">
        <v>7.4428341140234746</v>
      </c>
      <c r="P117" s="81">
        <v>8.9799752180073451</v>
      </c>
      <c r="Q117" s="81">
        <v>0.4491451326991972</v>
      </c>
      <c r="R117" s="81">
        <v>0</v>
      </c>
      <c r="S117" s="81">
        <v>0.2441963228611298</v>
      </c>
      <c r="T117" s="82"/>
      <c r="U117" s="81">
        <v>1702094</v>
      </c>
      <c r="V117" s="81">
        <v>236</v>
      </c>
      <c r="W117" s="81">
        <v>45</v>
      </c>
      <c r="X117" s="81">
        <v>2625</v>
      </c>
      <c r="Y117" s="81">
        <v>2389</v>
      </c>
      <c r="Z117" s="81">
        <v>4450</v>
      </c>
      <c r="AA117" s="81">
        <v>1860</v>
      </c>
      <c r="AB117" s="81">
        <v>6576</v>
      </c>
      <c r="AC117" s="81">
        <v>0</v>
      </c>
      <c r="AD117" s="81">
        <v>0.2441963228611298</v>
      </c>
      <c r="AE117" s="82"/>
      <c r="AF117" s="81">
        <v>11354667.162425499</v>
      </c>
      <c r="AG117" s="81">
        <v>395194.97053268913</v>
      </c>
      <c r="AH117" s="81">
        <v>266169.79857410531</v>
      </c>
      <c r="AI117" s="81">
        <v>16425964.929987369</v>
      </c>
      <c r="AJ117" s="81">
        <v>11723250.57836972</v>
      </c>
      <c r="AK117" s="81">
        <v>0</v>
      </c>
      <c r="AL117" s="81">
        <v>0</v>
      </c>
      <c r="AM117" s="81">
        <v>903324.61718562164</v>
      </c>
      <c r="AN117" s="81">
        <v>0</v>
      </c>
      <c r="AO117" s="81">
        <v>0</v>
      </c>
      <c r="AP117" s="82"/>
      <c r="AQ117" s="81">
        <v>239</v>
      </c>
      <c r="AR117" s="81">
        <v>44</v>
      </c>
      <c r="AS117" s="81">
        <v>0</v>
      </c>
      <c r="AT117" s="81">
        <v>0</v>
      </c>
      <c r="AU117" s="81">
        <v>0</v>
      </c>
      <c r="AV117" s="81">
        <v>0</v>
      </c>
      <c r="AW117" s="81" t="s">
        <v>564</v>
      </c>
      <c r="AX117" s="82"/>
      <c r="AY117" s="81">
        <v>1159.8</v>
      </c>
      <c r="AZ117" s="81">
        <v>1079</v>
      </c>
      <c r="BA117" s="81">
        <v>0</v>
      </c>
      <c r="BB117" s="81">
        <v>0</v>
      </c>
      <c r="BC117" s="81">
        <v>0</v>
      </c>
      <c r="BD117" s="81">
        <v>0</v>
      </c>
      <c r="BE117" s="81" t="s">
        <v>564</v>
      </c>
      <c r="BF117" s="82"/>
      <c r="BG117" s="81">
        <v>0</v>
      </c>
      <c r="BH117" s="81">
        <v>0</v>
      </c>
      <c r="BI117" s="81">
        <v>13.808</v>
      </c>
      <c r="BJ117" s="81">
        <v>0</v>
      </c>
      <c r="BK117" s="81">
        <v>0</v>
      </c>
      <c r="BL117" s="81">
        <v>0</v>
      </c>
      <c r="BM117" s="82"/>
      <c r="BN117" s="81">
        <v>0</v>
      </c>
      <c r="BO117" s="81">
        <v>0</v>
      </c>
      <c r="BP117" s="81">
        <v>2</v>
      </c>
      <c r="BQ117" s="81">
        <v>0</v>
      </c>
      <c r="BR117" s="81">
        <v>0</v>
      </c>
      <c r="BS117" s="81">
        <v>0</v>
      </c>
      <c r="BT117"/>
      <c r="BU117" s="80">
        <v>13.808</v>
      </c>
      <c r="BV117" s="80">
        <v>0</v>
      </c>
      <c r="BW117" s="80">
        <v>0</v>
      </c>
      <c r="BX117" s="80">
        <v>0</v>
      </c>
      <c r="BY117" s="80">
        <v>0</v>
      </c>
      <c r="BZ117" s="80">
        <v>0</v>
      </c>
      <c r="CA117" s="80">
        <v>0</v>
      </c>
      <c r="CB117" s="80">
        <v>0</v>
      </c>
      <c r="CC117" s="80">
        <v>0</v>
      </c>
    </row>
    <row r="118" spans="1:81">
      <c r="A118" s="80" t="s">
        <v>1931</v>
      </c>
      <c r="B118" s="80">
        <v>100</v>
      </c>
      <c r="C118" s="80">
        <v>15</v>
      </c>
      <c r="D118" s="80">
        <v>6</v>
      </c>
      <c r="E118" s="80">
        <v>2018</v>
      </c>
      <c r="F118" s="80" t="s">
        <v>93</v>
      </c>
      <c r="G118" s="80" t="s">
        <v>1916</v>
      </c>
      <c r="H118" s="80" t="s">
        <v>1917</v>
      </c>
      <c r="I118" s="177"/>
      <c r="J118" s="81">
        <v>7.8285924882308207</v>
      </c>
      <c r="K118" s="81">
        <v>0.49621827562569504</v>
      </c>
      <c r="L118" s="81">
        <v>1.1141036163867137</v>
      </c>
      <c r="M118" s="81">
        <v>10.18068660565787</v>
      </c>
      <c r="N118" s="81">
        <v>9.5961900186532052</v>
      </c>
      <c r="O118" s="81">
        <v>7.2718181583862931</v>
      </c>
      <c r="P118" s="81">
        <v>8.9144858390702542</v>
      </c>
      <c r="Q118" s="81">
        <v>0.40829115498724095</v>
      </c>
      <c r="R118" s="81">
        <v>0</v>
      </c>
      <c r="S118" s="81">
        <v>0.39661226186620674</v>
      </c>
      <c r="T118" s="82"/>
      <c r="U118" s="81">
        <v>1878505</v>
      </c>
      <c r="V118" s="81">
        <v>236</v>
      </c>
      <c r="W118" s="81">
        <v>45</v>
      </c>
      <c r="X118" s="81">
        <v>2625</v>
      </c>
      <c r="Y118" s="81">
        <v>2383</v>
      </c>
      <c r="Z118" s="81">
        <v>4431</v>
      </c>
      <c r="AA118" s="81">
        <v>1865</v>
      </c>
      <c r="AB118" s="81">
        <v>6442</v>
      </c>
      <c r="AC118" s="81">
        <v>0</v>
      </c>
      <c r="AD118" s="81">
        <v>0.39661226186620668</v>
      </c>
      <c r="AE118" s="82"/>
      <c r="AF118" s="81">
        <v>11982291.85340864</v>
      </c>
      <c r="AG118" s="81">
        <v>351049.31304188538</v>
      </c>
      <c r="AH118" s="81">
        <v>251511.01485613731</v>
      </c>
      <c r="AI118" s="81">
        <v>15689755.663267329</v>
      </c>
      <c r="AJ118" s="81">
        <v>11666874.98722896</v>
      </c>
      <c r="AK118" s="81">
        <v>0</v>
      </c>
      <c r="AL118" s="81">
        <v>0</v>
      </c>
      <c r="AM118" s="81">
        <v>886748.45520444203</v>
      </c>
      <c r="AN118" s="81">
        <v>0</v>
      </c>
      <c r="AO118" s="81">
        <v>0</v>
      </c>
      <c r="AP118" s="82"/>
      <c r="AQ118" s="81">
        <v>249</v>
      </c>
      <c r="AR118" s="81">
        <v>49</v>
      </c>
      <c r="AS118" s="81">
        <v>0</v>
      </c>
      <c r="AT118" s="81">
        <v>0</v>
      </c>
      <c r="AU118" s="81">
        <v>0</v>
      </c>
      <c r="AV118" s="81">
        <v>0</v>
      </c>
      <c r="AW118" s="81" t="s">
        <v>564</v>
      </c>
      <c r="AX118" s="82"/>
      <c r="AY118" s="81">
        <v>1219.4000000000001</v>
      </c>
      <c r="AZ118" s="81">
        <v>1211</v>
      </c>
      <c r="BA118" s="81">
        <v>0</v>
      </c>
      <c r="BB118" s="81">
        <v>0</v>
      </c>
      <c r="BC118" s="81">
        <v>0</v>
      </c>
      <c r="BD118" s="81">
        <v>0</v>
      </c>
      <c r="BE118" s="81" t="s">
        <v>564</v>
      </c>
      <c r="BF118" s="82"/>
      <c r="BG118" s="81">
        <v>0</v>
      </c>
      <c r="BH118" s="81">
        <v>0</v>
      </c>
      <c r="BI118" s="81">
        <v>13.826000000000001</v>
      </c>
      <c r="BJ118" s="81">
        <v>0</v>
      </c>
      <c r="BK118" s="81">
        <v>0</v>
      </c>
      <c r="BL118" s="81">
        <v>0</v>
      </c>
      <c r="BM118" s="82"/>
      <c r="BN118" s="81">
        <v>0</v>
      </c>
      <c r="BO118" s="81">
        <v>0</v>
      </c>
      <c r="BP118" s="81">
        <v>2</v>
      </c>
      <c r="BQ118" s="81">
        <v>0</v>
      </c>
      <c r="BR118" s="81">
        <v>0</v>
      </c>
      <c r="BS118" s="81">
        <v>0</v>
      </c>
      <c r="BT118"/>
      <c r="BU118" s="80">
        <v>13.826000000000001</v>
      </c>
      <c r="BV118" s="80">
        <v>0</v>
      </c>
      <c r="BW118" s="80">
        <v>0</v>
      </c>
      <c r="BX118" s="80">
        <v>0</v>
      </c>
      <c r="BY118" s="80">
        <v>0</v>
      </c>
      <c r="BZ118" s="80">
        <v>0</v>
      </c>
      <c r="CA118" s="80">
        <v>0</v>
      </c>
      <c r="CB118" s="80">
        <v>0</v>
      </c>
      <c r="CC118" s="80">
        <v>0</v>
      </c>
    </row>
    <row r="119" spans="1:81">
      <c r="A119" s="80" t="s">
        <v>1932</v>
      </c>
      <c r="B119" s="80">
        <v>101</v>
      </c>
      <c r="C119" s="80">
        <v>16</v>
      </c>
      <c r="D119" s="80">
        <v>6</v>
      </c>
      <c r="E119" s="80">
        <v>2019</v>
      </c>
      <c r="F119" s="80" t="s">
        <v>73</v>
      </c>
      <c r="G119" s="80" t="s">
        <v>1916</v>
      </c>
      <c r="H119" s="80" t="s">
        <v>1917</v>
      </c>
      <c r="I119" s="177"/>
      <c r="J119" s="81">
        <v>7.2740505003454876</v>
      </c>
      <c r="K119" s="81">
        <v>0.45042662879984124</v>
      </c>
      <c r="L119" s="81">
        <v>1.1201679429859221</v>
      </c>
      <c r="M119" s="81">
        <v>9.7490897815096815</v>
      </c>
      <c r="N119" s="81">
        <v>8.5388415385200673</v>
      </c>
      <c r="O119" s="81">
        <v>7.0487492082728682</v>
      </c>
      <c r="P119" s="81">
        <v>8.7938877162759059</v>
      </c>
      <c r="Q119" s="81">
        <v>0.39240619510631408</v>
      </c>
      <c r="R119" s="81">
        <v>0</v>
      </c>
      <c r="S119" s="81">
        <v>0.4275943464539782</v>
      </c>
      <c r="T119" s="82"/>
      <c r="U119" s="81">
        <v>1769289</v>
      </c>
      <c r="V119" s="81">
        <v>236</v>
      </c>
      <c r="W119" s="81">
        <v>45</v>
      </c>
      <c r="X119" s="81">
        <v>2625</v>
      </c>
      <c r="Y119" s="81">
        <v>2389</v>
      </c>
      <c r="Z119" s="81">
        <v>4413</v>
      </c>
      <c r="AA119" s="81">
        <v>1826</v>
      </c>
      <c r="AB119" s="81">
        <v>6359</v>
      </c>
      <c r="AC119" s="81">
        <v>0</v>
      </c>
      <c r="AD119" s="81">
        <v>0.4275943464539782</v>
      </c>
      <c r="AE119" s="82"/>
      <c r="AF119" s="81">
        <v>11815444.114360129</v>
      </c>
      <c r="AG119" s="81">
        <v>339908.72568183509</v>
      </c>
      <c r="AH119" s="81">
        <v>265659.09339370031</v>
      </c>
      <c r="AI119" s="81">
        <v>16078071.177612251</v>
      </c>
      <c r="AJ119" s="81">
        <v>10787331.100162601</v>
      </c>
      <c r="AK119" s="81">
        <v>0</v>
      </c>
      <c r="AL119" s="81">
        <v>0</v>
      </c>
      <c r="AM119" s="81">
        <v>866047.92947362969</v>
      </c>
      <c r="AN119" s="81">
        <v>0</v>
      </c>
      <c r="AO119" s="81">
        <v>0</v>
      </c>
      <c r="AP119" s="82"/>
      <c r="AQ119" s="81">
        <v>258</v>
      </c>
      <c r="AR119" s="81">
        <v>54</v>
      </c>
      <c r="AS119" s="81">
        <v>0</v>
      </c>
      <c r="AT119" s="81">
        <v>0</v>
      </c>
      <c r="AU119" s="81">
        <v>0</v>
      </c>
      <c r="AV119" s="81">
        <v>0</v>
      </c>
      <c r="AW119" s="81" t="s">
        <v>564</v>
      </c>
      <c r="AX119" s="82"/>
      <c r="AY119" s="81">
        <v>1273.5</v>
      </c>
      <c r="AZ119" s="81">
        <v>1320.9</v>
      </c>
      <c r="BA119" s="81">
        <v>0</v>
      </c>
      <c r="BB119" s="81">
        <v>0</v>
      </c>
      <c r="BC119" s="81">
        <v>0</v>
      </c>
      <c r="BD119" s="81">
        <v>0</v>
      </c>
      <c r="BE119" s="81" t="s">
        <v>564</v>
      </c>
      <c r="BF119" s="82"/>
      <c r="BG119" s="81">
        <v>0</v>
      </c>
      <c r="BH119" s="81">
        <v>0</v>
      </c>
      <c r="BI119" s="81">
        <v>12.698</v>
      </c>
      <c r="BJ119" s="81">
        <v>0</v>
      </c>
      <c r="BK119" s="81">
        <v>0</v>
      </c>
      <c r="BL119" s="81">
        <v>0</v>
      </c>
      <c r="BM119" s="82"/>
      <c r="BN119" s="81">
        <v>0</v>
      </c>
      <c r="BO119" s="81">
        <v>0</v>
      </c>
      <c r="BP119" s="81">
        <v>2</v>
      </c>
      <c r="BQ119" s="81">
        <v>0</v>
      </c>
      <c r="BR119" s="81">
        <v>0</v>
      </c>
      <c r="BS119" s="81">
        <v>0</v>
      </c>
      <c r="BT119"/>
      <c r="BU119" s="80">
        <v>12.698</v>
      </c>
      <c r="BV119" s="80">
        <v>0</v>
      </c>
      <c r="BW119" s="80">
        <v>0</v>
      </c>
      <c r="BX119" s="80">
        <v>0</v>
      </c>
      <c r="BY119" s="80">
        <v>0</v>
      </c>
      <c r="BZ119" s="80">
        <v>0</v>
      </c>
      <c r="CA119" s="80">
        <v>0</v>
      </c>
      <c r="CB119" s="80">
        <v>0</v>
      </c>
      <c r="CC119" s="80">
        <v>0</v>
      </c>
    </row>
    <row r="120" spans="1:81">
      <c r="A120" s="80" t="s">
        <v>1933</v>
      </c>
      <c r="B120" s="80">
        <v>102</v>
      </c>
      <c r="C120" s="80">
        <v>17</v>
      </c>
      <c r="D120" s="80">
        <v>6</v>
      </c>
      <c r="E120" s="80">
        <v>2020</v>
      </c>
      <c r="F120" s="80" t="s">
        <v>218</v>
      </c>
      <c r="G120" s="80" t="s">
        <v>1916</v>
      </c>
      <c r="H120" s="80" t="s">
        <v>1917</v>
      </c>
      <c r="I120" s="177"/>
      <c r="J120" s="81">
        <v>6.6446965824367146</v>
      </c>
      <c r="K120" s="81">
        <v>0.50172979065204626</v>
      </c>
      <c r="L120" s="81">
        <v>0.64496530664526985</v>
      </c>
      <c r="M120" s="81">
        <v>8.6505579642784873</v>
      </c>
      <c r="N120" s="81">
        <v>8.2834784270203006</v>
      </c>
      <c r="O120" s="81">
        <v>6.1071294549904023</v>
      </c>
      <c r="P120" s="81">
        <v>8.1869863923447213</v>
      </c>
      <c r="Q120" s="81">
        <v>0.36751744516835044</v>
      </c>
      <c r="R120" s="81">
        <v>0</v>
      </c>
      <c r="S120" s="81">
        <v>0.34774204666951869</v>
      </c>
      <c r="T120" s="82"/>
      <c r="U120" s="81">
        <v>1644344</v>
      </c>
      <c r="V120" s="81">
        <v>230</v>
      </c>
      <c r="W120" s="81">
        <v>29</v>
      </c>
      <c r="X120" s="81">
        <v>2588</v>
      </c>
      <c r="Y120" s="81">
        <v>2364</v>
      </c>
      <c r="Z120" s="81">
        <v>4364</v>
      </c>
      <c r="AA120" s="81">
        <v>1847</v>
      </c>
      <c r="AB120" s="81">
        <v>6233</v>
      </c>
      <c r="AC120" s="81">
        <v>0</v>
      </c>
      <c r="AD120" s="81">
        <v>0.34774204666951869</v>
      </c>
      <c r="AE120" s="82"/>
      <c r="AF120" s="81">
        <v>11085486.180392081</v>
      </c>
      <c r="AG120" s="81">
        <v>361787.03658373462</v>
      </c>
      <c r="AH120" s="81">
        <v>165957.37813475911</v>
      </c>
      <c r="AI120" s="81">
        <v>14954161.009565888</v>
      </c>
      <c r="AJ120" s="81">
        <v>10786360.192843353</v>
      </c>
      <c r="AK120" s="81"/>
      <c r="AL120" s="81"/>
      <c r="AM120" s="81">
        <v>813475.75007435202</v>
      </c>
      <c r="AN120" s="81"/>
      <c r="AO120" s="81"/>
      <c r="AP120" s="82"/>
      <c r="AQ120" s="81">
        <v>267</v>
      </c>
      <c r="AR120" s="81">
        <v>56</v>
      </c>
      <c r="AS120" s="81">
        <v>0</v>
      </c>
      <c r="AT120" s="81">
        <v>0</v>
      </c>
      <c r="AU120" s="81">
        <v>0</v>
      </c>
      <c r="AV120" s="81">
        <v>0</v>
      </c>
      <c r="AW120" s="81">
        <v>0</v>
      </c>
      <c r="AX120" s="82"/>
      <c r="AY120" s="81">
        <v>1325.8</v>
      </c>
      <c r="AZ120" s="81">
        <v>1385.1</v>
      </c>
      <c r="BA120" s="81">
        <v>0</v>
      </c>
      <c r="BB120" s="81">
        <v>0</v>
      </c>
      <c r="BC120" s="81">
        <v>0</v>
      </c>
      <c r="BD120" s="81">
        <v>0</v>
      </c>
      <c r="BE120" s="81">
        <v>0</v>
      </c>
      <c r="BF120" s="82"/>
      <c r="BG120" s="81">
        <v>0</v>
      </c>
      <c r="BH120" s="81">
        <v>0</v>
      </c>
      <c r="BI120" s="81">
        <v>10.512</v>
      </c>
      <c r="BJ120" s="81">
        <v>0</v>
      </c>
      <c r="BK120" s="81">
        <v>0</v>
      </c>
      <c r="BL120" s="81">
        <v>0</v>
      </c>
      <c r="BM120" s="82"/>
      <c r="BN120" s="81">
        <v>0</v>
      </c>
      <c r="BO120" s="81">
        <v>0</v>
      </c>
      <c r="BP120" s="81">
        <v>2</v>
      </c>
      <c r="BQ120" s="81">
        <v>0</v>
      </c>
      <c r="BR120" s="81">
        <v>0</v>
      </c>
      <c r="BS120" s="81">
        <v>0</v>
      </c>
      <c r="BT120"/>
      <c r="BU120" s="80">
        <v>10.512</v>
      </c>
      <c r="BV120" s="80">
        <v>0</v>
      </c>
      <c r="BW120" s="80">
        <v>0</v>
      </c>
      <c r="BX120" s="80">
        <v>0</v>
      </c>
      <c r="BY120" s="80">
        <v>0</v>
      </c>
      <c r="BZ120" s="80">
        <v>0</v>
      </c>
      <c r="CA120" s="80">
        <v>0</v>
      </c>
      <c r="CB120" s="80">
        <v>0</v>
      </c>
      <c r="CC120" s="80">
        <v>0</v>
      </c>
    </row>
    <row r="121" spans="1:81">
      <c r="A121" s="80" t="s">
        <v>1934</v>
      </c>
      <c r="B121" s="80">
        <v>102</v>
      </c>
      <c r="C121" s="80">
        <v>18</v>
      </c>
      <c r="D121" s="80">
        <v>6</v>
      </c>
      <c r="E121" s="80">
        <v>2021</v>
      </c>
      <c r="F121" s="80" t="s">
        <v>75</v>
      </c>
      <c r="G121" s="174" t="s">
        <v>1916</v>
      </c>
      <c r="H121" s="80" t="s">
        <v>1917</v>
      </c>
      <c r="I121" s="177"/>
      <c r="J121" s="81">
        <v>8.2855520072744255</v>
      </c>
      <c r="K121" s="81">
        <v>0.53801176414161778</v>
      </c>
      <c r="L121" s="81">
        <v>0.84614353778153906</v>
      </c>
      <c r="M121" s="81">
        <v>10.745494180722904</v>
      </c>
      <c r="N121" s="81">
        <v>8.7885319150245973</v>
      </c>
      <c r="O121" s="81">
        <v>5.9133959008701886</v>
      </c>
      <c r="P121" s="81">
        <v>8.5996922970889251</v>
      </c>
      <c r="Q121" s="81">
        <v>0.36697527804524099</v>
      </c>
      <c r="R121" s="81">
        <v>0</v>
      </c>
      <c r="S121" s="81">
        <v>0.44010662915007859</v>
      </c>
      <c r="T121" s="82"/>
      <c r="U121" s="81">
        <v>2168715</v>
      </c>
      <c r="V121" s="81">
        <v>230</v>
      </c>
      <c r="W121" s="81">
        <v>29</v>
      </c>
      <c r="X121" s="81">
        <v>2588</v>
      </c>
      <c r="Y121" s="81">
        <v>2358</v>
      </c>
      <c r="Z121" s="81">
        <v>4351</v>
      </c>
      <c r="AA121" s="81">
        <v>1892</v>
      </c>
      <c r="AB121" s="81">
        <v>6150</v>
      </c>
      <c r="AC121" s="81">
        <v>0</v>
      </c>
      <c r="AD121" s="81">
        <v>0.44010662915007859</v>
      </c>
      <c r="AE121" s="82"/>
      <c r="AF121" s="81">
        <v>13086573.180861019</v>
      </c>
      <c r="AG121" s="81">
        <v>372565.79318495066</v>
      </c>
      <c r="AH121" s="81">
        <v>198794.01946046911</v>
      </c>
      <c r="AI121" s="81">
        <v>17434239.921126347</v>
      </c>
      <c r="AJ121" s="81">
        <v>10907845.655351995</v>
      </c>
      <c r="AK121" s="81">
        <v>0</v>
      </c>
      <c r="AL121" s="81">
        <v>0</v>
      </c>
      <c r="AM121" s="81">
        <v>807272.91001798795</v>
      </c>
      <c r="AN121" s="81">
        <v>0</v>
      </c>
      <c r="AO121" s="81">
        <v>0</v>
      </c>
      <c r="AP121" s="82"/>
      <c r="AQ121" s="81">
        <v>279</v>
      </c>
      <c r="AR121" s="81">
        <v>56</v>
      </c>
      <c r="AS121" s="81">
        <v>0</v>
      </c>
      <c r="AT121" s="81">
        <v>0</v>
      </c>
      <c r="AU121" s="81">
        <v>0</v>
      </c>
      <c r="AV121" s="81">
        <v>0</v>
      </c>
      <c r="AW121" s="81"/>
      <c r="AX121" s="82"/>
      <c r="AY121" s="81">
        <v>1400.1</v>
      </c>
      <c r="AZ121" s="81">
        <v>1385.1</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1935</v>
      </c>
      <c r="B122" s="80">
        <v>102</v>
      </c>
      <c r="C122" s="80">
        <v>19</v>
      </c>
      <c r="D122" s="80">
        <v>6</v>
      </c>
      <c r="E122" s="80">
        <v>2022</v>
      </c>
      <c r="F122" s="80" t="s">
        <v>568</v>
      </c>
      <c r="G122" s="174" t="s">
        <v>1916</v>
      </c>
      <c r="H122" s="80" t="s">
        <v>1917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294</v>
      </c>
      <c r="AR122" s="81">
        <v>56</v>
      </c>
      <c r="AS122" s="81">
        <v>0</v>
      </c>
      <c r="AT122" s="81">
        <v>0</v>
      </c>
      <c r="AU122" s="81">
        <v>0</v>
      </c>
      <c r="AV122" s="81">
        <v>1</v>
      </c>
      <c r="AW122" s="81"/>
      <c r="AX122" s="82"/>
      <c r="AY122" s="81">
        <v>1490.8999999999999</v>
      </c>
      <c r="AZ122" s="81">
        <v>1385.1000000000001</v>
      </c>
      <c r="BA122" s="81">
        <v>0</v>
      </c>
      <c r="BB122" s="81">
        <v>0</v>
      </c>
      <c r="BC122" s="81">
        <v>0</v>
      </c>
      <c r="BD122" s="81">
        <v>49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1936</v>
      </c>
      <c r="B123" s="80">
        <v>154</v>
      </c>
      <c r="C123" s="80">
        <v>1</v>
      </c>
      <c r="D123" s="80">
        <v>10</v>
      </c>
      <c r="E123" s="80">
        <v>1990</v>
      </c>
      <c r="F123" s="80" t="s">
        <v>562</v>
      </c>
      <c r="G123" s="80" t="s">
        <v>1937</v>
      </c>
      <c r="H123" s="80" t="s">
        <v>1938</v>
      </c>
      <c r="I123" s="177"/>
      <c r="J123" s="81">
        <v>4.7904864048381492</v>
      </c>
      <c r="K123" s="81">
        <v>1.5088782532460128</v>
      </c>
      <c r="L123" s="81">
        <v>1.1942998121974622</v>
      </c>
      <c r="M123" s="81">
        <v>3.1353494392202514</v>
      </c>
      <c r="N123" s="81">
        <v>7.3147560789434163</v>
      </c>
      <c r="O123" s="81">
        <v>5.8349909241964211</v>
      </c>
      <c r="P123" s="81">
        <v>9.9665957018430209</v>
      </c>
      <c r="Q123" s="81">
        <v>0.44602925323094117</v>
      </c>
      <c r="R123" s="81">
        <v>0</v>
      </c>
      <c r="S123" s="81">
        <v>0.40208956523313216</v>
      </c>
      <c r="T123" s="82"/>
      <c r="U123" s="81">
        <v>713194</v>
      </c>
      <c r="V123" s="81">
        <v>440</v>
      </c>
      <c r="W123" s="81">
        <v>17</v>
      </c>
      <c r="X123" s="81">
        <v>1079</v>
      </c>
      <c r="Y123" s="81">
        <v>1818</v>
      </c>
      <c r="Z123" s="81">
        <v>2400</v>
      </c>
      <c r="AA123" s="81">
        <v>2420</v>
      </c>
      <c r="AB123" s="81">
        <v>7242</v>
      </c>
      <c r="AC123" s="81">
        <v>0</v>
      </c>
      <c r="AD123" s="81">
        <v>0.40208956523313216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1939</v>
      </c>
      <c r="B124" s="80">
        <v>155</v>
      </c>
      <c r="C124" s="80">
        <v>2</v>
      </c>
      <c r="D124" s="80">
        <v>10</v>
      </c>
      <c r="E124" s="80">
        <v>2005</v>
      </c>
      <c r="F124" s="80" t="s">
        <v>565</v>
      </c>
      <c r="G124" s="80" t="s">
        <v>1937</v>
      </c>
      <c r="H124" s="80" t="s">
        <v>1938</v>
      </c>
      <c r="I124" s="177"/>
      <c r="J124" s="81">
        <v>2.5918276071956923</v>
      </c>
      <c r="K124" s="81">
        <v>0.83823400506626466</v>
      </c>
      <c r="L124" s="81">
        <v>5.1600906154442097</v>
      </c>
      <c r="M124" s="81">
        <v>5.1545823849548871</v>
      </c>
      <c r="N124" s="81">
        <v>11.398924653437575</v>
      </c>
      <c r="O124" s="81">
        <v>8.3430319496424747</v>
      </c>
      <c r="P124" s="81">
        <v>10.444534106187078</v>
      </c>
      <c r="Q124" s="81">
        <v>0.41611525283725298</v>
      </c>
      <c r="R124" s="81">
        <v>0</v>
      </c>
      <c r="S124" s="81">
        <v>0.11871291339750788</v>
      </c>
      <c r="T124" s="82"/>
      <c r="U124" s="81">
        <v>467013</v>
      </c>
      <c r="V124" s="81">
        <v>322</v>
      </c>
      <c r="W124" s="81">
        <v>69</v>
      </c>
      <c r="X124" s="81">
        <v>946</v>
      </c>
      <c r="Y124" s="81">
        <v>2130</v>
      </c>
      <c r="Z124" s="81">
        <v>3971</v>
      </c>
      <c r="AA124" s="81">
        <v>2077</v>
      </c>
      <c r="AB124" s="81">
        <v>7063</v>
      </c>
      <c r="AC124" s="81">
        <v>0</v>
      </c>
      <c r="AD124" s="81">
        <v>0.11871291339750788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1940</v>
      </c>
      <c r="B125" s="80">
        <v>156</v>
      </c>
      <c r="C125" s="80">
        <v>3</v>
      </c>
      <c r="D125" s="80">
        <v>10</v>
      </c>
      <c r="E125" s="80">
        <v>2006</v>
      </c>
      <c r="F125" s="80" t="s">
        <v>566</v>
      </c>
      <c r="G125" s="80" t="s">
        <v>1937</v>
      </c>
      <c r="H125" s="80" t="s">
        <v>1938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1941</v>
      </c>
      <c r="B126" s="80">
        <v>157</v>
      </c>
      <c r="C126" s="80">
        <v>4</v>
      </c>
      <c r="D126" s="80">
        <v>10</v>
      </c>
      <c r="E126" s="80">
        <v>2007</v>
      </c>
      <c r="F126" s="80" t="s">
        <v>567</v>
      </c>
      <c r="G126" s="80" t="s">
        <v>1937</v>
      </c>
      <c r="H126" s="80" t="s">
        <v>1938</v>
      </c>
      <c r="I126" s="177"/>
      <c r="J126" s="81">
        <v>2.4384179896691567</v>
      </c>
      <c r="K126" s="81">
        <v>0.81614441290492845</v>
      </c>
      <c r="L126" s="81">
        <v>4.605498625793782</v>
      </c>
      <c r="M126" s="81">
        <v>6.8600344522066647</v>
      </c>
      <c r="N126" s="81">
        <v>10.062828763088127</v>
      </c>
      <c r="O126" s="81">
        <v>8.0700694656777383</v>
      </c>
      <c r="P126" s="81">
        <v>10.310026347572938</v>
      </c>
      <c r="Q126" s="81">
        <v>0.43057959501897036</v>
      </c>
      <c r="R126" s="81">
        <v>0</v>
      </c>
      <c r="S126" s="81">
        <v>0.12883148396326341</v>
      </c>
      <c r="T126" s="82"/>
      <c r="U126" s="81">
        <v>449488</v>
      </c>
      <c r="V126" s="81">
        <v>305</v>
      </c>
      <c r="W126" s="81">
        <v>75</v>
      </c>
      <c r="X126" s="81">
        <v>1469</v>
      </c>
      <c r="Y126" s="81">
        <v>2142</v>
      </c>
      <c r="Z126" s="81">
        <v>3993</v>
      </c>
      <c r="AA126" s="81">
        <v>2019</v>
      </c>
      <c r="AB126" s="81">
        <v>6922</v>
      </c>
      <c r="AC126" s="81">
        <v>0</v>
      </c>
      <c r="AD126" s="81">
        <v>0.12883148396326341</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1942</v>
      </c>
      <c r="B127" s="80">
        <v>158</v>
      </c>
      <c r="C127" s="80">
        <v>5</v>
      </c>
      <c r="D127" s="80">
        <v>10</v>
      </c>
      <c r="E127" s="80">
        <v>2008</v>
      </c>
      <c r="F127" s="80" t="s">
        <v>84</v>
      </c>
      <c r="G127" s="80" t="s">
        <v>1937</v>
      </c>
      <c r="H127" s="80" t="s">
        <v>1938</v>
      </c>
      <c r="I127" s="177"/>
      <c r="J127" s="81">
        <v>2.5670891906972746</v>
      </c>
      <c r="K127" s="81">
        <v>0.60499614086338893</v>
      </c>
      <c r="L127" s="81">
        <v>4.1842023342580807</v>
      </c>
      <c r="M127" s="81">
        <v>7.4212121403792066</v>
      </c>
      <c r="N127" s="81">
        <v>9.2010739513467126</v>
      </c>
      <c r="O127" s="81">
        <v>7.8823395465526298</v>
      </c>
      <c r="P127" s="81">
        <v>10.170759501546222</v>
      </c>
      <c r="Q127" s="81">
        <v>0.42208865205759405</v>
      </c>
      <c r="R127" s="81">
        <v>0</v>
      </c>
      <c r="S127" s="81">
        <v>0.11845397289900748</v>
      </c>
      <c r="T127" s="82"/>
      <c r="U127" s="81">
        <v>549117</v>
      </c>
      <c r="V127" s="81">
        <v>305</v>
      </c>
      <c r="W127" s="81">
        <v>75</v>
      </c>
      <c r="X127" s="81">
        <v>1469</v>
      </c>
      <c r="Y127" s="81">
        <v>2155</v>
      </c>
      <c r="Z127" s="81">
        <v>4037</v>
      </c>
      <c r="AA127" s="81">
        <v>1994</v>
      </c>
      <c r="AB127" s="81">
        <v>6897</v>
      </c>
      <c r="AC127" s="81">
        <v>0</v>
      </c>
      <c r="AD127" s="81">
        <v>0.11845397289900748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1943</v>
      </c>
      <c r="B128" s="80">
        <v>159</v>
      </c>
      <c r="C128" s="80">
        <v>6</v>
      </c>
      <c r="D128" s="80">
        <v>10</v>
      </c>
      <c r="E128" s="80">
        <v>2009</v>
      </c>
      <c r="F128" s="80" t="s">
        <v>85</v>
      </c>
      <c r="G128" s="80" t="s">
        <v>1937</v>
      </c>
      <c r="H128" s="80" t="s">
        <v>1938</v>
      </c>
      <c r="I128" s="177"/>
      <c r="J128" s="81">
        <v>3.0362010617201345</v>
      </c>
      <c r="K128" s="81">
        <v>0.55687680047864463</v>
      </c>
      <c r="L128" s="81">
        <v>2.2427151761926547</v>
      </c>
      <c r="M128" s="81">
        <v>6.9761114050855095</v>
      </c>
      <c r="N128" s="81">
        <v>9.2896503284877952</v>
      </c>
      <c r="O128" s="81">
        <v>7.9323565962909894</v>
      </c>
      <c r="P128" s="81">
        <v>9.9071030154876727</v>
      </c>
      <c r="Q128" s="81">
        <v>0.40074194817933445</v>
      </c>
      <c r="R128" s="81">
        <v>0</v>
      </c>
      <c r="S128" s="81">
        <v>0.12582419739027248</v>
      </c>
      <c r="T128" s="82"/>
      <c r="U128" s="81">
        <v>482459</v>
      </c>
      <c r="V128" s="81">
        <v>269</v>
      </c>
      <c r="W128" s="81">
        <v>56</v>
      </c>
      <c r="X128" s="81">
        <v>1408</v>
      </c>
      <c r="Y128" s="81">
        <v>2159</v>
      </c>
      <c r="Z128" s="81">
        <v>4010</v>
      </c>
      <c r="AA128" s="81">
        <v>1994</v>
      </c>
      <c r="AB128" s="81">
        <v>6874</v>
      </c>
      <c r="AC128" s="81">
        <v>0</v>
      </c>
      <c r="AD128" s="81">
        <v>0.12582419739027248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1944</v>
      </c>
      <c r="B129" s="80">
        <v>160</v>
      </c>
      <c r="C129" s="80">
        <v>7</v>
      </c>
      <c r="D129" s="80">
        <v>10</v>
      </c>
      <c r="E129" s="80">
        <v>2010</v>
      </c>
      <c r="F129" s="80" t="s">
        <v>86</v>
      </c>
      <c r="G129" s="80" t="s">
        <v>1937</v>
      </c>
      <c r="H129" s="80" t="s">
        <v>1938</v>
      </c>
      <c r="I129" s="177"/>
      <c r="J129" s="81">
        <v>2.8480324857139432</v>
      </c>
      <c r="K129" s="81">
        <v>0.59657583426972771</v>
      </c>
      <c r="L129" s="81">
        <v>2.283856048478683</v>
      </c>
      <c r="M129" s="81">
        <v>7.2076995333582801</v>
      </c>
      <c r="N129" s="81">
        <v>9.8820747963474229</v>
      </c>
      <c r="O129" s="81">
        <v>7.9704887966779223</v>
      </c>
      <c r="P129" s="81">
        <v>10.109899948963999</v>
      </c>
      <c r="Q129" s="81">
        <v>0.41542421600767432</v>
      </c>
      <c r="R129" s="81">
        <v>0</v>
      </c>
      <c r="S129" s="81">
        <v>0.11385061178286308</v>
      </c>
      <c r="T129" s="82"/>
      <c r="U129" s="81">
        <v>528475</v>
      </c>
      <c r="V129" s="81">
        <v>269</v>
      </c>
      <c r="W129" s="81">
        <v>56</v>
      </c>
      <c r="X129" s="81">
        <v>1408</v>
      </c>
      <c r="Y129" s="81">
        <v>2158</v>
      </c>
      <c r="Z129" s="81">
        <v>4048</v>
      </c>
      <c r="AA129" s="81">
        <v>1984</v>
      </c>
      <c r="AB129" s="81">
        <v>6828</v>
      </c>
      <c r="AC129" s="81">
        <v>0</v>
      </c>
      <c r="AD129" s="81">
        <v>0.11385061178286308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1945</v>
      </c>
      <c r="B130" s="80">
        <v>161</v>
      </c>
      <c r="C130" s="80">
        <v>8</v>
      </c>
      <c r="D130" s="80">
        <v>10</v>
      </c>
      <c r="E130" s="80">
        <v>2011</v>
      </c>
      <c r="F130" s="80" t="s">
        <v>87</v>
      </c>
      <c r="G130" s="80" t="s">
        <v>1937</v>
      </c>
      <c r="H130" s="80" t="s">
        <v>1938</v>
      </c>
      <c r="I130" s="177"/>
      <c r="J130" s="81">
        <v>2.6745532735514024</v>
      </c>
      <c r="K130" s="81">
        <v>0.74878025880920629</v>
      </c>
      <c r="L130" s="81">
        <v>2.0377965907858524</v>
      </c>
      <c r="M130" s="81">
        <v>7.9321601364937555</v>
      </c>
      <c r="N130" s="81">
        <v>9.2412084993432817</v>
      </c>
      <c r="O130" s="81">
        <v>7.8568984807356488</v>
      </c>
      <c r="P130" s="81">
        <v>9.7732035298670183</v>
      </c>
      <c r="Q130" s="81">
        <v>0.4741247013495043</v>
      </c>
      <c r="R130" s="81">
        <v>0</v>
      </c>
      <c r="S130" s="81">
        <v>0.11457511124280303</v>
      </c>
      <c r="T130" s="82"/>
      <c r="U130" s="81">
        <v>470603</v>
      </c>
      <c r="V130" s="81">
        <v>269</v>
      </c>
      <c r="W130" s="81">
        <v>56</v>
      </c>
      <c r="X130" s="81">
        <v>1408</v>
      </c>
      <c r="Y130" s="81">
        <v>2149</v>
      </c>
      <c r="Z130" s="81">
        <v>4077</v>
      </c>
      <c r="AA130" s="81">
        <v>1975</v>
      </c>
      <c r="AB130" s="81">
        <v>6756</v>
      </c>
      <c r="AC130" s="81">
        <v>0</v>
      </c>
      <c r="AD130" s="81">
        <v>0.11457511124280303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1946</v>
      </c>
      <c r="B131" s="80">
        <v>162</v>
      </c>
      <c r="C131" s="80">
        <v>9</v>
      </c>
      <c r="D131" s="80">
        <v>10</v>
      </c>
      <c r="E131" s="80">
        <v>2012</v>
      </c>
      <c r="F131" s="80" t="s">
        <v>88</v>
      </c>
      <c r="G131" s="80" t="s">
        <v>1937</v>
      </c>
      <c r="H131" s="80" t="s">
        <v>1938</v>
      </c>
      <c r="I131" s="177"/>
      <c r="J131" s="81">
        <v>3.1278183863070752</v>
      </c>
      <c r="K131" s="81">
        <v>0.67586891754728262</v>
      </c>
      <c r="L131" s="81">
        <v>2.071955684601015</v>
      </c>
      <c r="M131" s="81">
        <v>7.1413940175399784</v>
      </c>
      <c r="N131" s="81">
        <v>8.9718510537496101</v>
      </c>
      <c r="O131" s="81">
        <v>7.4012067659324519</v>
      </c>
      <c r="P131" s="81">
        <v>7.7336555920382599</v>
      </c>
      <c r="Q131" s="81">
        <v>0.51626886147410767</v>
      </c>
      <c r="R131" s="81">
        <v>0</v>
      </c>
      <c r="S131" s="81">
        <v>0.14764738177434347</v>
      </c>
      <c r="T131" s="82"/>
      <c r="U131" s="81">
        <v>564712</v>
      </c>
      <c r="V131" s="81">
        <v>269</v>
      </c>
      <c r="W131" s="81">
        <v>56</v>
      </c>
      <c r="X131" s="81">
        <v>1408</v>
      </c>
      <c r="Y131" s="81">
        <v>2154</v>
      </c>
      <c r="Z131" s="81">
        <v>3871</v>
      </c>
      <c r="AA131" s="81">
        <v>1554</v>
      </c>
      <c r="AB131" s="81">
        <v>6771</v>
      </c>
      <c r="AC131" s="81">
        <v>0</v>
      </c>
      <c r="AD131" s="81">
        <v>0.14764738177434347</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1947</v>
      </c>
      <c r="B132" s="80">
        <v>163</v>
      </c>
      <c r="C132" s="80">
        <v>10</v>
      </c>
      <c r="D132" s="80">
        <v>10</v>
      </c>
      <c r="E132" s="80">
        <v>2013</v>
      </c>
      <c r="F132" s="80" t="s">
        <v>89</v>
      </c>
      <c r="G132" s="80" t="s">
        <v>1937</v>
      </c>
      <c r="H132" s="80" t="s">
        <v>1938</v>
      </c>
      <c r="I132" s="177"/>
      <c r="J132" s="81">
        <v>3.1990315455259624</v>
      </c>
      <c r="K132" s="81">
        <v>0.55595972969386487</v>
      </c>
      <c r="L132" s="81">
        <v>2.106218206776358</v>
      </c>
      <c r="M132" s="81">
        <v>6.8844372153104247</v>
      </c>
      <c r="N132" s="81">
        <v>9.6156169643676339</v>
      </c>
      <c r="O132" s="81">
        <v>7.2496019928458821</v>
      </c>
      <c r="P132" s="81">
        <v>7.9775958131736928</v>
      </c>
      <c r="Q132" s="81">
        <v>0.52045261876423865</v>
      </c>
      <c r="R132" s="81">
        <v>0</v>
      </c>
      <c r="S132" s="81">
        <v>0.13990739496053187</v>
      </c>
      <c r="T132" s="82"/>
      <c r="U132" s="81">
        <v>573549</v>
      </c>
      <c r="V132" s="81">
        <v>269</v>
      </c>
      <c r="W132" s="81">
        <v>56</v>
      </c>
      <c r="X132" s="81">
        <v>1408</v>
      </c>
      <c r="Y132" s="81">
        <v>2157</v>
      </c>
      <c r="Z132" s="81">
        <v>3961</v>
      </c>
      <c r="AA132" s="81">
        <v>1597</v>
      </c>
      <c r="AB132" s="81">
        <v>6728</v>
      </c>
      <c r="AC132" s="81">
        <v>0</v>
      </c>
      <c r="AD132" s="81">
        <v>0.13990739496053187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1948</v>
      </c>
      <c r="B133" s="80">
        <v>164</v>
      </c>
      <c r="C133" s="80">
        <v>11</v>
      </c>
      <c r="D133" s="80">
        <v>10</v>
      </c>
      <c r="E133" s="80">
        <v>2014</v>
      </c>
      <c r="F133" s="80" t="s">
        <v>90</v>
      </c>
      <c r="G133" s="80" t="s">
        <v>1937</v>
      </c>
      <c r="H133" s="80" t="s">
        <v>1938</v>
      </c>
      <c r="I133" s="177"/>
      <c r="J133" s="81">
        <v>3.0085764888151072</v>
      </c>
      <c r="K133" s="81">
        <v>0.61888988233043096</v>
      </c>
      <c r="L133" s="81">
        <v>1.4626383862975261</v>
      </c>
      <c r="M133" s="81">
        <v>7.0434854778047216</v>
      </c>
      <c r="N133" s="81">
        <v>9.5283838624017161</v>
      </c>
      <c r="O133" s="81">
        <v>6.9632692237479485</v>
      </c>
      <c r="P133" s="81">
        <v>8.2199417660739158</v>
      </c>
      <c r="Q133" s="81">
        <v>0.49259678484748681</v>
      </c>
      <c r="R133" s="81">
        <v>0</v>
      </c>
      <c r="S133" s="81">
        <v>0.13763898966743063</v>
      </c>
      <c r="T133" s="82"/>
      <c r="U133" s="81">
        <v>590463</v>
      </c>
      <c r="V133" s="81">
        <v>255</v>
      </c>
      <c r="W133" s="81">
        <v>54</v>
      </c>
      <c r="X133" s="81">
        <v>1447</v>
      </c>
      <c r="Y133" s="81">
        <v>2156</v>
      </c>
      <c r="Z133" s="81">
        <v>4007</v>
      </c>
      <c r="AA133" s="81">
        <v>1637</v>
      </c>
      <c r="AB133" s="81">
        <v>6637</v>
      </c>
      <c r="AC133" s="81">
        <v>0</v>
      </c>
      <c r="AD133" s="81">
        <v>0.13763898966743063</v>
      </c>
      <c r="AE133" s="82"/>
      <c r="AF133" s="81">
        <v>4194603.8765086122</v>
      </c>
      <c r="AG133" s="81">
        <v>510090.9489969351</v>
      </c>
      <c r="AH133" s="81">
        <v>373967.87979311537</v>
      </c>
      <c r="AI133" s="81">
        <v>8756902.6777186245</v>
      </c>
      <c r="AJ133" s="81">
        <v>11835216.839493329</v>
      </c>
      <c r="AK133" s="81">
        <v>0</v>
      </c>
      <c r="AL133" s="81">
        <v>0</v>
      </c>
      <c r="AM133" s="81">
        <v>911160.92188226047</v>
      </c>
      <c r="AN133" s="81">
        <v>0</v>
      </c>
      <c r="AO133" s="81">
        <v>0</v>
      </c>
      <c r="AP133" s="82"/>
      <c r="AQ133" s="81">
        <v>218</v>
      </c>
      <c r="AR133" s="81">
        <v>79</v>
      </c>
      <c r="AS133" s="81">
        <v>0</v>
      </c>
      <c r="AT133" s="81">
        <v>0</v>
      </c>
      <c r="AU133" s="81">
        <v>0</v>
      </c>
      <c r="AV133" s="81">
        <v>0</v>
      </c>
      <c r="AW133" s="81" t="s">
        <v>564</v>
      </c>
      <c r="AX133" s="82"/>
      <c r="AY133" s="81">
        <v>1005.4</v>
      </c>
      <c r="AZ133" s="81">
        <v>2307.1999999999998</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1949</v>
      </c>
      <c r="B134" s="80">
        <v>165</v>
      </c>
      <c r="C134" s="80">
        <v>12</v>
      </c>
      <c r="D134" s="80">
        <v>10</v>
      </c>
      <c r="E134" s="80">
        <v>2015</v>
      </c>
      <c r="F134" s="80" t="s">
        <v>91</v>
      </c>
      <c r="G134" s="80" t="s">
        <v>1937</v>
      </c>
      <c r="H134" s="80" t="s">
        <v>1938</v>
      </c>
      <c r="I134" s="177"/>
      <c r="J134" s="81">
        <v>2.8488844029056555</v>
      </c>
      <c r="K134" s="81">
        <v>0.57593805825754052</v>
      </c>
      <c r="L134" s="81">
        <v>1.5779653193383205</v>
      </c>
      <c r="M134" s="81">
        <v>7.508700921380596</v>
      </c>
      <c r="N134" s="81">
        <v>8.1666958799595033</v>
      </c>
      <c r="O134" s="81">
        <v>6.9536193793947838</v>
      </c>
      <c r="P134" s="81">
        <v>8.2465105377185672</v>
      </c>
      <c r="Q134" s="81">
        <v>0.47830429339790703</v>
      </c>
      <c r="R134" s="81">
        <v>0</v>
      </c>
      <c r="S134" s="81">
        <v>0.16472483362283893</v>
      </c>
      <c r="T134" s="82"/>
      <c r="U134" s="81">
        <v>603539</v>
      </c>
      <c r="V134" s="81">
        <v>255</v>
      </c>
      <c r="W134" s="81">
        <v>54</v>
      </c>
      <c r="X134" s="81">
        <v>1447</v>
      </c>
      <c r="Y134" s="81">
        <v>2156</v>
      </c>
      <c r="Z134" s="81">
        <v>4040</v>
      </c>
      <c r="AA134" s="81">
        <v>1641</v>
      </c>
      <c r="AB134" s="81">
        <v>6583</v>
      </c>
      <c r="AC134" s="81">
        <v>0</v>
      </c>
      <c r="AD134" s="81">
        <v>0.16472483362283893</v>
      </c>
      <c r="AE134" s="82"/>
      <c r="AF134" s="81">
        <v>4099168.969469171</v>
      </c>
      <c r="AG134" s="81">
        <v>442792.33079398901</v>
      </c>
      <c r="AH134" s="81">
        <v>331836.16006654839</v>
      </c>
      <c r="AI134" s="81">
        <v>9396857.238211263</v>
      </c>
      <c r="AJ134" s="81">
        <v>10237216.003575101</v>
      </c>
      <c r="AK134" s="81">
        <v>0</v>
      </c>
      <c r="AL134" s="81">
        <v>0</v>
      </c>
      <c r="AM134" s="81">
        <v>902172.5353536068</v>
      </c>
      <c r="AN134" s="81">
        <v>0</v>
      </c>
      <c r="AO134" s="81">
        <v>0</v>
      </c>
      <c r="AP134" s="82"/>
      <c r="AQ134" s="81">
        <v>237</v>
      </c>
      <c r="AR134" s="81">
        <v>96</v>
      </c>
      <c r="AS134" s="81">
        <v>0</v>
      </c>
      <c r="AT134" s="81">
        <v>0</v>
      </c>
      <c r="AU134" s="81">
        <v>0</v>
      </c>
      <c r="AV134" s="81">
        <v>0</v>
      </c>
      <c r="AW134" s="81" t="s">
        <v>564</v>
      </c>
      <c r="AX134" s="82"/>
      <c r="AY134" s="81">
        <v>1100.1999999999998</v>
      </c>
      <c r="AZ134" s="81">
        <v>2705.4</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1950</v>
      </c>
      <c r="B135" s="80">
        <v>166</v>
      </c>
      <c r="C135" s="80">
        <v>13</v>
      </c>
      <c r="D135" s="80">
        <v>10</v>
      </c>
      <c r="E135" s="80">
        <v>2016</v>
      </c>
      <c r="F135" s="80" t="s">
        <v>92</v>
      </c>
      <c r="G135" s="80" t="s">
        <v>1937</v>
      </c>
      <c r="H135" s="80" t="s">
        <v>1938</v>
      </c>
      <c r="I135" s="177"/>
      <c r="J135" s="81">
        <v>3.2202026147974281</v>
      </c>
      <c r="K135" s="81">
        <v>0.57939897328055379</v>
      </c>
      <c r="L135" s="81">
        <v>1.5164681939967128</v>
      </c>
      <c r="M135" s="81">
        <v>6.0699314148379067</v>
      </c>
      <c r="N135" s="81">
        <v>8.7349574447594964</v>
      </c>
      <c r="O135" s="81">
        <v>6.916786640148378</v>
      </c>
      <c r="P135" s="81">
        <v>8.1918051808263712</v>
      </c>
      <c r="Q135" s="81">
        <v>0.46306357459316261</v>
      </c>
      <c r="R135" s="81">
        <v>0</v>
      </c>
      <c r="S135" s="81">
        <v>0.17067149098619919</v>
      </c>
      <c r="T135" s="82"/>
      <c r="U135" s="81">
        <v>677013</v>
      </c>
      <c r="V135" s="81">
        <v>255</v>
      </c>
      <c r="W135" s="81">
        <v>54</v>
      </c>
      <c r="X135" s="81">
        <v>1447</v>
      </c>
      <c r="Y135" s="81">
        <v>2166</v>
      </c>
      <c r="Z135" s="81">
        <v>4068</v>
      </c>
      <c r="AA135" s="81">
        <v>1686</v>
      </c>
      <c r="AB135" s="81">
        <v>6556</v>
      </c>
      <c r="AC135" s="81">
        <v>0</v>
      </c>
      <c r="AD135" s="81">
        <v>0.17067149098619919</v>
      </c>
      <c r="AE135" s="82"/>
      <c r="AF135" s="81">
        <v>4730198.8039829042</v>
      </c>
      <c r="AG135" s="81">
        <v>428159.40624030429</v>
      </c>
      <c r="AH135" s="81">
        <v>247658.80197216189</v>
      </c>
      <c r="AI135" s="81">
        <v>9141593.4091437478</v>
      </c>
      <c r="AJ135" s="81">
        <v>10767147.46873888</v>
      </c>
      <c r="AK135" s="81">
        <v>0</v>
      </c>
      <c r="AL135" s="81">
        <v>0</v>
      </c>
      <c r="AM135" s="81">
        <v>899170.32343305845</v>
      </c>
      <c r="AN135" s="81">
        <v>0</v>
      </c>
      <c r="AO135" s="81">
        <v>0</v>
      </c>
      <c r="AP135" s="82"/>
      <c r="AQ135" s="81">
        <v>270</v>
      </c>
      <c r="AR135" s="81">
        <v>103</v>
      </c>
      <c r="AS135" s="81">
        <v>0</v>
      </c>
      <c r="AT135" s="81">
        <v>0</v>
      </c>
      <c r="AU135" s="81">
        <v>0</v>
      </c>
      <c r="AV135" s="81">
        <v>0</v>
      </c>
      <c r="AW135" s="81" t="s">
        <v>564</v>
      </c>
      <c r="AX135" s="82"/>
      <c r="AY135" s="81">
        <v>1281.2</v>
      </c>
      <c r="AZ135" s="81">
        <v>2918.7</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1951</v>
      </c>
      <c r="B136" s="80">
        <v>167</v>
      </c>
      <c r="C136" s="80">
        <v>14</v>
      </c>
      <c r="D136" s="80">
        <v>10</v>
      </c>
      <c r="E136" s="80">
        <v>2017</v>
      </c>
      <c r="F136" s="80" t="s">
        <v>71</v>
      </c>
      <c r="G136" s="80" t="s">
        <v>1937</v>
      </c>
      <c r="H136" s="80" t="s">
        <v>1938</v>
      </c>
      <c r="I136" s="177"/>
      <c r="J136" s="81">
        <v>2.8832839246272903</v>
      </c>
      <c r="K136" s="81">
        <v>0.5713905197275817</v>
      </c>
      <c r="L136" s="81">
        <v>1.4912718231400031</v>
      </c>
      <c r="M136" s="81">
        <v>5.7664207229084807</v>
      </c>
      <c r="N136" s="81">
        <v>8.9744465071741466</v>
      </c>
      <c r="O136" s="81">
        <v>6.7855231462007266</v>
      </c>
      <c r="P136" s="81">
        <v>8.2364718935056604</v>
      </c>
      <c r="Q136" s="81">
        <v>0.44470558987294295</v>
      </c>
      <c r="R136" s="81">
        <v>0</v>
      </c>
      <c r="S136" s="81">
        <v>0.37428077103260715</v>
      </c>
      <c r="T136" s="82"/>
      <c r="U136" s="81">
        <v>643535</v>
      </c>
      <c r="V136" s="81">
        <v>255</v>
      </c>
      <c r="W136" s="81">
        <v>54</v>
      </c>
      <c r="X136" s="81">
        <v>1447</v>
      </c>
      <c r="Y136" s="81">
        <v>2160</v>
      </c>
      <c r="Z136" s="81">
        <v>4057</v>
      </c>
      <c r="AA136" s="81">
        <v>1706</v>
      </c>
      <c r="AB136" s="81">
        <v>6511</v>
      </c>
      <c r="AC136" s="81">
        <v>0</v>
      </c>
      <c r="AD136" s="81">
        <v>0.37428077103260721</v>
      </c>
      <c r="AE136" s="82"/>
      <c r="AF136" s="81">
        <v>4293021.2622637143</v>
      </c>
      <c r="AG136" s="81">
        <v>427011.51477049041</v>
      </c>
      <c r="AH136" s="81">
        <v>319403.75828892639</v>
      </c>
      <c r="AI136" s="81">
        <v>9054617.6204539947</v>
      </c>
      <c r="AJ136" s="81">
        <v>10599506.592414649</v>
      </c>
      <c r="AK136" s="81">
        <v>0</v>
      </c>
      <c r="AL136" s="81">
        <v>0</v>
      </c>
      <c r="AM136" s="81">
        <v>894395.76984421886</v>
      </c>
      <c r="AN136" s="81">
        <v>0</v>
      </c>
      <c r="AO136" s="81">
        <v>0</v>
      </c>
      <c r="AP136" s="82"/>
      <c r="AQ136" s="81">
        <v>289</v>
      </c>
      <c r="AR136" s="81">
        <v>119</v>
      </c>
      <c r="AS136" s="81">
        <v>0</v>
      </c>
      <c r="AT136" s="81">
        <v>0</v>
      </c>
      <c r="AU136" s="81">
        <v>0</v>
      </c>
      <c r="AV136" s="81">
        <v>0</v>
      </c>
      <c r="AW136" s="81" t="s">
        <v>564</v>
      </c>
      <c r="AX136" s="82"/>
      <c r="AY136" s="81">
        <v>1382.2</v>
      </c>
      <c r="AZ136" s="81">
        <v>3206</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1952</v>
      </c>
      <c r="B137" s="80">
        <v>168</v>
      </c>
      <c r="C137" s="80">
        <v>15</v>
      </c>
      <c r="D137" s="80">
        <v>10</v>
      </c>
      <c r="E137" s="80">
        <v>2018</v>
      </c>
      <c r="F137" s="80" t="s">
        <v>93</v>
      </c>
      <c r="G137" s="80" t="s">
        <v>1937</v>
      </c>
      <c r="H137" s="80" t="s">
        <v>1938</v>
      </c>
      <c r="I137" s="177"/>
      <c r="J137" s="81">
        <v>2.6306042802034066</v>
      </c>
      <c r="K137" s="81">
        <v>0.53616805205318741</v>
      </c>
      <c r="L137" s="81">
        <v>1.3369243396640567</v>
      </c>
      <c r="M137" s="81">
        <v>5.6119822927188334</v>
      </c>
      <c r="N137" s="81">
        <v>8.629725224495937</v>
      </c>
      <c r="O137" s="81">
        <v>6.7154772972504428</v>
      </c>
      <c r="P137" s="81">
        <v>8.1114651307786705</v>
      </c>
      <c r="Q137" s="81">
        <v>0.40518555632310327</v>
      </c>
      <c r="R137" s="81">
        <v>0</v>
      </c>
      <c r="S137" s="81">
        <v>0.59161383592350691</v>
      </c>
      <c r="T137" s="82"/>
      <c r="U137" s="81">
        <v>631225</v>
      </c>
      <c r="V137" s="81">
        <v>255</v>
      </c>
      <c r="W137" s="81">
        <v>54</v>
      </c>
      <c r="X137" s="81">
        <v>1447</v>
      </c>
      <c r="Y137" s="81">
        <v>2143</v>
      </c>
      <c r="Z137" s="81">
        <v>4092</v>
      </c>
      <c r="AA137" s="81">
        <v>1697</v>
      </c>
      <c r="AB137" s="81">
        <v>6393</v>
      </c>
      <c r="AC137" s="81">
        <v>0</v>
      </c>
      <c r="AD137" s="81">
        <v>0.59161383592350691</v>
      </c>
      <c r="AE137" s="82"/>
      <c r="AF137" s="81">
        <v>4026351.8996052011</v>
      </c>
      <c r="AG137" s="81">
        <v>379311.75773593562</v>
      </c>
      <c r="AH137" s="81">
        <v>301813.21782736469</v>
      </c>
      <c r="AI137" s="81">
        <v>8648791.0265705995</v>
      </c>
      <c r="AJ137" s="81">
        <v>10491864.49753741</v>
      </c>
      <c r="AK137" s="81">
        <v>0</v>
      </c>
      <c r="AL137" s="81">
        <v>0</v>
      </c>
      <c r="AM137" s="81">
        <v>880003.55077957129</v>
      </c>
      <c r="AN137" s="81">
        <v>0</v>
      </c>
      <c r="AO137" s="81">
        <v>0</v>
      </c>
      <c r="AP137" s="82"/>
      <c r="AQ137" s="81">
        <v>304</v>
      </c>
      <c r="AR137" s="81">
        <v>123</v>
      </c>
      <c r="AS137" s="81">
        <v>0</v>
      </c>
      <c r="AT137" s="81">
        <v>0</v>
      </c>
      <c r="AU137" s="81">
        <v>0</v>
      </c>
      <c r="AV137" s="81">
        <v>0</v>
      </c>
      <c r="AW137" s="81" t="s">
        <v>564</v>
      </c>
      <c r="AX137" s="82"/>
      <c r="AY137" s="81">
        <v>1466.4</v>
      </c>
      <c r="AZ137" s="81">
        <v>3300</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1953</v>
      </c>
      <c r="B138" s="80">
        <v>169</v>
      </c>
      <c r="C138" s="80">
        <v>16</v>
      </c>
      <c r="D138" s="80">
        <v>10</v>
      </c>
      <c r="E138" s="80">
        <v>2019</v>
      </c>
      <c r="F138" s="80" t="s">
        <v>73</v>
      </c>
      <c r="G138" s="80" t="s">
        <v>1937</v>
      </c>
      <c r="H138" s="80" t="s">
        <v>1938</v>
      </c>
      <c r="I138" s="177"/>
      <c r="J138" s="81">
        <v>2.4864761066481784</v>
      </c>
      <c r="K138" s="81">
        <v>0.48668978959304882</v>
      </c>
      <c r="L138" s="81">
        <v>1.3442015315831066</v>
      </c>
      <c r="M138" s="81">
        <v>5.374069681464575</v>
      </c>
      <c r="N138" s="81">
        <v>7.6524318685523092</v>
      </c>
      <c r="O138" s="81">
        <v>6.5823465867420099</v>
      </c>
      <c r="P138" s="81">
        <v>8.6879372618629418</v>
      </c>
      <c r="Q138" s="81">
        <v>0.39129543688773982</v>
      </c>
      <c r="R138" s="81">
        <v>0</v>
      </c>
      <c r="S138" s="81">
        <v>0.50133727279265905</v>
      </c>
      <c r="T138" s="82"/>
      <c r="U138" s="81">
        <v>604793</v>
      </c>
      <c r="V138" s="81">
        <v>255</v>
      </c>
      <c r="W138" s="81">
        <v>54</v>
      </c>
      <c r="X138" s="81">
        <v>1447</v>
      </c>
      <c r="Y138" s="81">
        <v>2141</v>
      </c>
      <c r="Z138" s="81">
        <v>4121</v>
      </c>
      <c r="AA138" s="81">
        <v>1804</v>
      </c>
      <c r="AB138" s="81">
        <v>6341</v>
      </c>
      <c r="AC138" s="81">
        <v>0</v>
      </c>
      <c r="AD138" s="81">
        <v>0.50133727279265905</v>
      </c>
      <c r="AE138" s="82"/>
      <c r="AF138" s="81">
        <v>4038852.8342493549</v>
      </c>
      <c r="AG138" s="81">
        <v>367274.25868164393</v>
      </c>
      <c r="AH138" s="81">
        <v>318790.91207244032</v>
      </c>
      <c r="AI138" s="81">
        <v>8862845.3310494926</v>
      </c>
      <c r="AJ138" s="81">
        <v>9667507.6958761532</v>
      </c>
      <c r="AK138" s="81">
        <v>0</v>
      </c>
      <c r="AL138" s="81">
        <v>0</v>
      </c>
      <c r="AM138" s="81">
        <v>863596.46497755719</v>
      </c>
      <c r="AN138" s="81">
        <v>0</v>
      </c>
      <c r="AO138" s="81">
        <v>0</v>
      </c>
      <c r="AP138" s="82"/>
      <c r="AQ138" s="81">
        <v>311</v>
      </c>
      <c r="AR138" s="81">
        <v>127</v>
      </c>
      <c r="AS138" s="81">
        <v>0</v>
      </c>
      <c r="AT138" s="81">
        <v>0</v>
      </c>
      <c r="AU138" s="81">
        <v>0</v>
      </c>
      <c r="AV138" s="81">
        <v>0</v>
      </c>
      <c r="AW138" s="81" t="s">
        <v>564</v>
      </c>
      <c r="AX138" s="82"/>
      <c r="AY138" s="81">
        <v>1499.6</v>
      </c>
      <c r="AZ138" s="81">
        <v>3363.1999999999989</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1954</v>
      </c>
      <c r="B139" s="80">
        <v>170</v>
      </c>
      <c r="C139" s="80">
        <v>17</v>
      </c>
      <c r="D139" s="80">
        <v>10</v>
      </c>
      <c r="E139" s="80">
        <v>2020</v>
      </c>
      <c r="F139" s="80" t="s">
        <v>218</v>
      </c>
      <c r="G139" s="80" t="s">
        <v>1937</v>
      </c>
      <c r="H139" s="80" t="s">
        <v>1938</v>
      </c>
      <c r="I139" s="177"/>
      <c r="J139" s="81">
        <v>2.50441744466338</v>
      </c>
      <c r="K139" s="81">
        <v>0.4864597535452449</v>
      </c>
      <c r="L139" s="81">
        <v>1.0675287834128604</v>
      </c>
      <c r="M139" s="81">
        <v>4.6160821285427316</v>
      </c>
      <c r="N139" s="81">
        <v>7.4915722829819797</v>
      </c>
      <c r="O139" s="81">
        <v>5.77686305916599</v>
      </c>
      <c r="P139" s="81">
        <v>8.0008177791999024</v>
      </c>
      <c r="Q139" s="81">
        <v>0.36834292956308123</v>
      </c>
      <c r="R139" s="81">
        <v>0</v>
      </c>
      <c r="S139" s="81">
        <v>0.41053432481098617</v>
      </c>
      <c r="T139" s="82"/>
      <c r="U139" s="81">
        <v>619761</v>
      </c>
      <c r="V139" s="81">
        <v>223</v>
      </c>
      <c r="W139" s="81">
        <v>48</v>
      </c>
      <c r="X139" s="81">
        <v>1381</v>
      </c>
      <c r="Y139" s="81">
        <v>2138</v>
      </c>
      <c r="Z139" s="81">
        <v>4128</v>
      </c>
      <c r="AA139" s="81">
        <v>1805</v>
      </c>
      <c r="AB139" s="81">
        <v>6247</v>
      </c>
      <c r="AC139" s="81">
        <v>0</v>
      </c>
      <c r="AD139" s="81">
        <v>0.41053432481098617</v>
      </c>
      <c r="AE139" s="82"/>
      <c r="AF139" s="81">
        <v>4178171.964410109</v>
      </c>
      <c r="AG139" s="81">
        <v>350776.12677466439</v>
      </c>
      <c r="AH139" s="81">
        <v>274688.07415408402</v>
      </c>
      <c r="AI139" s="81">
        <v>7979789.9359391397</v>
      </c>
      <c r="AJ139" s="81">
        <v>9755176.8579945397</v>
      </c>
      <c r="AK139" s="81"/>
      <c r="AL139" s="81"/>
      <c r="AM139" s="81">
        <v>815302.90561759623</v>
      </c>
      <c r="AN139" s="81"/>
      <c r="AO139" s="81"/>
      <c r="AP139" s="82"/>
      <c r="AQ139" s="81">
        <v>319</v>
      </c>
      <c r="AR139" s="81">
        <v>129</v>
      </c>
      <c r="AS139" s="81">
        <v>0</v>
      </c>
      <c r="AT139" s="81">
        <v>0</v>
      </c>
      <c r="AU139" s="81">
        <v>0</v>
      </c>
      <c r="AV139" s="81">
        <v>0</v>
      </c>
      <c r="AW139" s="81">
        <v>0</v>
      </c>
      <c r="AX139" s="82"/>
      <c r="AY139" s="81">
        <v>1543.6</v>
      </c>
      <c r="AZ139" s="81">
        <v>3423.2</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1955</v>
      </c>
      <c r="B140" s="80">
        <v>170</v>
      </c>
      <c r="C140" s="80">
        <v>18</v>
      </c>
      <c r="D140" s="80">
        <v>10</v>
      </c>
      <c r="E140" s="80">
        <v>2021</v>
      </c>
      <c r="F140" s="80" t="s">
        <v>75</v>
      </c>
      <c r="G140" s="174" t="s">
        <v>1937</v>
      </c>
      <c r="H140" s="80" t="s">
        <v>1938</v>
      </c>
      <c r="I140" s="177"/>
      <c r="J140" s="81">
        <v>2.546088547461467</v>
      </c>
      <c r="K140" s="81">
        <v>0.52163749305904694</v>
      </c>
      <c r="L140" s="81">
        <v>1.4005134418453062</v>
      </c>
      <c r="M140" s="81">
        <v>5.7339750632064641</v>
      </c>
      <c r="N140" s="81">
        <v>7.9126604137392791</v>
      </c>
      <c r="O140" s="81">
        <v>5.570905492453897</v>
      </c>
      <c r="P140" s="81">
        <v>8.2406142360582564</v>
      </c>
      <c r="Q140" s="81">
        <v>0.3644094346377702</v>
      </c>
      <c r="R140" s="81">
        <v>0</v>
      </c>
      <c r="S140" s="81">
        <v>0.53408591638870995</v>
      </c>
      <c r="T140" s="82"/>
      <c r="U140" s="81">
        <v>666430</v>
      </c>
      <c r="V140" s="81">
        <v>223</v>
      </c>
      <c r="W140" s="81">
        <v>48</v>
      </c>
      <c r="X140" s="81">
        <v>1381</v>
      </c>
      <c r="Y140" s="81">
        <v>2123</v>
      </c>
      <c r="Z140" s="81">
        <v>4099</v>
      </c>
      <c r="AA140" s="81">
        <v>1813</v>
      </c>
      <c r="AB140" s="81">
        <v>6107</v>
      </c>
      <c r="AC140" s="81">
        <v>0</v>
      </c>
      <c r="AD140" s="81">
        <v>0.53408591638870995</v>
      </c>
      <c r="AE140" s="82"/>
      <c r="AF140" s="81">
        <v>4021406.6693508411</v>
      </c>
      <c r="AG140" s="81">
        <v>361226.83426193043</v>
      </c>
      <c r="AH140" s="81">
        <v>329038.37703801779</v>
      </c>
      <c r="AI140" s="81">
        <v>9303201.4416829553</v>
      </c>
      <c r="AJ140" s="81">
        <v>9820761.8008109778</v>
      </c>
      <c r="AK140" s="81">
        <v>0</v>
      </c>
      <c r="AL140" s="81">
        <v>0</v>
      </c>
      <c r="AM140" s="81">
        <v>801628.56284225243</v>
      </c>
      <c r="AN140" s="81">
        <v>0</v>
      </c>
      <c r="AO140" s="81">
        <v>0</v>
      </c>
      <c r="AP140" s="82"/>
      <c r="AQ140" s="81">
        <v>332</v>
      </c>
      <c r="AR140" s="81">
        <v>132</v>
      </c>
      <c r="AS140" s="81">
        <v>0</v>
      </c>
      <c r="AT140" s="81">
        <v>0</v>
      </c>
      <c r="AU140" s="81">
        <v>0</v>
      </c>
      <c r="AV140" s="81">
        <v>0</v>
      </c>
      <c r="AW140" s="81"/>
      <c r="AX140" s="82"/>
      <c r="AY140" s="81">
        <v>1623.8</v>
      </c>
      <c r="AZ140" s="81">
        <v>3489.2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1956</v>
      </c>
      <c r="B141" s="80">
        <v>170</v>
      </c>
      <c r="C141" s="80">
        <v>19</v>
      </c>
      <c r="D141" s="80">
        <v>10</v>
      </c>
      <c r="E141" s="80">
        <v>2022</v>
      </c>
      <c r="F141" s="80" t="s">
        <v>568</v>
      </c>
      <c r="G141" s="174" t="s">
        <v>1937</v>
      </c>
      <c r="H141" s="80" t="s">
        <v>1938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351</v>
      </c>
      <c r="AR141" s="81">
        <v>132</v>
      </c>
      <c r="AS141" s="81">
        <v>0</v>
      </c>
      <c r="AT141" s="81">
        <v>0</v>
      </c>
      <c r="AU141" s="81">
        <v>0</v>
      </c>
      <c r="AV141" s="81">
        <v>0</v>
      </c>
      <c r="AW141" s="81"/>
      <c r="AX141" s="82"/>
      <c r="AY141" s="81">
        <v>1718.5</v>
      </c>
      <c r="AZ141" s="81">
        <v>3489.2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1957</v>
      </c>
      <c r="B142" s="80">
        <v>409</v>
      </c>
      <c r="C142" s="80">
        <v>1</v>
      </c>
      <c r="D142" s="80">
        <v>25</v>
      </c>
      <c r="E142" s="80">
        <v>1990</v>
      </c>
      <c r="F142" s="80" t="s">
        <v>562</v>
      </c>
      <c r="G142" s="80" t="s">
        <v>1958</v>
      </c>
      <c r="H142" s="80" t="s">
        <v>1959</v>
      </c>
      <c r="I142" s="177"/>
      <c r="J142" s="81">
        <v>1.0337134210298615</v>
      </c>
      <c r="K142" s="81">
        <v>0.96866542079263296</v>
      </c>
      <c r="L142" s="81">
        <v>2.7196795239053011</v>
      </c>
      <c r="M142" s="81">
        <v>2.8622789842953269</v>
      </c>
      <c r="N142" s="81">
        <v>4.4210350418629929</v>
      </c>
      <c r="O142" s="81">
        <v>3.0755264662951967</v>
      </c>
      <c r="P142" s="81">
        <v>6.0458522687213039</v>
      </c>
      <c r="Q142" s="81">
        <v>0.36750297625366279</v>
      </c>
      <c r="R142" s="81">
        <v>0</v>
      </c>
      <c r="S142" s="81">
        <v>0.29356886318683029</v>
      </c>
      <c r="T142" s="82"/>
      <c r="U142" s="81">
        <v>108031</v>
      </c>
      <c r="V142" s="81">
        <v>241</v>
      </c>
      <c r="W142" s="81">
        <v>30</v>
      </c>
      <c r="X142" s="81">
        <v>1069</v>
      </c>
      <c r="Y142" s="81">
        <v>2095</v>
      </c>
      <c r="Z142" s="81">
        <v>1265</v>
      </c>
      <c r="AA142" s="81">
        <v>1468</v>
      </c>
      <c r="AB142" s="81">
        <v>5967</v>
      </c>
      <c r="AC142" s="81">
        <v>0</v>
      </c>
      <c r="AD142" s="81">
        <v>0.29356886318683029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1960</v>
      </c>
      <c r="B143" s="80">
        <v>410</v>
      </c>
      <c r="C143" s="80">
        <v>2</v>
      </c>
      <c r="D143" s="80">
        <v>25</v>
      </c>
      <c r="E143" s="80">
        <v>2005</v>
      </c>
      <c r="F143" s="80" t="s">
        <v>565</v>
      </c>
      <c r="G143" s="80" t="s">
        <v>1958</v>
      </c>
      <c r="H143" s="80" t="s">
        <v>1959</v>
      </c>
      <c r="I143" s="177"/>
      <c r="J143" s="81">
        <v>4.2780285193772079</v>
      </c>
      <c r="K143" s="81">
        <v>0.71320351575529206</v>
      </c>
      <c r="L143" s="81">
        <v>4.1369640850046796</v>
      </c>
      <c r="M143" s="81">
        <v>5.6117421240631531</v>
      </c>
      <c r="N143" s="81">
        <v>6.8855583094300847</v>
      </c>
      <c r="O143" s="81">
        <v>5.0339724380114257</v>
      </c>
      <c r="P143" s="81">
        <v>8.2771801342243272</v>
      </c>
      <c r="Q143" s="81">
        <v>0.35996944567968508</v>
      </c>
      <c r="R143" s="81">
        <v>0.298649611561559</v>
      </c>
      <c r="S143" s="81">
        <v>0.37487422444310248</v>
      </c>
      <c r="T143" s="82"/>
      <c r="U143" s="81">
        <v>461949</v>
      </c>
      <c r="V143" s="81">
        <v>265</v>
      </c>
      <c r="W143" s="81">
        <v>44</v>
      </c>
      <c r="X143" s="81">
        <v>1203</v>
      </c>
      <c r="Y143" s="81">
        <v>2758</v>
      </c>
      <c r="Z143" s="81">
        <v>2396</v>
      </c>
      <c r="AA143" s="81">
        <v>1646</v>
      </c>
      <c r="AB143" s="81">
        <v>6110</v>
      </c>
      <c r="AC143" s="81">
        <v>52810</v>
      </c>
      <c r="AD143" s="81">
        <v>0.37487422444310248</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1961</v>
      </c>
      <c r="B144" s="80">
        <v>411</v>
      </c>
      <c r="C144" s="80">
        <v>3</v>
      </c>
      <c r="D144" s="80">
        <v>25</v>
      </c>
      <c r="E144" s="80">
        <v>2006</v>
      </c>
      <c r="F144" s="80" t="s">
        <v>566</v>
      </c>
      <c r="G144" s="80" t="s">
        <v>1958</v>
      </c>
      <c r="H144" s="80" t="s">
        <v>1959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1962</v>
      </c>
      <c r="B145" s="80">
        <v>412</v>
      </c>
      <c r="C145" s="80">
        <v>4</v>
      </c>
      <c r="D145" s="80">
        <v>25</v>
      </c>
      <c r="E145" s="80">
        <v>2007</v>
      </c>
      <c r="F145" s="80" t="s">
        <v>567</v>
      </c>
      <c r="G145" s="80" t="s">
        <v>1958</v>
      </c>
      <c r="H145" s="80" t="s">
        <v>1959</v>
      </c>
      <c r="I145" s="177"/>
      <c r="J145" s="81">
        <v>3.3144578387331136</v>
      </c>
      <c r="K145" s="81">
        <v>0.54763452389528144</v>
      </c>
      <c r="L145" s="81">
        <v>1.9589713913291762</v>
      </c>
      <c r="M145" s="81">
        <v>6.77318573627202</v>
      </c>
      <c r="N145" s="81">
        <v>7.0893309452289328</v>
      </c>
      <c r="O145" s="81">
        <v>4.9515828176585179</v>
      </c>
      <c r="P145" s="81">
        <v>8.4155143243190693</v>
      </c>
      <c r="Q145" s="81">
        <v>0.38560573671230824</v>
      </c>
      <c r="R145" s="81">
        <v>0.34135779143151757</v>
      </c>
      <c r="S145" s="81">
        <v>0.95138530175143288</v>
      </c>
      <c r="T145" s="82"/>
      <c r="U145" s="81">
        <v>447115</v>
      </c>
      <c r="V145" s="81">
        <v>210</v>
      </c>
      <c r="W145" s="81">
        <v>28</v>
      </c>
      <c r="X145" s="81">
        <v>1700</v>
      </c>
      <c r="Y145" s="81">
        <v>2858</v>
      </c>
      <c r="Z145" s="81">
        <v>2450</v>
      </c>
      <c r="AA145" s="81">
        <v>1648</v>
      </c>
      <c r="AB145" s="81">
        <v>6199</v>
      </c>
      <c r="AC145" s="81">
        <v>62094</v>
      </c>
      <c r="AD145" s="81">
        <v>0.95138530175143288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1963</v>
      </c>
      <c r="B146" s="80">
        <v>413</v>
      </c>
      <c r="C146" s="80">
        <v>5</v>
      </c>
      <c r="D146" s="80">
        <v>25</v>
      </c>
      <c r="E146" s="80">
        <v>2008</v>
      </c>
      <c r="F146" s="80" t="s">
        <v>84</v>
      </c>
      <c r="G146" s="80" t="s">
        <v>1958</v>
      </c>
      <c r="H146" s="80" t="s">
        <v>1959</v>
      </c>
      <c r="I146" s="177"/>
      <c r="J146" s="81">
        <v>3.0086665971175943</v>
      </c>
      <c r="K146" s="81">
        <v>0.42718011954974022</v>
      </c>
      <c r="L146" s="81">
        <v>1.693308753276147</v>
      </c>
      <c r="M146" s="81">
        <v>7.2102311132029762</v>
      </c>
      <c r="N146" s="81">
        <v>6.4115807108880718</v>
      </c>
      <c r="O146" s="81">
        <v>4.7368233192808225</v>
      </c>
      <c r="P146" s="81">
        <v>8.4314270090551169</v>
      </c>
      <c r="Q146" s="81">
        <v>0.37820905752007122</v>
      </c>
      <c r="R146" s="81">
        <v>0.40289858922296917</v>
      </c>
      <c r="S146" s="81">
        <v>0.81807290983953806</v>
      </c>
      <c r="T146" s="82"/>
      <c r="U146" s="81">
        <v>438962</v>
      </c>
      <c r="V146" s="81">
        <v>210</v>
      </c>
      <c r="W146" s="81">
        <v>28</v>
      </c>
      <c r="X146" s="81">
        <v>1700</v>
      </c>
      <c r="Y146" s="81">
        <v>2871</v>
      </c>
      <c r="Z146" s="81">
        <v>2426</v>
      </c>
      <c r="AA146" s="81">
        <v>1653</v>
      </c>
      <c r="AB146" s="81">
        <v>6180</v>
      </c>
      <c r="AC146" s="81">
        <v>76102</v>
      </c>
      <c r="AD146" s="81">
        <v>0.81807290983953806</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1964</v>
      </c>
      <c r="B147" s="80">
        <v>414</v>
      </c>
      <c r="C147" s="80">
        <v>6</v>
      </c>
      <c r="D147" s="80">
        <v>25</v>
      </c>
      <c r="E147" s="80">
        <v>2009</v>
      </c>
      <c r="F147" s="80" t="s">
        <v>85</v>
      </c>
      <c r="G147" s="80" t="s">
        <v>1958</v>
      </c>
      <c r="H147" s="80" t="s">
        <v>1959</v>
      </c>
      <c r="I147" s="177"/>
      <c r="J147" s="81">
        <v>2.8961083696584695</v>
      </c>
      <c r="K147" s="81">
        <v>0.37738907373868613</v>
      </c>
      <c r="L147" s="81">
        <v>1.8407094892100653</v>
      </c>
      <c r="M147" s="81">
        <v>7.1010084781420328</v>
      </c>
      <c r="N147" s="81">
        <v>6.0741870440265133</v>
      </c>
      <c r="O147" s="81">
        <v>4.933490611259284</v>
      </c>
      <c r="P147" s="81">
        <v>8.2178276768388212</v>
      </c>
      <c r="Q147" s="81">
        <v>0.35946681007765147</v>
      </c>
      <c r="R147" s="81">
        <v>0.25925570628305478</v>
      </c>
      <c r="S147" s="81">
        <v>0.62194702289304771</v>
      </c>
      <c r="T147" s="82"/>
      <c r="U147" s="81">
        <v>401661</v>
      </c>
      <c r="V147" s="81">
        <v>175</v>
      </c>
      <c r="W147" s="81">
        <v>45</v>
      </c>
      <c r="X147" s="81">
        <v>1866</v>
      </c>
      <c r="Y147" s="81">
        <v>2896</v>
      </c>
      <c r="Z147" s="81">
        <v>2494</v>
      </c>
      <c r="AA147" s="81">
        <v>1654</v>
      </c>
      <c r="AB147" s="81">
        <v>6166</v>
      </c>
      <c r="AC147" s="81">
        <v>47774</v>
      </c>
      <c r="AD147" s="81">
        <v>0.62194702289304771</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6.77</v>
      </c>
      <c r="BK147" s="81">
        <v>0</v>
      </c>
      <c r="BL147" s="81">
        <v>0</v>
      </c>
      <c r="BM147" s="82"/>
      <c r="BN147" s="81">
        <v>0</v>
      </c>
      <c r="BO147" s="81">
        <v>0</v>
      </c>
      <c r="BP147" s="81">
        <v>0</v>
      </c>
      <c r="BQ147" s="81">
        <v>1</v>
      </c>
      <c r="BR147" s="81">
        <v>0</v>
      </c>
      <c r="BS147" s="81">
        <v>0</v>
      </c>
      <c r="BT147"/>
      <c r="BU147" s="80"/>
      <c r="BV147" s="80"/>
      <c r="BW147" s="80"/>
      <c r="BX147" s="80"/>
      <c r="BY147" s="80"/>
      <c r="BZ147" s="80"/>
      <c r="CA147" s="80"/>
      <c r="CB147" s="80"/>
      <c r="CC147" s="80"/>
    </row>
    <row r="148" spans="1:81">
      <c r="A148" s="80" t="s">
        <v>1965</v>
      </c>
      <c r="B148" s="80">
        <v>415</v>
      </c>
      <c r="C148" s="80">
        <v>7</v>
      </c>
      <c r="D148" s="80">
        <v>25</v>
      </c>
      <c r="E148" s="80">
        <v>2010</v>
      </c>
      <c r="F148" s="80" t="s">
        <v>86</v>
      </c>
      <c r="G148" s="80" t="s">
        <v>1958</v>
      </c>
      <c r="H148" s="80" t="s">
        <v>1959</v>
      </c>
      <c r="I148" s="177"/>
      <c r="J148" s="81">
        <v>2.710794743915272</v>
      </c>
      <c r="K148" s="81">
        <v>0.4010068019150046</v>
      </c>
      <c r="L148" s="81">
        <v>1.6946148848709446</v>
      </c>
      <c r="M148" s="81">
        <v>7.6533986304391615</v>
      </c>
      <c r="N148" s="81">
        <v>7.2501825690667427</v>
      </c>
      <c r="O148" s="81">
        <v>5.0563772801059557</v>
      </c>
      <c r="P148" s="81">
        <v>8.3162080225349033</v>
      </c>
      <c r="Q148" s="81">
        <v>0.37435635634083481</v>
      </c>
      <c r="R148" s="81">
        <v>0.16893570561755661</v>
      </c>
      <c r="S148" s="81">
        <v>1.2250036037803598</v>
      </c>
      <c r="T148" s="82"/>
      <c r="U148" s="81">
        <v>395688</v>
      </c>
      <c r="V148" s="81">
        <v>175</v>
      </c>
      <c r="W148" s="81">
        <v>45</v>
      </c>
      <c r="X148" s="81">
        <v>1866</v>
      </c>
      <c r="Y148" s="81">
        <v>2933</v>
      </c>
      <c r="Z148" s="81">
        <v>2568</v>
      </c>
      <c r="AA148" s="81">
        <v>1632</v>
      </c>
      <c r="AB148" s="81">
        <v>6153</v>
      </c>
      <c r="AC148" s="81">
        <v>29501</v>
      </c>
      <c r="AD148" s="81">
        <v>1.2250036037803598</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6.74</v>
      </c>
      <c r="BK148" s="81">
        <v>0</v>
      </c>
      <c r="BL148" s="81">
        <v>0</v>
      </c>
      <c r="BM148" s="82"/>
      <c r="BN148" s="81">
        <v>0</v>
      </c>
      <c r="BO148" s="81">
        <v>0</v>
      </c>
      <c r="BP148" s="81">
        <v>0</v>
      </c>
      <c r="BQ148" s="81">
        <v>1</v>
      </c>
      <c r="BR148" s="81">
        <v>0</v>
      </c>
      <c r="BS148" s="81">
        <v>0</v>
      </c>
      <c r="BT148"/>
      <c r="BU148" s="80">
        <v>6.74</v>
      </c>
      <c r="BV148" s="80">
        <v>0</v>
      </c>
      <c r="BW148" s="80">
        <v>0</v>
      </c>
      <c r="BX148" s="80">
        <v>0</v>
      </c>
      <c r="BY148" s="80">
        <v>0</v>
      </c>
      <c r="BZ148" s="80">
        <v>0</v>
      </c>
      <c r="CA148" s="80">
        <v>0</v>
      </c>
      <c r="CB148" s="80">
        <v>0</v>
      </c>
      <c r="CC148" s="80">
        <v>0</v>
      </c>
    </row>
    <row r="149" spans="1:81">
      <c r="A149" s="80" t="s">
        <v>1966</v>
      </c>
      <c r="B149" s="80">
        <v>416</v>
      </c>
      <c r="C149" s="80">
        <v>8</v>
      </c>
      <c r="D149" s="80">
        <v>25</v>
      </c>
      <c r="E149" s="80">
        <v>2011</v>
      </c>
      <c r="F149" s="80" t="s">
        <v>87</v>
      </c>
      <c r="G149" s="80" t="s">
        <v>1958</v>
      </c>
      <c r="H149" s="80" t="s">
        <v>1959</v>
      </c>
      <c r="I149" s="177"/>
      <c r="J149" s="81">
        <v>2.9290624833312044</v>
      </c>
      <c r="K149" s="81">
        <v>0.53049653928136487</v>
      </c>
      <c r="L149" s="81">
        <v>2.2801221837951102</v>
      </c>
      <c r="M149" s="81">
        <v>9.1097501432861243</v>
      </c>
      <c r="N149" s="81">
        <v>8.9608030176167617</v>
      </c>
      <c r="O149" s="81">
        <v>5.0914706367681095</v>
      </c>
      <c r="P149" s="81">
        <v>8.0362949531666015</v>
      </c>
      <c r="Q149" s="81">
        <v>0.42829826115098057</v>
      </c>
      <c r="R149" s="81">
        <v>0.25172686959383961</v>
      </c>
      <c r="S149" s="81">
        <v>0.84255280490866169</v>
      </c>
      <c r="T149" s="82"/>
      <c r="U149" s="81">
        <v>360320</v>
      </c>
      <c r="V149" s="81">
        <v>175</v>
      </c>
      <c r="W149" s="81">
        <v>45</v>
      </c>
      <c r="X149" s="81">
        <v>1866</v>
      </c>
      <c r="Y149" s="81">
        <v>2944</v>
      </c>
      <c r="Z149" s="81">
        <v>2642</v>
      </c>
      <c r="AA149" s="81">
        <v>1624</v>
      </c>
      <c r="AB149" s="81">
        <v>6103</v>
      </c>
      <c r="AC149" s="81">
        <v>43886</v>
      </c>
      <c r="AD149" s="81">
        <v>0.84255280490866169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6.4260000000000002</v>
      </c>
      <c r="BK149" s="81">
        <v>0</v>
      </c>
      <c r="BL149" s="81">
        <v>0</v>
      </c>
      <c r="BM149" s="82"/>
      <c r="BN149" s="81">
        <v>0</v>
      </c>
      <c r="BO149" s="81">
        <v>0</v>
      </c>
      <c r="BP149" s="81">
        <v>0</v>
      </c>
      <c r="BQ149" s="81">
        <v>1</v>
      </c>
      <c r="BR149" s="81">
        <v>0</v>
      </c>
      <c r="BS149" s="81">
        <v>0</v>
      </c>
      <c r="BT149"/>
      <c r="BU149" s="80">
        <v>6.4260000000000002</v>
      </c>
      <c r="BV149" s="80">
        <v>0</v>
      </c>
      <c r="BW149" s="80">
        <v>0</v>
      </c>
      <c r="BX149" s="80">
        <v>0</v>
      </c>
      <c r="BY149" s="80">
        <v>0</v>
      </c>
      <c r="BZ149" s="80">
        <v>0</v>
      </c>
      <c r="CA149" s="80">
        <v>0</v>
      </c>
      <c r="CB149" s="80">
        <v>0</v>
      </c>
      <c r="CC149" s="80">
        <v>0</v>
      </c>
    </row>
    <row r="150" spans="1:81">
      <c r="A150" s="80" t="s">
        <v>1967</v>
      </c>
      <c r="B150" s="80">
        <v>417</v>
      </c>
      <c r="C150" s="80">
        <v>9</v>
      </c>
      <c r="D150" s="80">
        <v>25</v>
      </c>
      <c r="E150" s="80">
        <v>2012</v>
      </c>
      <c r="F150" s="80" t="s">
        <v>88</v>
      </c>
      <c r="G150" s="80" t="s">
        <v>1958</v>
      </c>
      <c r="H150" s="80" t="s">
        <v>1959</v>
      </c>
      <c r="I150" s="177"/>
      <c r="J150" s="81">
        <v>2.6890780800313161</v>
      </c>
      <c r="K150" s="81">
        <v>0.54330090241512685</v>
      </c>
      <c r="L150" s="81">
        <v>2.310682433074609</v>
      </c>
      <c r="M150" s="81">
        <v>10.189859203074022</v>
      </c>
      <c r="N150" s="81">
        <v>9.2268225598960729</v>
      </c>
      <c r="O150" s="81">
        <v>5.2120097246013604</v>
      </c>
      <c r="P150" s="81">
        <v>8.1268079676952887</v>
      </c>
      <c r="Q150" s="81">
        <v>0.46251468227764536</v>
      </c>
      <c r="R150" s="81">
        <v>0.18474397587179134</v>
      </c>
      <c r="S150" s="81">
        <v>0.79437047314012743</v>
      </c>
      <c r="T150" s="82"/>
      <c r="U150" s="81">
        <v>321123</v>
      </c>
      <c r="V150" s="81">
        <v>175</v>
      </c>
      <c r="W150" s="81">
        <v>45</v>
      </c>
      <c r="X150" s="81">
        <v>1866</v>
      </c>
      <c r="Y150" s="81">
        <v>2941</v>
      </c>
      <c r="Z150" s="81">
        <v>2726</v>
      </c>
      <c r="AA150" s="81">
        <v>1633</v>
      </c>
      <c r="AB150" s="81">
        <v>6066</v>
      </c>
      <c r="AC150" s="81">
        <v>31374</v>
      </c>
      <c r="AD150" s="81">
        <v>0.79437047314012743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6.3869999999999996</v>
      </c>
      <c r="BK150" s="81">
        <v>0</v>
      </c>
      <c r="BL150" s="81">
        <v>0</v>
      </c>
      <c r="BM150" s="82"/>
      <c r="BN150" s="81">
        <v>0</v>
      </c>
      <c r="BO150" s="81">
        <v>0</v>
      </c>
      <c r="BP150" s="81">
        <v>0</v>
      </c>
      <c r="BQ150" s="81">
        <v>1</v>
      </c>
      <c r="BR150" s="81">
        <v>0</v>
      </c>
      <c r="BS150" s="81">
        <v>0</v>
      </c>
      <c r="BT150"/>
      <c r="BU150" s="80">
        <v>6.3869999999999996</v>
      </c>
      <c r="BV150" s="80">
        <v>0</v>
      </c>
      <c r="BW150" s="80">
        <v>0</v>
      </c>
      <c r="BX150" s="80">
        <v>0</v>
      </c>
      <c r="BY150" s="80">
        <v>0</v>
      </c>
      <c r="BZ150" s="80">
        <v>0</v>
      </c>
      <c r="CA150" s="80">
        <v>0</v>
      </c>
      <c r="CB150" s="80">
        <v>0</v>
      </c>
      <c r="CC150" s="80">
        <v>0</v>
      </c>
    </row>
    <row r="151" spans="1:81">
      <c r="A151" s="80" t="s">
        <v>1968</v>
      </c>
      <c r="B151" s="80">
        <v>418</v>
      </c>
      <c r="C151" s="80">
        <v>10</v>
      </c>
      <c r="D151" s="80">
        <v>25</v>
      </c>
      <c r="E151" s="80">
        <v>2013</v>
      </c>
      <c r="F151" s="80" t="s">
        <v>89</v>
      </c>
      <c r="G151" s="80" t="s">
        <v>1958</v>
      </c>
      <c r="H151" s="80" t="s">
        <v>1959</v>
      </c>
      <c r="I151" s="177"/>
      <c r="J151" s="81">
        <v>3.0610960709287016</v>
      </c>
      <c r="K151" s="81">
        <v>0.47840700298979566</v>
      </c>
      <c r="L151" s="81">
        <v>2.1149290512625418</v>
      </c>
      <c r="M151" s="81">
        <v>10.206390137331935</v>
      </c>
      <c r="N151" s="81">
        <v>10.059995783621675</v>
      </c>
      <c r="O151" s="81">
        <v>5.1356685665048074</v>
      </c>
      <c r="P151" s="81">
        <v>8.162424269709339</v>
      </c>
      <c r="Q151" s="81">
        <v>0.47914439961737432</v>
      </c>
      <c r="R151" s="81">
        <v>0.25694356640011828</v>
      </c>
      <c r="S151" s="81">
        <v>0.74241216398709309</v>
      </c>
      <c r="T151" s="82"/>
      <c r="U151" s="81">
        <v>328505</v>
      </c>
      <c r="V151" s="81">
        <v>175</v>
      </c>
      <c r="W151" s="81">
        <v>45</v>
      </c>
      <c r="X151" s="81">
        <v>1866</v>
      </c>
      <c r="Y151" s="81">
        <v>2988</v>
      </c>
      <c r="Z151" s="81">
        <v>2806</v>
      </c>
      <c r="AA151" s="81">
        <v>1634</v>
      </c>
      <c r="AB151" s="81">
        <v>6194</v>
      </c>
      <c r="AC151" s="81">
        <v>42594</v>
      </c>
      <c r="AD151" s="81">
        <v>0.74241216398709309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6.36</v>
      </c>
      <c r="BK151" s="81">
        <v>0</v>
      </c>
      <c r="BL151" s="81">
        <v>0</v>
      </c>
      <c r="BM151" s="82"/>
      <c r="BN151" s="81">
        <v>0</v>
      </c>
      <c r="BO151" s="81">
        <v>0</v>
      </c>
      <c r="BP151" s="81">
        <v>0</v>
      </c>
      <c r="BQ151" s="81">
        <v>1</v>
      </c>
      <c r="BR151" s="81">
        <v>0</v>
      </c>
      <c r="BS151" s="81">
        <v>0</v>
      </c>
      <c r="BT151"/>
      <c r="BU151" s="80">
        <v>6.36</v>
      </c>
      <c r="BV151" s="80">
        <v>0</v>
      </c>
      <c r="BW151" s="80">
        <v>0</v>
      </c>
      <c r="BX151" s="80">
        <v>0</v>
      </c>
      <c r="BY151" s="80">
        <v>0</v>
      </c>
      <c r="BZ151" s="80">
        <v>0</v>
      </c>
      <c r="CA151" s="80">
        <v>0</v>
      </c>
      <c r="CB151" s="80">
        <v>0</v>
      </c>
      <c r="CC151" s="80">
        <v>0</v>
      </c>
    </row>
    <row r="152" spans="1:81">
      <c r="A152" s="80" t="s">
        <v>1969</v>
      </c>
      <c r="B152" s="80">
        <v>419</v>
      </c>
      <c r="C152" s="80">
        <v>11</v>
      </c>
      <c r="D152" s="80">
        <v>25</v>
      </c>
      <c r="E152" s="80">
        <v>2014</v>
      </c>
      <c r="F152" s="80" t="s">
        <v>90</v>
      </c>
      <c r="G152" s="80" t="s">
        <v>1958</v>
      </c>
      <c r="H152" s="80" t="s">
        <v>1959</v>
      </c>
      <c r="I152" s="177"/>
      <c r="J152" s="81">
        <v>2.6478201184356833</v>
      </c>
      <c r="K152" s="81">
        <v>0.52604036297775336</v>
      </c>
      <c r="L152" s="81">
        <v>1.0744863182497477</v>
      </c>
      <c r="M152" s="81">
        <v>9.0827056382159839</v>
      </c>
      <c r="N152" s="81">
        <v>9.5547565845660447</v>
      </c>
      <c r="O152" s="81">
        <v>4.9700399251108394</v>
      </c>
      <c r="P152" s="81">
        <v>8.0391733460502994</v>
      </c>
      <c r="Q152" s="81">
        <v>0.44969774286438491</v>
      </c>
      <c r="R152" s="81">
        <v>0.1585333762409421</v>
      </c>
      <c r="S152" s="81">
        <v>0.66547993673641515</v>
      </c>
      <c r="T152" s="82"/>
      <c r="U152" s="81">
        <v>329917</v>
      </c>
      <c r="V152" s="81">
        <v>168</v>
      </c>
      <c r="W152" s="81">
        <v>23</v>
      </c>
      <c r="X152" s="81">
        <v>1789</v>
      </c>
      <c r="Y152" s="81">
        <v>2961</v>
      </c>
      <c r="Z152" s="81">
        <v>2860</v>
      </c>
      <c r="AA152" s="81">
        <v>1601</v>
      </c>
      <c r="AB152" s="81">
        <v>6059</v>
      </c>
      <c r="AC152" s="81">
        <v>26363</v>
      </c>
      <c r="AD152" s="81">
        <v>0.66547993673641515</v>
      </c>
      <c r="AE152" s="82"/>
      <c r="AF152" s="81">
        <v>3180833.3322401647</v>
      </c>
      <c r="AG152" s="81">
        <v>429540.50849553471</v>
      </c>
      <c r="AH152" s="81">
        <v>226119.1281506159</v>
      </c>
      <c r="AI152" s="81">
        <v>10596234.484664427</v>
      </c>
      <c r="AJ152" s="81">
        <v>13220061.420428488</v>
      </c>
      <c r="AK152" s="81">
        <v>0</v>
      </c>
      <c r="AL152" s="81">
        <v>0</v>
      </c>
      <c r="AM152" s="81">
        <v>831810.15906051185</v>
      </c>
      <c r="AN152" s="81">
        <v>0</v>
      </c>
      <c r="AO152" s="81">
        <v>0</v>
      </c>
      <c r="AP152" s="82"/>
      <c r="AQ152" s="81">
        <v>41</v>
      </c>
      <c r="AR152" s="81">
        <v>19</v>
      </c>
      <c r="AS152" s="81">
        <v>0</v>
      </c>
      <c r="AT152" s="81">
        <v>0</v>
      </c>
      <c r="AU152" s="81">
        <v>0</v>
      </c>
      <c r="AV152" s="81">
        <v>0</v>
      </c>
      <c r="AW152" s="81" t="s">
        <v>564</v>
      </c>
      <c r="AX152" s="82"/>
      <c r="AY152" s="81">
        <v>205.69</v>
      </c>
      <c r="AZ152" s="81">
        <v>511.6</v>
      </c>
      <c r="BA152" s="81">
        <v>0</v>
      </c>
      <c r="BB152" s="81">
        <v>0</v>
      </c>
      <c r="BC152" s="81">
        <v>0</v>
      </c>
      <c r="BD152" s="81">
        <v>0</v>
      </c>
      <c r="BE152" s="81" t="s">
        <v>564</v>
      </c>
      <c r="BF152" s="82"/>
      <c r="BG152" s="81">
        <v>0</v>
      </c>
      <c r="BH152" s="81">
        <v>0</v>
      </c>
      <c r="BI152" s="81">
        <v>0</v>
      </c>
      <c r="BJ152" s="81">
        <v>6.5540000000000003</v>
      </c>
      <c r="BK152" s="81">
        <v>0</v>
      </c>
      <c r="BL152" s="81">
        <v>0</v>
      </c>
      <c r="BM152" s="82"/>
      <c r="BN152" s="81">
        <v>0</v>
      </c>
      <c r="BO152" s="81">
        <v>0</v>
      </c>
      <c r="BP152" s="81">
        <v>0</v>
      </c>
      <c r="BQ152" s="81">
        <v>1</v>
      </c>
      <c r="BR152" s="81">
        <v>0</v>
      </c>
      <c r="BS152" s="81">
        <v>0</v>
      </c>
      <c r="BT152"/>
      <c r="BU152" s="80">
        <v>6.5540000000000003</v>
      </c>
      <c r="BV152" s="80">
        <v>0</v>
      </c>
      <c r="BW152" s="80">
        <v>0</v>
      </c>
      <c r="BX152" s="80">
        <v>0</v>
      </c>
      <c r="BY152" s="80">
        <v>0</v>
      </c>
      <c r="BZ152" s="80">
        <v>0</v>
      </c>
      <c r="CA152" s="80">
        <v>0</v>
      </c>
      <c r="CB152" s="80">
        <v>0</v>
      </c>
      <c r="CC152" s="80">
        <v>0</v>
      </c>
    </row>
    <row r="153" spans="1:81">
      <c r="A153" s="80" t="s">
        <v>1970</v>
      </c>
      <c r="B153" s="80">
        <v>420</v>
      </c>
      <c r="C153" s="80">
        <v>12</v>
      </c>
      <c r="D153" s="80">
        <v>25</v>
      </c>
      <c r="E153" s="80">
        <v>2015</v>
      </c>
      <c r="F153" s="80" t="s">
        <v>91</v>
      </c>
      <c r="G153" s="80" t="s">
        <v>1958</v>
      </c>
      <c r="H153" s="80" t="s">
        <v>1959</v>
      </c>
      <c r="I153" s="177"/>
      <c r="J153" s="81">
        <v>1.905142469560519</v>
      </c>
      <c r="K153" s="81">
        <v>0.43985277257320243</v>
      </c>
      <c r="L153" s="81">
        <v>1.1538309655595498</v>
      </c>
      <c r="M153" s="81">
        <v>9.0911267261451769</v>
      </c>
      <c r="N153" s="81">
        <v>8.3795018653768292</v>
      </c>
      <c r="O153" s="81">
        <v>5.0086713846630744</v>
      </c>
      <c r="P153" s="81">
        <v>7.7992592044724054</v>
      </c>
      <c r="Q153" s="81">
        <v>0.44204820310388371</v>
      </c>
      <c r="R153" s="81">
        <v>0.13353547464507198</v>
      </c>
      <c r="S153" s="81">
        <v>0.6542736036559702</v>
      </c>
      <c r="T153" s="82"/>
      <c r="U153" s="81">
        <v>272785</v>
      </c>
      <c r="V153" s="81">
        <v>168</v>
      </c>
      <c r="W153" s="81">
        <v>23</v>
      </c>
      <c r="X153" s="81">
        <v>1789</v>
      </c>
      <c r="Y153" s="81">
        <v>2976</v>
      </c>
      <c r="Z153" s="81">
        <v>2910</v>
      </c>
      <c r="AA153" s="81">
        <v>1552</v>
      </c>
      <c r="AB153" s="81">
        <v>6084</v>
      </c>
      <c r="AC153" s="81">
        <v>22875</v>
      </c>
      <c r="AD153" s="81">
        <v>0.6542736036559702</v>
      </c>
      <c r="AE153" s="82"/>
      <c r="AF153" s="81">
        <v>2578509.8700637845</v>
      </c>
      <c r="AG153" s="81">
        <v>377548.84024947783</v>
      </c>
      <c r="AH153" s="81">
        <v>192964.79876542767</v>
      </c>
      <c r="AI153" s="81">
        <v>10988934.75341952</v>
      </c>
      <c r="AJ153" s="81">
        <v>12281689.414324623</v>
      </c>
      <c r="AK153" s="81">
        <v>0</v>
      </c>
      <c r="AL153" s="81">
        <v>0</v>
      </c>
      <c r="AM153" s="81">
        <v>833786.67857987888</v>
      </c>
      <c r="AN153" s="81">
        <v>0</v>
      </c>
      <c r="AO153" s="81">
        <v>0</v>
      </c>
      <c r="AP153" s="82"/>
      <c r="AQ153" s="81">
        <v>44</v>
      </c>
      <c r="AR153" s="81">
        <v>24</v>
      </c>
      <c r="AS153" s="81">
        <v>0</v>
      </c>
      <c r="AT153" s="81">
        <v>0</v>
      </c>
      <c r="AU153" s="81">
        <v>0</v>
      </c>
      <c r="AV153" s="81">
        <v>0</v>
      </c>
      <c r="AW153" s="81" t="s">
        <v>564</v>
      </c>
      <c r="AX153" s="82"/>
      <c r="AY153" s="81">
        <v>219.69</v>
      </c>
      <c r="AZ153" s="81">
        <v>628</v>
      </c>
      <c r="BA153" s="81">
        <v>0</v>
      </c>
      <c r="BB153" s="81">
        <v>0</v>
      </c>
      <c r="BC153" s="81">
        <v>0</v>
      </c>
      <c r="BD153" s="81">
        <v>0</v>
      </c>
      <c r="BE153" s="81" t="s">
        <v>564</v>
      </c>
      <c r="BF153" s="82"/>
      <c r="BG153" s="81">
        <v>0</v>
      </c>
      <c r="BH153" s="81">
        <v>0</v>
      </c>
      <c r="BI153" s="81">
        <v>0</v>
      </c>
      <c r="BJ153" s="81">
        <v>6.6559999999999997</v>
      </c>
      <c r="BK153" s="81">
        <v>0</v>
      </c>
      <c r="BL153" s="81">
        <v>0</v>
      </c>
      <c r="BM153" s="82"/>
      <c r="BN153" s="81">
        <v>0</v>
      </c>
      <c r="BO153" s="81">
        <v>0</v>
      </c>
      <c r="BP153" s="81">
        <v>0</v>
      </c>
      <c r="BQ153" s="81">
        <v>1</v>
      </c>
      <c r="BR153" s="81">
        <v>0</v>
      </c>
      <c r="BS153" s="81">
        <v>0</v>
      </c>
      <c r="BT153"/>
      <c r="BU153" s="80">
        <v>6.6559999999999997</v>
      </c>
      <c r="BV153" s="80">
        <v>0</v>
      </c>
      <c r="BW153" s="80">
        <v>0</v>
      </c>
      <c r="BX153" s="80">
        <v>0</v>
      </c>
      <c r="BY153" s="80">
        <v>0</v>
      </c>
      <c r="BZ153" s="80">
        <v>0</v>
      </c>
      <c r="CA153" s="80">
        <v>0</v>
      </c>
      <c r="CB153" s="80">
        <v>0</v>
      </c>
      <c r="CC153" s="80">
        <v>0</v>
      </c>
    </row>
    <row r="154" spans="1:81">
      <c r="A154" s="80" t="s">
        <v>1971</v>
      </c>
      <c r="B154" s="80">
        <v>421</v>
      </c>
      <c r="C154" s="80">
        <v>13</v>
      </c>
      <c r="D154" s="80">
        <v>25</v>
      </c>
      <c r="E154" s="80">
        <v>2016</v>
      </c>
      <c r="F154" s="80" t="s">
        <v>92</v>
      </c>
      <c r="G154" s="80" t="s">
        <v>1958</v>
      </c>
      <c r="H154" s="80" t="s">
        <v>1959</v>
      </c>
      <c r="I154" s="177"/>
      <c r="J154" s="81">
        <v>2.3153490040393292</v>
      </c>
      <c r="K154" s="81">
        <v>0.42550358922392345</v>
      </c>
      <c r="L154" s="81">
        <v>1.0186428227785953</v>
      </c>
      <c r="M154" s="81">
        <v>7.065205276280202</v>
      </c>
      <c r="N154" s="81">
        <v>7.7832131604288239</v>
      </c>
      <c r="O154" s="81">
        <v>5.0719701444352534</v>
      </c>
      <c r="P154" s="81">
        <v>7.8857056989805461</v>
      </c>
      <c r="Q154" s="81">
        <v>0.42711187241684789</v>
      </c>
      <c r="R154" s="81">
        <v>0.13982628315716356</v>
      </c>
      <c r="S154" s="81">
        <v>0.78264879742711524</v>
      </c>
      <c r="T154" s="82"/>
      <c r="U154" s="81">
        <v>355353</v>
      </c>
      <c r="V154" s="81">
        <v>168</v>
      </c>
      <c r="W154" s="81">
        <v>23</v>
      </c>
      <c r="X154" s="81">
        <v>1789</v>
      </c>
      <c r="Y154" s="81">
        <v>3007</v>
      </c>
      <c r="Z154" s="81">
        <v>2983</v>
      </c>
      <c r="AA154" s="81">
        <v>1623</v>
      </c>
      <c r="AB154" s="81">
        <v>6047</v>
      </c>
      <c r="AC154" s="81">
        <v>23880.952786015179</v>
      </c>
      <c r="AD154" s="81">
        <v>0.78264879742711524</v>
      </c>
      <c r="AE154" s="82"/>
      <c r="AF154" s="81">
        <v>3231353.650096707</v>
      </c>
      <c r="AG154" s="81">
        <v>363832.97530013492</v>
      </c>
      <c r="AH154" s="81">
        <v>162618.32916865169</v>
      </c>
      <c r="AI154" s="81">
        <v>11060271.85741389</v>
      </c>
      <c r="AJ154" s="81">
        <v>12622337.90540763</v>
      </c>
      <c r="AK154" s="81">
        <v>0</v>
      </c>
      <c r="AL154" s="81">
        <v>0</v>
      </c>
      <c r="AM154" s="81">
        <v>829359.81479556207</v>
      </c>
      <c r="AN154" s="81">
        <v>0</v>
      </c>
      <c r="AO154" s="81">
        <v>0</v>
      </c>
      <c r="AP154" s="82"/>
      <c r="AQ154" s="81">
        <v>49</v>
      </c>
      <c r="AR154" s="81">
        <v>25</v>
      </c>
      <c r="AS154" s="81">
        <v>0</v>
      </c>
      <c r="AT154" s="81">
        <v>0</v>
      </c>
      <c r="AU154" s="81">
        <v>0</v>
      </c>
      <c r="AV154" s="81">
        <v>0</v>
      </c>
      <c r="AW154" s="81" t="s">
        <v>564</v>
      </c>
      <c r="AX154" s="82"/>
      <c r="AY154" s="81">
        <v>246.29</v>
      </c>
      <c r="AZ154" s="81">
        <v>639.79999999999995</v>
      </c>
      <c r="BA154" s="81">
        <v>0</v>
      </c>
      <c r="BB154" s="81">
        <v>0</v>
      </c>
      <c r="BC154" s="81">
        <v>0</v>
      </c>
      <c r="BD154" s="81">
        <v>0</v>
      </c>
      <c r="BE154" s="81" t="s">
        <v>564</v>
      </c>
      <c r="BF154" s="82"/>
      <c r="BG154" s="81">
        <v>0</v>
      </c>
      <c r="BH154" s="81">
        <v>0</v>
      </c>
      <c r="BI154" s="81">
        <v>0</v>
      </c>
      <c r="BJ154" s="81">
        <v>6.6820000000000004</v>
      </c>
      <c r="BK154" s="81">
        <v>0</v>
      </c>
      <c r="BL154" s="81">
        <v>0</v>
      </c>
      <c r="BM154" s="82"/>
      <c r="BN154" s="81">
        <v>0</v>
      </c>
      <c r="BO154" s="81">
        <v>0</v>
      </c>
      <c r="BP154" s="81">
        <v>0</v>
      </c>
      <c r="BQ154" s="81">
        <v>1</v>
      </c>
      <c r="BR154" s="81">
        <v>0</v>
      </c>
      <c r="BS154" s="81">
        <v>0</v>
      </c>
      <c r="BT154"/>
      <c r="BU154" s="80">
        <v>6.6820000000000004</v>
      </c>
      <c r="BV154" s="80">
        <v>0</v>
      </c>
      <c r="BW154" s="80">
        <v>0</v>
      </c>
      <c r="BX154" s="80">
        <v>0</v>
      </c>
      <c r="BY154" s="80">
        <v>0</v>
      </c>
      <c r="BZ154" s="80">
        <v>0</v>
      </c>
      <c r="CA154" s="80">
        <v>0</v>
      </c>
      <c r="CB154" s="80">
        <v>0</v>
      </c>
      <c r="CC154" s="80">
        <v>0</v>
      </c>
    </row>
    <row r="155" spans="1:81">
      <c r="A155" s="80" t="s">
        <v>1972</v>
      </c>
      <c r="B155" s="80">
        <v>422</v>
      </c>
      <c r="C155" s="80">
        <v>14</v>
      </c>
      <c r="D155" s="80">
        <v>25</v>
      </c>
      <c r="E155" s="80">
        <v>2017</v>
      </c>
      <c r="F155" s="80" t="s">
        <v>71</v>
      </c>
      <c r="G155" s="80" t="s">
        <v>1958</v>
      </c>
      <c r="H155" s="80" t="s">
        <v>1959</v>
      </c>
      <c r="I155" s="177"/>
      <c r="J155" s="81">
        <v>2.0558014738738724</v>
      </c>
      <c r="K155" s="81">
        <v>0.44146015297004754</v>
      </c>
      <c r="L155" s="81">
        <v>0.92945857169864421</v>
      </c>
      <c r="M155" s="81">
        <v>6.3992433617488134</v>
      </c>
      <c r="N155" s="81">
        <v>8.165705023673226</v>
      </c>
      <c r="O155" s="81">
        <v>5.0728350264793702</v>
      </c>
      <c r="P155" s="81">
        <v>7.8598922875892239</v>
      </c>
      <c r="Q155" s="81">
        <v>0.41274088152391253</v>
      </c>
      <c r="R155" s="81">
        <v>0.18619926672255013</v>
      </c>
      <c r="S155" s="81">
        <v>0.89275529339480075</v>
      </c>
      <c r="T155" s="82"/>
      <c r="U155" s="81">
        <v>363784</v>
      </c>
      <c r="V155" s="81">
        <v>168</v>
      </c>
      <c r="W155" s="81">
        <v>23</v>
      </c>
      <c r="X155" s="81">
        <v>1789</v>
      </c>
      <c r="Y155" s="81">
        <v>3059</v>
      </c>
      <c r="Z155" s="81">
        <v>3033</v>
      </c>
      <c r="AA155" s="81">
        <v>1628</v>
      </c>
      <c r="AB155" s="81">
        <v>6043</v>
      </c>
      <c r="AC155" s="81">
        <v>32431.999999999989</v>
      </c>
      <c r="AD155" s="81">
        <v>0.89275529339480075</v>
      </c>
      <c r="AE155" s="82"/>
      <c r="AF155" s="81">
        <v>3077410.2186220889</v>
      </c>
      <c r="AG155" s="81">
        <v>378342.22096480598</v>
      </c>
      <c r="AH155" s="81">
        <v>191258.37184349971</v>
      </c>
      <c r="AI155" s="81">
        <v>10569926.176841609</v>
      </c>
      <c r="AJ155" s="81">
        <v>14359654.47051933</v>
      </c>
      <c r="AK155" s="81">
        <v>0</v>
      </c>
      <c r="AL155" s="81">
        <v>0</v>
      </c>
      <c r="AM155" s="81">
        <v>830108.06898611796</v>
      </c>
      <c r="AN155" s="81">
        <v>0</v>
      </c>
      <c r="AO155" s="81">
        <v>0</v>
      </c>
      <c r="AP155" s="82"/>
      <c r="AQ155" s="81">
        <v>59</v>
      </c>
      <c r="AR155" s="81">
        <v>31</v>
      </c>
      <c r="AS155" s="81">
        <v>0</v>
      </c>
      <c r="AT155" s="81">
        <v>0</v>
      </c>
      <c r="AU155" s="81">
        <v>0</v>
      </c>
      <c r="AV155" s="81">
        <v>0</v>
      </c>
      <c r="AW155" s="81" t="s">
        <v>564</v>
      </c>
      <c r="AX155" s="82"/>
      <c r="AY155" s="81">
        <v>311.19</v>
      </c>
      <c r="AZ155" s="81">
        <v>889.2</v>
      </c>
      <c r="BA155" s="81">
        <v>0</v>
      </c>
      <c r="BB155" s="81">
        <v>0</v>
      </c>
      <c r="BC155" s="81">
        <v>0</v>
      </c>
      <c r="BD155" s="81">
        <v>0</v>
      </c>
      <c r="BE155" s="81" t="s">
        <v>564</v>
      </c>
      <c r="BF155" s="82"/>
      <c r="BG155" s="81">
        <v>0</v>
      </c>
      <c r="BH155" s="81">
        <v>0</v>
      </c>
      <c r="BI155" s="81">
        <v>0</v>
      </c>
      <c r="BJ155" s="81">
        <v>6.5579999999999998</v>
      </c>
      <c r="BK155" s="81">
        <v>0</v>
      </c>
      <c r="BL155" s="81">
        <v>0</v>
      </c>
      <c r="BM155" s="82"/>
      <c r="BN155" s="81">
        <v>0</v>
      </c>
      <c r="BO155" s="81">
        <v>0</v>
      </c>
      <c r="BP155" s="81">
        <v>0</v>
      </c>
      <c r="BQ155" s="81">
        <v>1</v>
      </c>
      <c r="BR155" s="81">
        <v>0</v>
      </c>
      <c r="BS155" s="81">
        <v>0</v>
      </c>
      <c r="BT155"/>
      <c r="BU155" s="80">
        <v>6.5579999999999998</v>
      </c>
      <c r="BV155" s="80">
        <v>0</v>
      </c>
      <c r="BW155" s="80">
        <v>0</v>
      </c>
      <c r="BX155" s="80">
        <v>0</v>
      </c>
      <c r="BY155" s="80">
        <v>0</v>
      </c>
      <c r="BZ155" s="80">
        <v>0</v>
      </c>
      <c r="CA155" s="80">
        <v>0</v>
      </c>
      <c r="CB155" s="80">
        <v>0</v>
      </c>
      <c r="CC155" s="80">
        <v>0</v>
      </c>
    </row>
    <row r="156" spans="1:81">
      <c r="A156" s="80" t="s">
        <v>1973</v>
      </c>
      <c r="B156" s="80">
        <v>423</v>
      </c>
      <c r="C156" s="80">
        <v>15</v>
      </c>
      <c r="D156" s="80">
        <v>25</v>
      </c>
      <c r="E156" s="80">
        <v>2018</v>
      </c>
      <c r="F156" s="80" t="s">
        <v>93</v>
      </c>
      <c r="G156" s="80" t="s">
        <v>1958</v>
      </c>
      <c r="H156" s="80" t="s">
        <v>1959</v>
      </c>
      <c r="I156" s="177"/>
      <c r="J156" s="81">
        <v>1.9400126933368087</v>
      </c>
      <c r="K156" s="81">
        <v>0.3833563875815485</v>
      </c>
      <c r="L156" s="81">
        <v>0.82641386247528348</v>
      </c>
      <c r="M156" s="81">
        <v>5.7206173258504194</v>
      </c>
      <c r="N156" s="81">
        <v>5.7935314418805115</v>
      </c>
      <c r="O156" s="81">
        <v>5.1383576289567792</v>
      </c>
      <c r="P156" s="81">
        <v>7.8103323651693284</v>
      </c>
      <c r="Q156" s="81">
        <v>0.38211539481808066</v>
      </c>
      <c r="R156" s="81">
        <v>0.18731805394367038</v>
      </c>
      <c r="S156" s="81">
        <v>0.86931148152172089</v>
      </c>
      <c r="T156" s="82"/>
      <c r="U156" s="81">
        <v>399837</v>
      </c>
      <c r="V156" s="81">
        <v>168</v>
      </c>
      <c r="W156" s="81">
        <v>23</v>
      </c>
      <c r="X156" s="81">
        <v>1789</v>
      </c>
      <c r="Y156" s="81">
        <v>3072</v>
      </c>
      <c r="Z156" s="81">
        <v>3131</v>
      </c>
      <c r="AA156" s="81">
        <v>1634</v>
      </c>
      <c r="AB156" s="81">
        <v>6029</v>
      </c>
      <c r="AC156" s="81">
        <v>32499</v>
      </c>
      <c r="AD156" s="81">
        <v>0.86931148152172089</v>
      </c>
      <c r="AE156" s="82"/>
      <c r="AF156" s="81">
        <v>3448059.6077182889</v>
      </c>
      <c r="AG156" s="81">
        <v>346849.0572285215</v>
      </c>
      <c r="AH156" s="81">
        <v>169749.98180725821</v>
      </c>
      <c r="AI156" s="81">
        <v>10116465.77009557</v>
      </c>
      <c r="AJ156" s="81">
        <v>13758396.283749711</v>
      </c>
      <c r="AK156" s="81">
        <v>0</v>
      </c>
      <c r="AL156" s="81">
        <v>0</v>
      </c>
      <c r="AM156" s="81">
        <v>829898.54648053099</v>
      </c>
      <c r="AN156" s="81">
        <v>0</v>
      </c>
      <c r="AO156" s="81">
        <v>0</v>
      </c>
      <c r="AP156" s="82"/>
      <c r="AQ156" s="81">
        <v>61</v>
      </c>
      <c r="AR156" s="81">
        <v>32</v>
      </c>
      <c r="AS156" s="81">
        <v>0</v>
      </c>
      <c r="AT156" s="81">
        <v>0</v>
      </c>
      <c r="AU156" s="81">
        <v>0</v>
      </c>
      <c r="AV156" s="81">
        <v>0</v>
      </c>
      <c r="AW156" s="81" t="s">
        <v>564</v>
      </c>
      <c r="AX156" s="82"/>
      <c r="AY156" s="81">
        <v>321.19</v>
      </c>
      <c r="AZ156" s="81">
        <v>938</v>
      </c>
      <c r="BA156" s="81">
        <v>0</v>
      </c>
      <c r="BB156" s="81">
        <v>0</v>
      </c>
      <c r="BC156" s="81">
        <v>0</v>
      </c>
      <c r="BD156" s="81">
        <v>0</v>
      </c>
      <c r="BE156" s="81" t="s">
        <v>564</v>
      </c>
      <c r="BF156" s="82"/>
      <c r="BG156" s="81">
        <v>0</v>
      </c>
      <c r="BH156" s="81">
        <v>0</v>
      </c>
      <c r="BI156" s="81">
        <v>0</v>
      </c>
      <c r="BJ156" s="81">
        <v>6.7539999999999996</v>
      </c>
      <c r="BK156" s="81">
        <v>0</v>
      </c>
      <c r="BL156" s="81">
        <v>0</v>
      </c>
      <c r="BM156" s="82"/>
      <c r="BN156" s="81">
        <v>0</v>
      </c>
      <c r="BO156" s="81">
        <v>0</v>
      </c>
      <c r="BP156" s="81">
        <v>0</v>
      </c>
      <c r="BQ156" s="81">
        <v>1</v>
      </c>
      <c r="BR156" s="81">
        <v>0</v>
      </c>
      <c r="BS156" s="81">
        <v>0</v>
      </c>
      <c r="BT156"/>
      <c r="BU156" s="80">
        <v>6.7539999999999996</v>
      </c>
      <c r="BV156" s="80">
        <v>0</v>
      </c>
      <c r="BW156" s="80">
        <v>0</v>
      </c>
      <c r="BX156" s="80">
        <v>0</v>
      </c>
      <c r="BY156" s="80">
        <v>0</v>
      </c>
      <c r="BZ156" s="80">
        <v>0</v>
      </c>
      <c r="CA156" s="80">
        <v>0</v>
      </c>
      <c r="CB156" s="80">
        <v>0</v>
      </c>
      <c r="CC156" s="80">
        <v>0</v>
      </c>
    </row>
    <row r="157" spans="1:81">
      <c r="A157" s="80" t="s">
        <v>1974</v>
      </c>
      <c r="B157" s="80">
        <v>424</v>
      </c>
      <c r="C157" s="80">
        <v>16</v>
      </c>
      <c r="D157" s="80">
        <v>25</v>
      </c>
      <c r="E157" s="80">
        <v>2019</v>
      </c>
      <c r="F157" s="80" t="s">
        <v>73</v>
      </c>
      <c r="G157" s="80" t="s">
        <v>1958</v>
      </c>
      <c r="H157" s="80" t="s">
        <v>1959</v>
      </c>
      <c r="I157" s="177"/>
      <c r="J157" s="81">
        <v>1.7888962571027271</v>
      </c>
      <c r="K157" s="81">
        <v>0.36632162247630923</v>
      </c>
      <c r="L157" s="81">
        <v>0.84409154067826642</v>
      </c>
      <c r="M157" s="81">
        <v>6.1769048356987986</v>
      </c>
      <c r="N157" s="81">
        <v>6.4543892616353693</v>
      </c>
      <c r="O157" s="81">
        <v>5.0888998362921729</v>
      </c>
      <c r="P157" s="81">
        <v>7.5128504038282635</v>
      </c>
      <c r="Q157" s="81">
        <v>0.36982077799530433</v>
      </c>
      <c r="R157" s="81">
        <v>0.28564458108709589</v>
      </c>
      <c r="S157" s="81">
        <v>0.96808089625329263</v>
      </c>
      <c r="T157" s="82"/>
      <c r="U157" s="81">
        <v>346382</v>
      </c>
      <c r="V157" s="81">
        <v>168</v>
      </c>
      <c r="W157" s="81">
        <v>23</v>
      </c>
      <c r="X157" s="81">
        <v>1789</v>
      </c>
      <c r="Y157" s="81">
        <v>3109</v>
      </c>
      <c r="Z157" s="81">
        <v>3186</v>
      </c>
      <c r="AA157" s="81">
        <v>1560</v>
      </c>
      <c r="AB157" s="81">
        <v>5993</v>
      </c>
      <c r="AC157" s="81">
        <v>50370</v>
      </c>
      <c r="AD157" s="81">
        <v>0.96808089625329263</v>
      </c>
      <c r="AE157" s="82"/>
      <c r="AF157" s="81">
        <v>3103435.4329349878</v>
      </c>
      <c r="AG157" s="81">
        <v>338193.92846020532</v>
      </c>
      <c r="AH157" s="81">
        <v>196348.6973133081</v>
      </c>
      <c r="AI157" s="81">
        <v>10220673.074542809</v>
      </c>
      <c r="AJ157" s="81">
        <v>14045371.466726042</v>
      </c>
      <c r="AK157" s="81">
        <v>0</v>
      </c>
      <c r="AL157" s="81">
        <v>0</v>
      </c>
      <c r="AM157" s="81">
        <v>816201.48472015455</v>
      </c>
      <c r="AN157" s="81">
        <v>0</v>
      </c>
      <c r="AO157" s="81">
        <v>0</v>
      </c>
      <c r="AP157" s="82"/>
      <c r="AQ157" s="81">
        <v>61</v>
      </c>
      <c r="AR157" s="81">
        <v>34</v>
      </c>
      <c r="AS157" s="81">
        <v>0</v>
      </c>
      <c r="AT157" s="81">
        <v>0</v>
      </c>
      <c r="AU157" s="81">
        <v>0</v>
      </c>
      <c r="AV157" s="81">
        <v>0</v>
      </c>
      <c r="AW157" s="81" t="s">
        <v>564</v>
      </c>
      <c r="AX157" s="82"/>
      <c r="AY157" s="81">
        <v>321.19</v>
      </c>
      <c r="AZ157" s="81">
        <v>1009.5</v>
      </c>
      <c r="BA157" s="81">
        <v>0</v>
      </c>
      <c r="BB157" s="81">
        <v>0</v>
      </c>
      <c r="BC157" s="81">
        <v>0</v>
      </c>
      <c r="BD157" s="81">
        <v>0</v>
      </c>
      <c r="BE157" s="81" t="s">
        <v>564</v>
      </c>
      <c r="BF157" s="82"/>
      <c r="BG157" s="81">
        <v>0</v>
      </c>
      <c r="BH157" s="81">
        <v>0</v>
      </c>
      <c r="BI157" s="81">
        <v>0</v>
      </c>
      <c r="BJ157" s="81">
        <v>6.8840000000000003</v>
      </c>
      <c r="BK157" s="81">
        <v>0</v>
      </c>
      <c r="BL157" s="81">
        <v>0</v>
      </c>
      <c r="BM157" s="82"/>
      <c r="BN157" s="81">
        <v>0</v>
      </c>
      <c r="BO157" s="81">
        <v>0</v>
      </c>
      <c r="BP157" s="81">
        <v>0</v>
      </c>
      <c r="BQ157" s="81">
        <v>1</v>
      </c>
      <c r="BR157" s="81">
        <v>0</v>
      </c>
      <c r="BS157" s="81">
        <v>0</v>
      </c>
      <c r="BT157"/>
      <c r="BU157" s="80">
        <v>6.8840000000000003</v>
      </c>
      <c r="BV157" s="80">
        <v>0</v>
      </c>
      <c r="BW157" s="80">
        <v>0</v>
      </c>
      <c r="BX157" s="80">
        <v>0</v>
      </c>
      <c r="BY157" s="80">
        <v>0</v>
      </c>
      <c r="BZ157" s="80">
        <v>0</v>
      </c>
      <c r="CA157" s="80">
        <v>0</v>
      </c>
      <c r="CB157" s="80">
        <v>0</v>
      </c>
      <c r="CC157" s="80">
        <v>0</v>
      </c>
    </row>
    <row r="158" spans="1:81">
      <c r="A158" s="80" t="s">
        <v>1975</v>
      </c>
      <c r="B158" s="80">
        <v>425</v>
      </c>
      <c r="C158" s="80">
        <v>17</v>
      </c>
      <c r="D158" s="80">
        <v>25</v>
      </c>
      <c r="E158" s="80">
        <v>2020</v>
      </c>
      <c r="F158" s="80" t="s">
        <v>218</v>
      </c>
      <c r="G158" s="174" t="s">
        <v>1958</v>
      </c>
      <c r="H158" s="80" t="s">
        <v>1959</v>
      </c>
      <c r="I158" s="177"/>
      <c r="J158" s="81">
        <v>1.632346708639584</v>
      </c>
      <c r="K158" s="81">
        <v>0.70557586245335502</v>
      </c>
      <c r="L158" s="81">
        <v>1.1351682699195249</v>
      </c>
      <c r="M158" s="81">
        <v>7.5048583143085912</v>
      </c>
      <c r="N158" s="81">
        <v>6.3563313416507725</v>
      </c>
      <c r="O158" s="81">
        <v>4.5481601119887278</v>
      </c>
      <c r="P158" s="81">
        <v>7.3447950471657837</v>
      </c>
      <c r="Q158" s="81">
        <v>0.35613755315527618</v>
      </c>
      <c r="R158" s="81">
        <v>0.35231139311247545</v>
      </c>
      <c r="S158" s="81">
        <v>0.78053746666765911</v>
      </c>
      <c r="T158" s="82"/>
      <c r="U158" s="81">
        <v>323927</v>
      </c>
      <c r="V158" s="81">
        <v>287</v>
      </c>
      <c r="W158" s="81">
        <v>27</v>
      </c>
      <c r="X158" s="81">
        <v>2222</v>
      </c>
      <c r="Y158" s="81">
        <v>3138</v>
      </c>
      <c r="Z158" s="81">
        <v>3250</v>
      </c>
      <c r="AA158" s="81">
        <v>1657</v>
      </c>
      <c r="AB158" s="81">
        <v>6040</v>
      </c>
      <c r="AC158" s="81">
        <v>62450</v>
      </c>
      <c r="AD158" s="81">
        <v>0.78053746666765911</v>
      </c>
      <c r="AE158" s="82"/>
      <c r="AF158" s="81">
        <v>2738161.2565628351</v>
      </c>
      <c r="AG158" s="81">
        <v>605399.3093112018</v>
      </c>
      <c r="AH158" s="81">
        <v>305927.31356496905</v>
      </c>
      <c r="AI158" s="81">
        <v>11961970.281227747</v>
      </c>
      <c r="AJ158" s="81">
        <v>13073361.378761444</v>
      </c>
      <c r="AK158" s="81"/>
      <c r="AL158" s="81"/>
      <c r="AM158" s="81">
        <v>788287.10579962877</v>
      </c>
      <c r="AN158" s="81"/>
      <c r="AO158" s="81"/>
      <c r="AP158" s="82"/>
      <c r="AQ158" s="81">
        <v>61</v>
      </c>
      <c r="AR158" s="81">
        <v>34</v>
      </c>
      <c r="AS158" s="81">
        <v>0</v>
      </c>
      <c r="AT158" s="81">
        <v>0</v>
      </c>
      <c r="AU158" s="81">
        <v>0</v>
      </c>
      <c r="AV158" s="81">
        <v>0</v>
      </c>
      <c r="AW158" s="81">
        <v>0</v>
      </c>
      <c r="AX158" s="82"/>
      <c r="AY158" s="81">
        <v>321.19</v>
      </c>
      <c r="AZ158" s="81">
        <v>1009.5</v>
      </c>
      <c r="BA158" s="81">
        <v>0</v>
      </c>
      <c r="BB158" s="81">
        <v>0</v>
      </c>
      <c r="BC158" s="81">
        <v>0</v>
      </c>
      <c r="BD158" s="81">
        <v>0</v>
      </c>
      <c r="BE158" s="81">
        <v>0</v>
      </c>
      <c r="BF158" s="82"/>
      <c r="BG158" s="81">
        <v>0</v>
      </c>
      <c r="BH158" s="81">
        <v>0</v>
      </c>
      <c r="BI158" s="81">
        <v>0</v>
      </c>
      <c r="BJ158" s="81">
        <v>6.4210000000000003</v>
      </c>
      <c r="BK158" s="81">
        <v>0</v>
      </c>
      <c r="BL158" s="81">
        <v>0</v>
      </c>
      <c r="BM158" s="82"/>
      <c r="BN158" s="81">
        <v>0</v>
      </c>
      <c r="BO158" s="81">
        <v>0</v>
      </c>
      <c r="BP158" s="81">
        <v>0</v>
      </c>
      <c r="BQ158" s="81">
        <v>1</v>
      </c>
      <c r="BR158" s="81">
        <v>0</v>
      </c>
      <c r="BS158" s="81">
        <v>0</v>
      </c>
      <c r="BT158"/>
      <c r="BU158" s="80">
        <v>6.4210000000000003</v>
      </c>
      <c r="BV158" s="80">
        <v>0</v>
      </c>
      <c r="BW158" s="80">
        <v>0</v>
      </c>
      <c r="BX158" s="80">
        <v>0</v>
      </c>
      <c r="BY158" s="80">
        <v>0</v>
      </c>
      <c r="BZ158" s="80">
        <v>0</v>
      </c>
      <c r="CA158" s="80">
        <v>0</v>
      </c>
      <c r="CB158" s="80">
        <v>0</v>
      </c>
      <c r="CC158" s="80">
        <v>0</v>
      </c>
    </row>
    <row r="159" spans="1:81">
      <c r="A159" s="80" t="s">
        <v>1976</v>
      </c>
      <c r="B159" s="80">
        <v>425</v>
      </c>
      <c r="C159" s="80">
        <v>18</v>
      </c>
      <c r="D159" s="80">
        <v>25</v>
      </c>
      <c r="E159" s="80">
        <v>2021</v>
      </c>
      <c r="F159" s="80" t="s">
        <v>75</v>
      </c>
      <c r="G159" s="174" t="s">
        <v>1958</v>
      </c>
      <c r="H159" s="80" t="s">
        <v>1959</v>
      </c>
      <c r="I159" s="177"/>
      <c r="J159" s="81">
        <v>1.4351210699389172</v>
      </c>
      <c r="K159" s="81">
        <v>0.71603093077524205</v>
      </c>
      <c r="L159" s="81">
        <v>0.99342963578787169</v>
      </c>
      <c r="M159" s="81">
        <v>7.0262910602076261</v>
      </c>
      <c r="N159" s="81">
        <v>5.30261703306864</v>
      </c>
      <c r="O159" s="81">
        <v>4.4605298429455207</v>
      </c>
      <c r="P159" s="81">
        <v>7.6860886228210203</v>
      </c>
      <c r="Q159" s="81">
        <v>0.36124688346112016</v>
      </c>
      <c r="R159" s="81">
        <v>0.20561699985091283</v>
      </c>
      <c r="S159" s="81">
        <v>0.66819836398797972</v>
      </c>
      <c r="T159" s="82"/>
      <c r="U159" s="81">
        <v>369718</v>
      </c>
      <c r="V159" s="81">
        <v>287</v>
      </c>
      <c r="W159" s="81">
        <v>27</v>
      </c>
      <c r="X159" s="81">
        <v>2222</v>
      </c>
      <c r="Y159" s="81">
        <v>3147</v>
      </c>
      <c r="Z159" s="81">
        <v>3282</v>
      </c>
      <c r="AA159" s="81">
        <v>1691</v>
      </c>
      <c r="AB159" s="81">
        <v>6054</v>
      </c>
      <c r="AC159" s="81">
        <v>35327</v>
      </c>
      <c r="AD159" s="81">
        <v>0.66819836398797972</v>
      </c>
      <c r="AE159" s="82"/>
      <c r="AF159" s="81">
        <v>2750683.8617051826</v>
      </c>
      <c r="AG159" s="81">
        <v>614169.18191490893</v>
      </c>
      <c r="AH159" s="81">
        <v>282290.37295380561</v>
      </c>
      <c r="AI159" s="81">
        <v>13340562.60320786</v>
      </c>
      <c r="AJ159" s="81">
        <v>13321627.595334545</v>
      </c>
      <c r="AK159" s="81">
        <v>0</v>
      </c>
      <c r="AL159" s="81">
        <v>0</v>
      </c>
      <c r="AM159" s="81">
        <v>794671.57678843895</v>
      </c>
      <c r="AN159" s="81">
        <v>0</v>
      </c>
      <c r="AO159" s="81">
        <v>0</v>
      </c>
      <c r="AP159" s="82"/>
      <c r="AQ159" s="81">
        <v>62</v>
      </c>
      <c r="AR159" s="81">
        <v>34</v>
      </c>
      <c r="AS159" s="81">
        <v>0</v>
      </c>
      <c r="AT159" s="81">
        <v>0</v>
      </c>
      <c r="AU159" s="81">
        <v>0</v>
      </c>
      <c r="AV159" s="81">
        <v>0</v>
      </c>
      <c r="AW159" s="81"/>
      <c r="AX159" s="82"/>
      <c r="AY159" s="81">
        <v>331.09</v>
      </c>
      <c r="AZ159" s="81">
        <v>1009.5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1977</v>
      </c>
      <c r="B160" s="80">
        <v>425</v>
      </c>
      <c r="C160" s="80">
        <v>19</v>
      </c>
      <c r="D160" s="80">
        <v>25</v>
      </c>
      <c r="E160" s="80">
        <v>2022</v>
      </c>
      <c r="F160" s="80" t="s">
        <v>568</v>
      </c>
      <c r="G160" s="80" t="s">
        <v>1958</v>
      </c>
      <c r="H160" s="80" t="s">
        <v>1959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62</v>
      </c>
      <c r="AR160" s="81">
        <v>34</v>
      </c>
      <c r="AS160" s="81">
        <v>0</v>
      </c>
      <c r="AT160" s="81">
        <v>0</v>
      </c>
      <c r="AU160" s="81">
        <v>0</v>
      </c>
      <c r="AV160" s="81">
        <v>0</v>
      </c>
      <c r="AW160" s="81"/>
      <c r="AX160" s="82"/>
      <c r="AY160" s="81">
        <v>331.09000000000003</v>
      </c>
      <c r="AZ160" s="81">
        <v>1009.5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1978</v>
      </c>
      <c r="B161" s="80">
        <v>188</v>
      </c>
      <c r="C161" s="80">
        <v>1</v>
      </c>
      <c r="D161" s="80">
        <v>12</v>
      </c>
      <c r="E161" s="80">
        <v>1990</v>
      </c>
      <c r="F161" s="80" t="s">
        <v>562</v>
      </c>
      <c r="G161" s="80" t="s">
        <v>1979</v>
      </c>
      <c r="H161" s="80" t="s">
        <v>1980</v>
      </c>
      <c r="I161" s="177"/>
      <c r="J161" s="81">
        <v>53.798751255024492</v>
      </c>
      <c r="K161" s="81">
        <v>1.2542796407895023</v>
      </c>
      <c r="L161" s="81">
        <v>0.30655198175863685</v>
      </c>
      <c r="M161" s="81">
        <v>2.23505030306689</v>
      </c>
      <c r="N161" s="81">
        <v>6.0697856008810458</v>
      </c>
      <c r="O161" s="81">
        <v>4.8940986376697477</v>
      </c>
      <c r="P161" s="81">
        <v>5.9840758490817816</v>
      </c>
      <c r="Q161" s="81">
        <v>0.44141006046757186</v>
      </c>
      <c r="R161" s="81">
        <v>0</v>
      </c>
      <c r="S161" s="81">
        <v>0.47199562164646969</v>
      </c>
      <c r="T161" s="82"/>
      <c r="U161" s="81">
        <v>3235905</v>
      </c>
      <c r="V161" s="81">
        <v>336</v>
      </c>
      <c r="W161" s="81">
        <v>3</v>
      </c>
      <c r="X161" s="81">
        <v>683</v>
      </c>
      <c r="Y161" s="81">
        <v>1785</v>
      </c>
      <c r="Z161" s="81">
        <v>2013</v>
      </c>
      <c r="AA161" s="81">
        <v>1453</v>
      </c>
      <c r="AB161" s="81">
        <v>7167</v>
      </c>
      <c r="AC161" s="81">
        <v>0</v>
      </c>
      <c r="AD161" s="81">
        <v>0.47199562164646969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1981</v>
      </c>
      <c r="B162" s="80">
        <v>189</v>
      </c>
      <c r="C162" s="80">
        <v>2</v>
      </c>
      <c r="D162" s="80">
        <v>12</v>
      </c>
      <c r="E162" s="80">
        <v>2005</v>
      </c>
      <c r="F162" s="80" t="s">
        <v>565</v>
      </c>
      <c r="G162" s="80" t="s">
        <v>1979</v>
      </c>
      <c r="H162" s="80" t="s">
        <v>1980</v>
      </c>
      <c r="I162" s="177"/>
      <c r="J162" s="81">
        <v>56.672500944574892</v>
      </c>
      <c r="K162" s="81">
        <v>1.0193971666013257</v>
      </c>
      <c r="L162" s="81">
        <v>7.1363232988059879</v>
      </c>
      <c r="M162" s="81">
        <v>5.6368276619076978</v>
      </c>
      <c r="N162" s="81">
        <v>8.2714670647534732</v>
      </c>
      <c r="O162" s="81">
        <v>8.4627883891110258</v>
      </c>
      <c r="P162" s="81">
        <v>7.83968640902535</v>
      </c>
      <c r="Q162" s="81">
        <v>0.39796949354603484</v>
      </c>
      <c r="R162" s="81">
        <v>0</v>
      </c>
      <c r="S162" s="81">
        <v>0</v>
      </c>
      <c r="T162" s="82"/>
      <c r="U162" s="81">
        <v>4294868</v>
      </c>
      <c r="V162" s="81">
        <v>351</v>
      </c>
      <c r="W162" s="81">
        <v>79</v>
      </c>
      <c r="X162" s="81">
        <v>955</v>
      </c>
      <c r="Y162" s="81">
        <v>1994</v>
      </c>
      <c r="Z162" s="81">
        <v>4028</v>
      </c>
      <c r="AA162" s="81">
        <v>1559</v>
      </c>
      <c r="AB162" s="81">
        <v>6755</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1982</v>
      </c>
      <c r="B163" s="80">
        <v>190</v>
      </c>
      <c r="C163" s="80">
        <v>3</v>
      </c>
      <c r="D163" s="80">
        <v>12</v>
      </c>
      <c r="E163" s="80">
        <v>2006</v>
      </c>
      <c r="F163" s="80" t="s">
        <v>566</v>
      </c>
      <c r="G163" s="80" t="s">
        <v>1979</v>
      </c>
      <c r="H163" s="80" t="s">
        <v>1980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1983</v>
      </c>
      <c r="B164" s="80">
        <v>191</v>
      </c>
      <c r="C164" s="80">
        <v>4</v>
      </c>
      <c r="D164" s="80">
        <v>12</v>
      </c>
      <c r="E164" s="80">
        <v>2007</v>
      </c>
      <c r="F164" s="80" t="s">
        <v>567</v>
      </c>
      <c r="G164" s="80" t="s">
        <v>1979</v>
      </c>
      <c r="H164" s="80" t="s">
        <v>1980</v>
      </c>
      <c r="I164" s="177"/>
      <c r="J164" s="81">
        <v>53.552327256203938</v>
      </c>
      <c r="K164" s="81">
        <v>0.88895672851043128</v>
      </c>
      <c r="L164" s="81">
        <v>5.7299124808193014</v>
      </c>
      <c r="M164" s="81">
        <v>5.9033400882117153</v>
      </c>
      <c r="N164" s="81">
        <v>8.4281589110614306</v>
      </c>
      <c r="O164" s="81">
        <v>8.2479222362711884</v>
      </c>
      <c r="P164" s="81">
        <v>8.3235972989320892</v>
      </c>
      <c r="Q164" s="81">
        <v>0.41440642329043348</v>
      </c>
      <c r="R164" s="81">
        <v>0</v>
      </c>
      <c r="S164" s="81">
        <v>0</v>
      </c>
      <c r="T164" s="82"/>
      <c r="U164" s="81">
        <v>4788604</v>
      </c>
      <c r="V164" s="81">
        <v>332</v>
      </c>
      <c r="W164" s="81">
        <v>74</v>
      </c>
      <c r="X164" s="81">
        <v>1232</v>
      </c>
      <c r="Y164" s="81">
        <v>2052</v>
      </c>
      <c r="Z164" s="81">
        <v>4081</v>
      </c>
      <c r="AA164" s="81">
        <v>1630</v>
      </c>
      <c r="AB164" s="81">
        <v>6662</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1984</v>
      </c>
      <c r="B165" s="80">
        <v>192</v>
      </c>
      <c r="C165" s="80">
        <v>5</v>
      </c>
      <c r="D165" s="80">
        <v>12</v>
      </c>
      <c r="E165" s="80">
        <v>2008</v>
      </c>
      <c r="F165" s="80" t="s">
        <v>84</v>
      </c>
      <c r="G165" s="80" t="s">
        <v>1979</v>
      </c>
      <c r="H165" s="80" t="s">
        <v>1980</v>
      </c>
      <c r="I165" s="177"/>
      <c r="J165" s="81">
        <v>50.055524160761905</v>
      </c>
      <c r="K165" s="81">
        <v>0.67036608231188544</v>
      </c>
      <c r="L165" s="81">
        <v>4.9001605090893658</v>
      </c>
      <c r="M165" s="81">
        <v>6.232008599374339</v>
      </c>
      <c r="N165" s="81">
        <v>7.3569895928137568</v>
      </c>
      <c r="O165" s="81">
        <v>8.0502566139302694</v>
      </c>
      <c r="P165" s="81">
        <v>8.0998826923046128</v>
      </c>
      <c r="Q165" s="81">
        <v>0.4052589609867171</v>
      </c>
      <c r="R165" s="81">
        <v>0</v>
      </c>
      <c r="S165" s="81">
        <v>0</v>
      </c>
      <c r="T165" s="82"/>
      <c r="U165" s="81">
        <v>4763957</v>
      </c>
      <c r="V165" s="81">
        <v>332</v>
      </c>
      <c r="W165" s="81">
        <v>74</v>
      </c>
      <c r="X165" s="81">
        <v>1232</v>
      </c>
      <c r="Y165" s="81">
        <v>2064</v>
      </c>
      <c r="Z165" s="81">
        <v>4123</v>
      </c>
      <c r="AA165" s="81">
        <v>1588</v>
      </c>
      <c r="AB165" s="81">
        <v>6622</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1985</v>
      </c>
      <c r="B166" s="80">
        <v>193</v>
      </c>
      <c r="C166" s="80">
        <v>6</v>
      </c>
      <c r="D166" s="80">
        <v>12</v>
      </c>
      <c r="E166" s="80">
        <v>2009</v>
      </c>
      <c r="F166" s="80" t="s">
        <v>85</v>
      </c>
      <c r="G166" s="80" t="s">
        <v>1979</v>
      </c>
      <c r="H166" s="80" t="s">
        <v>1980</v>
      </c>
      <c r="I166" s="177"/>
      <c r="J166" s="81">
        <v>49.386859081840008</v>
      </c>
      <c r="K166" s="81">
        <v>0.66204942188826099</v>
      </c>
      <c r="L166" s="81">
        <v>4.6799831845356685</v>
      </c>
      <c r="M166" s="81">
        <v>7.3241561355637481</v>
      </c>
      <c r="N166" s="81">
        <v>7.7535381408234443</v>
      </c>
      <c r="O166" s="81">
        <v>8.1103895373548767</v>
      </c>
      <c r="P166" s="81">
        <v>7.7259504458793025</v>
      </c>
      <c r="Q166" s="81">
        <v>0.38476823654111247</v>
      </c>
      <c r="R166" s="81">
        <v>0</v>
      </c>
      <c r="S166" s="81">
        <v>0</v>
      </c>
      <c r="T166" s="82"/>
      <c r="U166" s="81">
        <v>4012544</v>
      </c>
      <c r="V166" s="81">
        <v>318</v>
      </c>
      <c r="W166" s="81">
        <v>88</v>
      </c>
      <c r="X166" s="81">
        <v>1517</v>
      </c>
      <c r="Y166" s="81">
        <v>2106</v>
      </c>
      <c r="Z166" s="81">
        <v>4100</v>
      </c>
      <c r="AA166" s="81">
        <v>1555</v>
      </c>
      <c r="AB166" s="81">
        <v>6600</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14.7</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1986</v>
      </c>
      <c r="B167" s="80">
        <v>194</v>
      </c>
      <c r="C167" s="80">
        <v>7</v>
      </c>
      <c r="D167" s="80">
        <v>12</v>
      </c>
      <c r="E167" s="80">
        <v>2010</v>
      </c>
      <c r="F167" s="80" t="s">
        <v>86</v>
      </c>
      <c r="G167" s="80" t="s">
        <v>1979</v>
      </c>
      <c r="H167" s="80" t="s">
        <v>1980</v>
      </c>
      <c r="I167" s="177"/>
      <c r="J167" s="81">
        <v>55.091954226736554</v>
      </c>
      <c r="K167" s="81">
        <v>0.69220212915484458</v>
      </c>
      <c r="L167" s="81">
        <v>4.3443335090607995</v>
      </c>
      <c r="M167" s="81">
        <v>7.5603122381365564</v>
      </c>
      <c r="N167" s="81">
        <v>8.8412821481528869</v>
      </c>
      <c r="O167" s="81">
        <v>7.9921477336254174</v>
      </c>
      <c r="P167" s="81">
        <v>8.0614222375307687</v>
      </c>
      <c r="Q167" s="81">
        <v>0.40033558015970955</v>
      </c>
      <c r="R167" s="81">
        <v>0</v>
      </c>
      <c r="S167" s="81">
        <v>0</v>
      </c>
      <c r="T167" s="82"/>
      <c r="U167" s="81">
        <v>4490611</v>
      </c>
      <c r="V167" s="81">
        <v>318</v>
      </c>
      <c r="W167" s="81">
        <v>88</v>
      </c>
      <c r="X167" s="81">
        <v>1517</v>
      </c>
      <c r="Y167" s="81">
        <v>2114</v>
      </c>
      <c r="Z167" s="81">
        <v>4059</v>
      </c>
      <c r="AA167" s="81">
        <v>1582</v>
      </c>
      <c r="AB167" s="81">
        <v>6580</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17.3</v>
      </c>
      <c r="BJ167" s="81">
        <v>0</v>
      </c>
      <c r="BK167" s="81">
        <v>0</v>
      </c>
      <c r="BL167" s="81">
        <v>0</v>
      </c>
      <c r="BM167" s="82"/>
      <c r="BN167" s="81">
        <v>0</v>
      </c>
      <c r="BO167" s="81">
        <v>0</v>
      </c>
      <c r="BP167" s="81">
        <v>1</v>
      </c>
      <c r="BQ167" s="81">
        <v>0</v>
      </c>
      <c r="BR167" s="81">
        <v>0</v>
      </c>
      <c r="BS167" s="81">
        <v>0</v>
      </c>
      <c r="BT167"/>
      <c r="BU167" s="80">
        <v>17.3</v>
      </c>
      <c r="BV167" s="80">
        <v>0</v>
      </c>
      <c r="BW167" s="80">
        <v>0</v>
      </c>
      <c r="BX167" s="80">
        <v>0</v>
      </c>
      <c r="BY167" s="80">
        <v>0</v>
      </c>
      <c r="BZ167" s="80">
        <v>0</v>
      </c>
      <c r="CA167" s="80">
        <v>0</v>
      </c>
      <c r="CB167" s="80">
        <v>0</v>
      </c>
      <c r="CC167" s="80">
        <v>0</v>
      </c>
    </row>
    <row r="168" spans="1:81">
      <c r="A168" s="80" t="s">
        <v>1987</v>
      </c>
      <c r="B168" s="80">
        <v>195</v>
      </c>
      <c r="C168" s="80">
        <v>8</v>
      </c>
      <c r="D168" s="80">
        <v>12</v>
      </c>
      <c r="E168" s="80">
        <v>2011</v>
      </c>
      <c r="F168" s="80" t="s">
        <v>87</v>
      </c>
      <c r="G168" s="80" t="s">
        <v>1979</v>
      </c>
      <c r="H168" s="80" t="s">
        <v>1980</v>
      </c>
      <c r="I168" s="177"/>
      <c r="J168" s="81">
        <v>50.129288223503281</v>
      </c>
      <c r="K168" s="81">
        <v>0.95554783062018511</v>
      </c>
      <c r="L168" s="81">
        <v>4.3207635370784958</v>
      </c>
      <c r="M168" s="81">
        <v>8.8050826399642528</v>
      </c>
      <c r="N168" s="81">
        <v>9.1464880905431727</v>
      </c>
      <c r="O168" s="81">
        <v>7.8877325194140315</v>
      </c>
      <c r="P168" s="81">
        <v>7.8581504837614293</v>
      </c>
      <c r="Q168" s="81">
        <v>0.45412388135474285</v>
      </c>
      <c r="R168" s="81">
        <v>0</v>
      </c>
      <c r="S168" s="81">
        <v>0</v>
      </c>
      <c r="T168" s="82"/>
      <c r="U168" s="81">
        <v>3789560</v>
      </c>
      <c r="V168" s="81">
        <v>318</v>
      </c>
      <c r="W168" s="81">
        <v>88</v>
      </c>
      <c r="X168" s="81">
        <v>1517</v>
      </c>
      <c r="Y168" s="81">
        <v>2121</v>
      </c>
      <c r="Z168" s="81">
        <v>4093</v>
      </c>
      <c r="AA168" s="81">
        <v>1588</v>
      </c>
      <c r="AB168" s="81">
        <v>6471</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16.8</v>
      </c>
      <c r="BJ168" s="81">
        <v>0</v>
      </c>
      <c r="BK168" s="81">
        <v>0</v>
      </c>
      <c r="BL168" s="81">
        <v>0</v>
      </c>
      <c r="BM168" s="82"/>
      <c r="BN168" s="81">
        <v>0</v>
      </c>
      <c r="BO168" s="81">
        <v>0</v>
      </c>
      <c r="BP168" s="81">
        <v>1</v>
      </c>
      <c r="BQ168" s="81">
        <v>0</v>
      </c>
      <c r="BR168" s="81">
        <v>0</v>
      </c>
      <c r="BS168" s="81">
        <v>0</v>
      </c>
      <c r="BT168"/>
      <c r="BU168" s="80">
        <v>16.8</v>
      </c>
      <c r="BV168" s="80">
        <v>0</v>
      </c>
      <c r="BW168" s="80">
        <v>0</v>
      </c>
      <c r="BX168" s="80">
        <v>0</v>
      </c>
      <c r="BY168" s="80">
        <v>0</v>
      </c>
      <c r="BZ168" s="80">
        <v>0</v>
      </c>
      <c r="CA168" s="80">
        <v>0</v>
      </c>
      <c r="CB168" s="80">
        <v>0</v>
      </c>
      <c r="CC168" s="80">
        <v>0</v>
      </c>
    </row>
    <row r="169" spans="1:81">
      <c r="A169" s="80" t="s">
        <v>1988</v>
      </c>
      <c r="B169" s="80">
        <v>196</v>
      </c>
      <c r="C169" s="80">
        <v>9</v>
      </c>
      <c r="D169" s="80">
        <v>12</v>
      </c>
      <c r="E169" s="80">
        <v>2012</v>
      </c>
      <c r="F169" s="80" t="s">
        <v>88</v>
      </c>
      <c r="G169" s="80" t="s">
        <v>1979</v>
      </c>
      <c r="H169" s="80" t="s">
        <v>1980</v>
      </c>
      <c r="I169" s="177"/>
      <c r="J169" s="81">
        <v>61.145394490052084</v>
      </c>
      <c r="K169" s="81">
        <v>0.89225503288582797</v>
      </c>
      <c r="L169" s="81">
        <v>4.3844177117483563</v>
      </c>
      <c r="M169" s="81">
        <v>8.3147987718422947</v>
      </c>
      <c r="N169" s="81">
        <v>9.6445043841115066</v>
      </c>
      <c r="O169" s="81">
        <v>7.9250844858667042</v>
      </c>
      <c r="P169" s="81">
        <v>7.7883983278892384</v>
      </c>
      <c r="Q169" s="81">
        <v>0.51154154358732651</v>
      </c>
      <c r="R169" s="81">
        <v>0</v>
      </c>
      <c r="S169" s="81">
        <v>0</v>
      </c>
      <c r="T169" s="82"/>
      <c r="U169" s="81">
        <v>4861427</v>
      </c>
      <c r="V169" s="81">
        <v>318</v>
      </c>
      <c r="W169" s="81">
        <v>88</v>
      </c>
      <c r="X169" s="81">
        <v>1517</v>
      </c>
      <c r="Y169" s="81">
        <v>2382</v>
      </c>
      <c r="Z169" s="81">
        <v>4145</v>
      </c>
      <c r="AA169" s="81">
        <v>1565</v>
      </c>
      <c r="AB169" s="81">
        <v>6709</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16.616</v>
      </c>
      <c r="BJ169" s="81">
        <v>0</v>
      </c>
      <c r="BK169" s="81">
        <v>0</v>
      </c>
      <c r="BL169" s="81">
        <v>0</v>
      </c>
      <c r="BM169" s="82"/>
      <c r="BN169" s="81">
        <v>0</v>
      </c>
      <c r="BO169" s="81">
        <v>0</v>
      </c>
      <c r="BP169" s="81">
        <v>1</v>
      </c>
      <c r="BQ169" s="81">
        <v>0</v>
      </c>
      <c r="BR169" s="81">
        <v>0</v>
      </c>
      <c r="BS169" s="81">
        <v>0</v>
      </c>
      <c r="BT169"/>
      <c r="BU169" s="80">
        <v>16.616</v>
      </c>
      <c r="BV169" s="80">
        <v>0</v>
      </c>
      <c r="BW169" s="80">
        <v>0</v>
      </c>
      <c r="BX169" s="80">
        <v>0</v>
      </c>
      <c r="BY169" s="80">
        <v>0</v>
      </c>
      <c r="BZ169" s="80">
        <v>0</v>
      </c>
      <c r="CA169" s="80">
        <v>0</v>
      </c>
      <c r="CB169" s="80">
        <v>0</v>
      </c>
      <c r="CC169" s="80">
        <v>0</v>
      </c>
    </row>
    <row r="170" spans="1:81">
      <c r="A170" s="80" t="s">
        <v>1989</v>
      </c>
      <c r="B170" s="80">
        <v>197</v>
      </c>
      <c r="C170" s="80">
        <v>10</v>
      </c>
      <c r="D170" s="80">
        <v>12</v>
      </c>
      <c r="E170" s="80">
        <v>2013</v>
      </c>
      <c r="F170" s="80" t="s">
        <v>89</v>
      </c>
      <c r="G170" s="80" t="s">
        <v>1979</v>
      </c>
      <c r="H170" s="80" t="s">
        <v>1980</v>
      </c>
      <c r="I170" s="177"/>
      <c r="J170" s="81">
        <v>50.13852274943347</v>
      </c>
      <c r="K170" s="81">
        <v>0.78075448902707723</v>
      </c>
      <c r="L170" s="81">
        <v>4.1590773975309467</v>
      </c>
      <c r="M170" s="81">
        <v>8.3722669485726584</v>
      </c>
      <c r="N170" s="81">
        <v>9.6514164299839802</v>
      </c>
      <c r="O170" s="81">
        <v>7.5973486170924653</v>
      </c>
      <c r="P170" s="81">
        <v>7.9676050857933891</v>
      </c>
      <c r="Q170" s="81">
        <v>0.50815298047893642</v>
      </c>
      <c r="R170" s="81">
        <v>0</v>
      </c>
      <c r="S170" s="81">
        <v>0</v>
      </c>
      <c r="T170" s="82"/>
      <c r="U170" s="81">
        <v>4000347</v>
      </c>
      <c r="V170" s="81">
        <v>318</v>
      </c>
      <c r="W170" s="81">
        <v>88</v>
      </c>
      <c r="X170" s="81">
        <v>1517</v>
      </c>
      <c r="Y170" s="81">
        <v>2328</v>
      </c>
      <c r="Z170" s="81">
        <v>4151</v>
      </c>
      <c r="AA170" s="81">
        <v>1595</v>
      </c>
      <c r="AB170" s="81">
        <v>6569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16.189</v>
      </c>
      <c r="BJ170" s="81">
        <v>0</v>
      </c>
      <c r="BK170" s="81">
        <v>0</v>
      </c>
      <c r="BL170" s="81">
        <v>0</v>
      </c>
      <c r="BM170" s="82"/>
      <c r="BN170" s="81">
        <v>0</v>
      </c>
      <c r="BO170" s="81">
        <v>0</v>
      </c>
      <c r="BP170" s="81">
        <v>1</v>
      </c>
      <c r="BQ170" s="81">
        <v>0</v>
      </c>
      <c r="BR170" s="81">
        <v>0</v>
      </c>
      <c r="BS170" s="81">
        <v>0</v>
      </c>
      <c r="BT170"/>
      <c r="BU170" s="80">
        <v>16.189</v>
      </c>
      <c r="BV170" s="80">
        <v>0</v>
      </c>
      <c r="BW170" s="80">
        <v>0</v>
      </c>
      <c r="BX170" s="80">
        <v>0</v>
      </c>
      <c r="BY170" s="80">
        <v>0</v>
      </c>
      <c r="BZ170" s="80">
        <v>0</v>
      </c>
      <c r="CA170" s="80">
        <v>0</v>
      </c>
      <c r="CB170" s="80">
        <v>0</v>
      </c>
      <c r="CC170" s="80">
        <v>0</v>
      </c>
    </row>
    <row r="171" spans="1:81">
      <c r="A171" s="80" t="s">
        <v>1990</v>
      </c>
      <c r="B171" s="80">
        <v>198</v>
      </c>
      <c r="C171" s="80">
        <v>11</v>
      </c>
      <c r="D171" s="80">
        <v>12</v>
      </c>
      <c r="E171" s="80">
        <v>2014</v>
      </c>
      <c r="F171" s="80" t="s">
        <v>90</v>
      </c>
      <c r="G171" s="80" t="s">
        <v>1979</v>
      </c>
      <c r="H171" s="80" t="s">
        <v>1980</v>
      </c>
      <c r="I171" s="177"/>
      <c r="J171" s="81">
        <v>49.836269660706257</v>
      </c>
      <c r="K171" s="81">
        <v>0.82263872312666952</v>
      </c>
      <c r="L171" s="81">
        <v>4.2023800888844169</v>
      </c>
      <c r="M171" s="81">
        <v>9.1430146748756886</v>
      </c>
      <c r="N171" s="81">
        <v>8.5790929988048763</v>
      </c>
      <c r="O171" s="81">
        <v>7.1631134864709365</v>
      </c>
      <c r="P171" s="81">
        <v>8.084365451056204</v>
      </c>
      <c r="Q171" s="81">
        <v>0.48398728853253892</v>
      </c>
      <c r="R171" s="81">
        <v>0</v>
      </c>
      <c r="S171" s="81">
        <v>0</v>
      </c>
      <c r="T171" s="82"/>
      <c r="U171" s="81">
        <v>4160636</v>
      </c>
      <c r="V171" s="81">
        <v>283</v>
      </c>
      <c r="W171" s="81">
        <v>92</v>
      </c>
      <c r="X171" s="81">
        <v>1623</v>
      </c>
      <c r="Y171" s="81">
        <v>2313</v>
      </c>
      <c r="Z171" s="81">
        <v>4122</v>
      </c>
      <c r="AA171" s="81">
        <v>1610</v>
      </c>
      <c r="AB171" s="81">
        <v>6521</v>
      </c>
      <c r="AC171" s="81">
        <v>0</v>
      </c>
      <c r="AD171" s="81">
        <v>0</v>
      </c>
      <c r="AE171" s="82"/>
      <c r="AF171" s="81">
        <v>34847091.754789323</v>
      </c>
      <c r="AG171" s="81">
        <v>656742.09140524722</v>
      </c>
      <c r="AH171" s="81">
        <v>715637.20592789026</v>
      </c>
      <c r="AI171" s="81">
        <v>12133868.199624131</v>
      </c>
      <c r="AJ171" s="81">
        <v>11623242.060372565</v>
      </c>
      <c r="AK171" s="81">
        <v>0</v>
      </c>
      <c r="AL171" s="81">
        <v>0</v>
      </c>
      <c r="AM171" s="81">
        <v>895235.85529519664</v>
      </c>
      <c r="AN171" s="81">
        <v>0</v>
      </c>
      <c r="AO171" s="81">
        <v>0</v>
      </c>
      <c r="AP171" s="82"/>
      <c r="AQ171" s="81">
        <v>131</v>
      </c>
      <c r="AR171" s="81">
        <v>51</v>
      </c>
      <c r="AS171" s="81">
        <v>0</v>
      </c>
      <c r="AT171" s="81">
        <v>0</v>
      </c>
      <c r="AU171" s="81">
        <v>0</v>
      </c>
      <c r="AV171" s="81">
        <v>0</v>
      </c>
      <c r="AW171" s="81" t="s">
        <v>564</v>
      </c>
      <c r="AX171" s="82"/>
      <c r="AY171" s="81">
        <v>643.20000000000005</v>
      </c>
      <c r="AZ171" s="81">
        <v>1663.8</v>
      </c>
      <c r="BA171" s="81">
        <v>0</v>
      </c>
      <c r="BB171" s="81">
        <v>0</v>
      </c>
      <c r="BC171" s="81">
        <v>0</v>
      </c>
      <c r="BD171" s="81">
        <v>0</v>
      </c>
      <c r="BE171" s="81" t="s">
        <v>564</v>
      </c>
      <c r="BF171" s="82"/>
      <c r="BG171" s="81">
        <v>0</v>
      </c>
      <c r="BH171" s="81">
        <v>0</v>
      </c>
      <c r="BI171" s="81">
        <v>15.433999999999999</v>
      </c>
      <c r="BJ171" s="81">
        <v>0</v>
      </c>
      <c r="BK171" s="81">
        <v>0</v>
      </c>
      <c r="BL171" s="81">
        <v>0</v>
      </c>
      <c r="BM171" s="82"/>
      <c r="BN171" s="81">
        <v>0</v>
      </c>
      <c r="BO171" s="81">
        <v>0</v>
      </c>
      <c r="BP171" s="81">
        <v>1</v>
      </c>
      <c r="BQ171" s="81">
        <v>0</v>
      </c>
      <c r="BR171" s="81">
        <v>0</v>
      </c>
      <c r="BS171" s="81">
        <v>0</v>
      </c>
      <c r="BT171"/>
      <c r="BU171" s="80">
        <v>15.433999999999999</v>
      </c>
      <c r="BV171" s="80">
        <v>0</v>
      </c>
      <c r="BW171" s="80">
        <v>0</v>
      </c>
      <c r="BX171" s="80">
        <v>0</v>
      </c>
      <c r="BY171" s="80">
        <v>0</v>
      </c>
      <c r="BZ171" s="80">
        <v>0</v>
      </c>
      <c r="CA171" s="80">
        <v>0</v>
      </c>
      <c r="CB171" s="80">
        <v>0</v>
      </c>
      <c r="CC171" s="80">
        <v>0</v>
      </c>
    </row>
    <row r="172" spans="1:81">
      <c r="A172" s="80" t="s">
        <v>1991</v>
      </c>
      <c r="B172" s="80">
        <v>199</v>
      </c>
      <c r="C172" s="80">
        <v>12</v>
      </c>
      <c r="D172" s="80">
        <v>12</v>
      </c>
      <c r="E172" s="80">
        <v>2015</v>
      </c>
      <c r="F172" s="80" t="s">
        <v>91</v>
      </c>
      <c r="G172" s="80" t="s">
        <v>1979</v>
      </c>
      <c r="H172" s="80" t="s">
        <v>1980</v>
      </c>
      <c r="I172" s="177"/>
      <c r="J172" s="81">
        <v>51.669665329352021</v>
      </c>
      <c r="K172" s="81">
        <v>0.77840144092559005</v>
      </c>
      <c r="L172" s="81">
        <v>7.7804114485644211</v>
      </c>
      <c r="M172" s="81">
        <v>7.473322092049397</v>
      </c>
      <c r="N172" s="81">
        <v>8.0971566417632186</v>
      </c>
      <c r="O172" s="81">
        <v>7.1808168442660989</v>
      </c>
      <c r="P172" s="81">
        <v>8.0253975190350708</v>
      </c>
      <c r="Q172" s="81">
        <v>0.46784161403450153</v>
      </c>
      <c r="R172" s="81">
        <v>0</v>
      </c>
      <c r="S172" s="81">
        <v>0</v>
      </c>
      <c r="T172" s="82"/>
      <c r="U172" s="81">
        <v>4496057</v>
      </c>
      <c r="V172" s="81">
        <v>283</v>
      </c>
      <c r="W172" s="81">
        <v>92</v>
      </c>
      <c r="X172" s="81">
        <v>1623</v>
      </c>
      <c r="Y172" s="81">
        <v>2330</v>
      </c>
      <c r="Z172" s="81">
        <v>4172</v>
      </c>
      <c r="AA172" s="81">
        <v>1597</v>
      </c>
      <c r="AB172" s="81">
        <v>6439</v>
      </c>
      <c r="AC172" s="81">
        <v>0</v>
      </c>
      <c r="AD172" s="81">
        <v>0</v>
      </c>
      <c r="AE172" s="82"/>
      <c r="AF172" s="81">
        <v>35210293.448228531</v>
      </c>
      <c r="AG172" s="81">
        <v>579971.81080519757</v>
      </c>
      <c r="AH172" s="81">
        <v>1253349.2171842812</v>
      </c>
      <c r="AI172" s="81">
        <v>10726885.619360905</v>
      </c>
      <c r="AJ172" s="81">
        <v>11550761.361907553</v>
      </c>
      <c r="AK172" s="81">
        <v>0</v>
      </c>
      <c r="AL172" s="81">
        <v>0</v>
      </c>
      <c r="AM172" s="81">
        <v>882437.93941088754</v>
      </c>
      <c r="AN172" s="81">
        <v>0</v>
      </c>
      <c r="AO172" s="81">
        <v>0</v>
      </c>
      <c r="AP172" s="82"/>
      <c r="AQ172" s="81">
        <v>140</v>
      </c>
      <c r="AR172" s="81">
        <v>64</v>
      </c>
      <c r="AS172" s="81">
        <v>0</v>
      </c>
      <c r="AT172" s="81">
        <v>0</v>
      </c>
      <c r="AU172" s="81">
        <v>0</v>
      </c>
      <c r="AV172" s="81">
        <v>0</v>
      </c>
      <c r="AW172" s="81" t="s">
        <v>564</v>
      </c>
      <c r="AX172" s="82"/>
      <c r="AY172" s="81">
        <v>688.7</v>
      </c>
      <c r="AZ172" s="81">
        <v>2124.1999999999998</v>
      </c>
      <c r="BA172" s="81">
        <v>0</v>
      </c>
      <c r="BB172" s="81">
        <v>0</v>
      </c>
      <c r="BC172" s="81">
        <v>0</v>
      </c>
      <c r="BD172" s="81">
        <v>0</v>
      </c>
      <c r="BE172" s="81" t="s">
        <v>564</v>
      </c>
      <c r="BF172" s="82"/>
      <c r="BG172" s="81">
        <v>0</v>
      </c>
      <c r="BH172" s="81">
        <v>0</v>
      </c>
      <c r="BI172" s="81">
        <v>14.95</v>
      </c>
      <c r="BJ172" s="81">
        <v>0</v>
      </c>
      <c r="BK172" s="81">
        <v>0</v>
      </c>
      <c r="BL172" s="81">
        <v>0</v>
      </c>
      <c r="BM172" s="82"/>
      <c r="BN172" s="81">
        <v>0</v>
      </c>
      <c r="BO172" s="81">
        <v>0</v>
      </c>
      <c r="BP172" s="81">
        <v>1</v>
      </c>
      <c r="BQ172" s="81">
        <v>0</v>
      </c>
      <c r="BR172" s="81">
        <v>0</v>
      </c>
      <c r="BS172" s="81">
        <v>0</v>
      </c>
      <c r="BT172"/>
      <c r="BU172" s="80">
        <v>14.95</v>
      </c>
      <c r="BV172" s="80">
        <v>0</v>
      </c>
      <c r="BW172" s="80">
        <v>0</v>
      </c>
      <c r="BX172" s="80">
        <v>0</v>
      </c>
      <c r="BY172" s="80">
        <v>0</v>
      </c>
      <c r="BZ172" s="80">
        <v>0</v>
      </c>
      <c r="CA172" s="80">
        <v>0</v>
      </c>
      <c r="CB172" s="80">
        <v>0</v>
      </c>
      <c r="CC172" s="80">
        <v>0</v>
      </c>
    </row>
    <row r="173" spans="1:81">
      <c r="A173" s="80" t="s">
        <v>1992</v>
      </c>
      <c r="B173" s="80">
        <v>200</v>
      </c>
      <c r="C173" s="80">
        <v>13</v>
      </c>
      <c r="D173" s="80">
        <v>12</v>
      </c>
      <c r="E173" s="80">
        <v>2016</v>
      </c>
      <c r="F173" s="80" t="s">
        <v>92</v>
      </c>
      <c r="G173" s="80" t="s">
        <v>1979</v>
      </c>
      <c r="H173" s="80" t="s">
        <v>1980</v>
      </c>
      <c r="I173" s="177"/>
      <c r="J173" s="81">
        <v>52.773979146393678</v>
      </c>
      <c r="K173" s="81">
        <v>0.72859364159631002</v>
      </c>
      <c r="L173" s="81">
        <v>4.5659513621202077</v>
      </c>
      <c r="M173" s="81">
        <v>7.2407767207514242</v>
      </c>
      <c r="N173" s="81">
        <v>8.4425576195382668</v>
      </c>
      <c r="O173" s="81">
        <v>7.0817149351568327</v>
      </c>
      <c r="P173" s="81">
        <v>7.812824869969635</v>
      </c>
      <c r="Q173" s="81">
        <v>0.45607100383588334</v>
      </c>
      <c r="R173" s="81">
        <v>0</v>
      </c>
      <c r="S173" s="81">
        <v>0</v>
      </c>
      <c r="T173" s="82"/>
      <c r="U173" s="81">
        <v>4210597</v>
      </c>
      <c r="V173" s="81">
        <v>283</v>
      </c>
      <c r="W173" s="81">
        <v>92</v>
      </c>
      <c r="X173" s="81">
        <v>1623</v>
      </c>
      <c r="Y173" s="81">
        <v>2392</v>
      </c>
      <c r="Z173" s="81">
        <v>4165</v>
      </c>
      <c r="AA173" s="81">
        <v>1608</v>
      </c>
      <c r="AB173" s="81">
        <v>6457</v>
      </c>
      <c r="AC173" s="81">
        <v>0</v>
      </c>
      <c r="AD173" s="81">
        <v>0</v>
      </c>
      <c r="AE173" s="82"/>
      <c r="AF173" s="81">
        <v>36723719.715561964</v>
      </c>
      <c r="AG173" s="81">
        <v>533787.33288639563</v>
      </c>
      <c r="AH173" s="81">
        <v>592553.63343415107</v>
      </c>
      <c r="AI173" s="81">
        <v>11032354.35852222</v>
      </c>
      <c r="AJ173" s="81">
        <v>12193640.338653451</v>
      </c>
      <c r="AK173" s="81">
        <v>0</v>
      </c>
      <c r="AL173" s="81">
        <v>0</v>
      </c>
      <c r="AM173" s="81">
        <v>885592.24807920377</v>
      </c>
      <c r="AN173" s="81">
        <v>0</v>
      </c>
      <c r="AO173" s="81">
        <v>0</v>
      </c>
      <c r="AP173" s="82"/>
      <c r="AQ173" s="81">
        <v>144</v>
      </c>
      <c r="AR173" s="81">
        <v>68</v>
      </c>
      <c r="AS173" s="81">
        <v>0</v>
      </c>
      <c r="AT173" s="81">
        <v>0</v>
      </c>
      <c r="AU173" s="81">
        <v>0</v>
      </c>
      <c r="AV173" s="81">
        <v>0</v>
      </c>
      <c r="AW173" s="81" t="s">
        <v>564</v>
      </c>
      <c r="AX173" s="82"/>
      <c r="AY173" s="81">
        <v>708.6</v>
      </c>
      <c r="AZ173" s="81">
        <v>2243.6999999999998</v>
      </c>
      <c r="BA173" s="81">
        <v>0</v>
      </c>
      <c r="BB173" s="81">
        <v>0</v>
      </c>
      <c r="BC173" s="81">
        <v>0</v>
      </c>
      <c r="BD173" s="81">
        <v>0</v>
      </c>
      <c r="BE173" s="81" t="s">
        <v>564</v>
      </c>
      <c r="BF173" s="82"/>
      <c r="BG173" s="81">
        <v>0</v>
      </c>
      <c r="BH173" s="81">
        <v>0</v>
      </c>
      <c r="BI173" s="81">
        <v>14.885</v>
      </c>
      <c r="BJ173" s="81">
        <v>0</v>
      </c>
      <c r="BK173" s="81">
        <v>0</v>
      </c>
      <c r="BL173" s="81">
        <v>0</v>
      </c>
      <c r="BM173" s="82"/>
      <c r="BN173" s="81">
        <v>0</v>
      </c>
      <c r="BO173" s="81">
        <v>0</v>
      </c>
      <c r="BP173" s="81">
        <v>1</v>
      </c>
      <c r="BQ173" s="81">
        <v>0</v>
      </c>
      <c r="BR173" s="81">
        <v>0</v>
      </c>
      <c r="BS173" s="81">
        <v>0</v>
      </c>
      <c r="BT173"/>
      <c r="BU173" s="80">
        <v>14.885</v>
      </c>
      <c r="BV173" s="80">
        <v>0</v>
      </c>
      <c r="BW173" s="80">
        <v>0</v>
      </c>
      <c r="BX173" s="80">
        <v>0</v>
      </c>
      <c r="BY173" s="80">
        <v>0</v>
      </c>
      <c r="BZ173" s="80">
        <v>0</v>
      </c>
      <c r="CA173" s="80">
        <v>0</v>
      </c>
      <c r="CB173" s="80">
        <v>0</v>
      </c>
      <c r="CC173" s="80">
        <v>0</v>
      </c>
    </row>
    <row r="174" spans="1:81">
      <c r="A174" s="80" t="s">
        <v>1993</v>
      </c>
      <c r="B174" s="80">
        <v>201</v>
      </c>
      <c r="C174" s="80">
        <v>14</v>
      </c>
      <c r="D174" s="80">
        <v>12</v>
      </c>
      <c r="E174" s="80">
        <v>2017</v>
      </c>
      <c r="F174" s="80" t="s">
        <v>71</v>
      </c>
      <c r="G174" s="80" t="s">
        <v>1979</v>
      </c>
      <c r="H174" s="80" t="s">
        <v>1980</v>
      </c>
      <c r="I174" s="177"/>
      <c r="J174" s="81">
        <v>49.748107446424164</v>
      </c>
      <c r="K174" s="81">
        <v>0.73557173526355302</v>
      </c>
      <c r="L174" s="81">
        <v>4.4618028817230648</v>
      </c>
      <c r="M174" s="81">
        <v>6.8409165931439819</v>
      </c>
      <c r="N174" s="81">
        <v>8.3070593409162896</v>
      </c>
      <c r="O174" s="81">
        <v>7.0213522720607973</v>
      </c>
      <c r="P174" s="81">
        <v>7.8502364002580327</v>
      </c>
      <c r="Q174" s="81">
        <v>0.43726081805660894</v>
      </c>
      <c r="R174" s="81">
        <v>0</v>
      </c>
      <c r="S174" s="81">
        <v>0</v>
      </c>
      <c r="T174" s="82"/>
      <c r="U174" s="81">
        <v>4241580</v>
      </c>
      <c r="V174" s="81">
        <v>283</v>
      </c>
      <c r="W174" s="81">
        <v>92</v>
      </c>
      <c r="X174" s="81">
        <v>1623</v>
      </c>
      <c r="Y174" s="81">
        <v>2428</v>
      </c>
      <c r="Z174" s="81">
        <v>4198</v>
      </c>
      <c r="AA174" s="81">
        <v>1626</v>
      </c>
      <c r="AB174" s="81">
        <v>6402</v>
      </c>
      <c r="AC174" s="81">
        <v>0</v>
      </c>
      <c r="AD174" s="81">
        <v>0</v>
      </c>
      <c r="AE174" s="82"/>
      <c r="AF174" s="81">
        <v>37762882.497124083</v>
      </c>
      <c r="AG174" s="81">
        <v>562272.87761128752</v>
      </c>
      <c r="AH174" s="81">
        <v>725376.67122449412</v>
      </c>
      <c r="AI174" s="81">
        <v>10846497.793754529</v>
      </c>
      <c r="AJ174" s="81">
        <v>11680586.140045371</v>
      </c>
      <c r="AK174" s="81">
        <v>0</v>
      </c>
      <c r="AL174" s="81">
        <v>0</v>
      </c>
      <c r="AM174" s="81">
        <v>879422.77968709706</v>
      </c>
      <c r="AN174" s="81">
        <v>0</v>
      </c>
      <c r="AO174" s="81">
        <v>0</v>
      </c>
      <c r="AP174" s="82"/>
      <c r="AQ174" s="81">
        <v>148</v>
      </c>
      <c r="AR174" s="81">
        <v>78</v>
      </c>
      <c r="AS174" s="81">
        <v>0</v>
      </c>
      <c r="AT174" s="81">
        <v>0</v>
      </c>
      <c r="AU174" s="81">
        <v>0</v>
      </c>
      <c r="AV174" s="81">
        <v>0</v>
      </c>
      <c r="AW174" s="81" t="s">
        <v>564</v>
      </c>
      <c r="AX174" s="82"/>
      <c r="AY174" s="81">
        <v>726.1</v>
      </c>
      <c r="AZ174" s="81">
        <v>37554.300000000003</v>
      </c>
      <c r="BA174" s="81">
        <v>0</v>
      </c>
      <c r="BB174" s="81">
        <v>0</v>
      </c>
      <c r="BC174" s="81">
        <v>0</v>
      </c>
      <c r="BD174" s="81">
        <v>0</v>
      </c>
      <c r="BE174" s="81" t="s">
        <v>564</v>
      </c>
      <c r="BF174" s="82"/>
      <c r="BG174" s="81">
        <v>0</v>
      </c>
      <c r="BH174" s="81">
        <v>0</v>
      </c>
      <c r="BI174" s="81">
        <v>14.766</v>
      </c>
      <c r="BJ174" s="81">
        <v>0</v>
      </c>
      <c r="BK174" s="81">
        <v>0</v>
      </c>
      <c r="BL174" s="81">
        <v>0</v>
      </c>
      <c r="BM174" s="82"/>
      <c r="BN174" s="81">
        <v>0</v>
      </c>
      <c r="BO174" s="81">
        <v>0</v>
      </c>
      <c r="BP174" s="81">
        <v>1</v>
      </c>
      <c r="BQ174" s="81">
        <v>0</v>
      </c>
      <c r="BR174" s="81">
        <v>0</v>
      </c>
      <c r="BS174" s="81">
        <v>0</v>
      </c>
      <c r="BT174"/>
      <c r="BU174" s="80">
        <v>14.766</v>
      </c>
      <c r="BV174" s="80">
        <v>0</v>
      </c>
      <c r="BW174" s="80">
        <v>0</v>
      </c>
      <c r="BX174" s="80">
        <v>0</v>
      </c>
      <c r="BY174" s="80">
        <v>0</v>
      </c>
      <c r="BZ174" s="80">
        <v>0</v>
      </c>
      <c r="CA174" s="80">
        <v>0</v>
      </c>
      <c r="CB174" s="80">
        <v>0</v>
      </c>
      <c r="CC174" s="80">
        <v>0</v>
      </c>
    </row>
    <row r="175" spans="1:81">
      <c r="A175" s="80" t="s">
        <v>1994</v>
      </c>
      <c r="B175" s="80">
        <v>202</v>
      </c>
      <c r="C175" s="80">
        <v>15</v>
      </c>
      <c r="D175" s="80">
        <v>12</v>
      </c>
      <c r="E175" s="80">
        <v>2018</v>
      </c>
      <c r="F175" s="80" t="s">
        <v>93</v>
      </c>
      <c r="G175" s="80" t="s">
        <v>1979</v>
      </c>
      <c r="H175" s="80" t="s">
        <v>1980</v>
      </c>
      <c r="I175" s="177"/>
      <c r="J175" s="81">
        <v>57.681150705570076</v>
      </c>
      <c r="K175" s="81">
        <v>0.68131767290991974</v>
      </c>
      <c r="L175" s="81">
        <v>4.1028998929187823</v>
      </c>
      <c r="M175" s="81">
        <v>7.0798978297240645</v>
      </c>
      <c r="N175" s="81">
        <v>7.5383288537241029</v>
      </c>
      <c r="O175" s="81">
        <v>6.8352793115953316</v>
      </c>
      <c r="P175" s="81">
        <v>7.58567776225442</v>
      </c>
      <c r="Q175" s="81">
        <v>0.40011519115716432</v>
      </c>
      <c r="R175" s="81">
        <v>0</v>
      </c>
      <c r="S175" s="81">
        <v>0</v>
      </c>
      <c r="T175" s="82"/>
      <c r="U175" s="81">
        <v>5126371</v>
      </c>
      <c r="V175" s="81">
        <v>283</v>
      </c>
      <c r="W175" s="81">
        <v>92</v>
      </c>
      <c r="X175" s="81">
        <v>1623</v>
      </c>
      <c r="Y175" s="81">
        <v>2443</v>
      </c>
      <c r="Z175" s="81">
        <v>4165</v>
      </c>
      <c r="AA175" s="81">
        <v>1587</v>
      </c>
      <c r="AB175" s="81">
        <v>6313</v>
      </c>
      <c r="AC175" s="81">
        <v>0</v>
      </c>
      <c r="AD175" s="81">
        <v>0</v>
      </c>
      <c r="AE175" s="82"/>
      <c r="AF175" s="81">
        <v>46408853.842432067</v>
      </c>
      <c r="AG175" s="81">
        <v>509659.26868104661</v>
      </c>
      <c r="AH175" s="81">
        <v>671336.05167762679</v>
      </c>
      <c r="AI175" s="81">
        <v>11038863.30662071</v>
      </c>
      <c r="AJ175" s="81">
        <v>11538109.48875233</v>
      </c>
      <c r="AK175" s="81">
        <v>0</v>
      </c>
      <c r="AL175" s="81">
        <v>0</v>
      </c>
      <c r="AM175" s="81">
        <v>868991.46192263928</v>
      </c>
      <c r="AN175" s="81">
        <v>0</v>
      </c>
      <c r="AO175" s="81">
        <v>0</v>
      </c>
      <c r="AP175" s="82"/>
      <c r="AQ175" s="81">
        <v>155</v>
      </c>
      <c r="AR175" s="81">
        <v>84</v>
      </c>
      <c r="AS175" s="81">
        <v>0</v>
      </c>
      <c r="AT175" s="81">
        <v>0</v>
      </c>
      <c r="AU175" s="81">
        <v>0</v>
      </c>
      <c r="AV175" s="81">
        <v>0</v>
      </c>
      <c r="AW175" s="81" t="s">
        <v>564</v>
      </c>
      <c r="AX175" s="82"/>
      <c r="AY175" s="81">
        <v>760</v>
      </c>
      <c r="AZ175" s="81">
        <v>37854</v>
      </c>
      <c r="BA175" s="81">
        <v>0</v>
      </c>
      <c r="BB175" s="81">
        <v>0</v>
      </c>
      <c r="BC175" s="81">
        <v>0</v>
      </c>
      <c r="BD175" s="81">
        <v>0</v>
      </c>
      <c r="BE175" s="81" t="s">
        <v>564</v>
      </c>
      <c r="BF175" s="82"/>
      <c r="BG175" s="81">
        <v>0</v>
      </c>
      <c r="BH175" s="81">
        <v>0</v>
      </c>
      <c r="BI175" s="81">
        <v>14.778</v>
      </c>
      <c r="BJ175" s="81">
        <v>0</v>
      </c>
      <c r="BK175" s="81">
        <v>0</v>
      </c>
      <c r="BL175" s="81">
        <v>0</v>
      </c>
      <c r="BM175" s="82"/>
      <c r="BN175" s="81">
        <v>0</v>
      </c>
      <c r="BO175" s="81">
        <v>0</v>
      </c>
      <c r="BP175" s="81">
        <v>1</v>
      </c>
      <c r="BQ175" s="81">
        <v>0</v>
      </c>
      <c r="BR175" s="81">
        <v>0</v>
      </c>
      <c r="BS175" s="81">
        <v>0</v>
      </c>
      <c r="BT175"/>
      <c r="BU175" s="80">
        <v>14.778</v>
      </c>
      <c r="BV175" s="80">
        <v>0</v>
      </c>
      <c r="BW175" s="80">
        <v>0</v>
      </c>
      <c r="BX175" s="80">
        <v>0</v>
      </c>
      <c r="BY175" s="80">
        <v>0</v>
      </c>
      <c r="BZ175" s="80">
        <v>0</v>
      </c>
      <c r="CA175" s="80">
        <v>0</v>
      </c>
      <c r="CB175" s="80">
        <v>0</v>
      </c>
      <c r="CC175" s="80">
        <v>0</v>
      </c>
    </row>
    <row r="176" spans="1:81">
      <c r="A176" s="80" t="s">
        <v>1995</v>
      </c>
      <c r="B176" s="80">
        <v>203</v>
      </c>
      <c r="C176" s="80">
        <v>16</v>
      </c>
      <c r="D176" s="80">
        <v>12</v>
      </c>
      <c r="E176" s="80">
        <v>2019</v>
      </c>
      <c r="F176" s="80" t="s">
        <v>73</v>
      </c>
      <c r="G176" s="80" t="s">
        <v>1979</v>
      </c>
      <c r="H176" s="80" t="s">
        <v>1980</v>
      </c>
      <c r="I176" s="177"/>
      <c r="J176" s="81">
        <v>52.422874925279366</v>
      </c>
      <c r="K176" s="81">
        <v>0.6352215000821364</v>
      </c>
      <c r="L176" s="81">
        <v>4.1320644714557231</v>
      </c>
      <c r="M176" s="81">
        <v>6.3125537571040828</v>
      </c>
      <c r="N176" s="81">
        <v>7.1928099808485459</v>
      </c>
      <c r="O176" s="81">
        <v>6.6254728565410961</v>
      </c>
      <c r="P176" s="81">
        <v>7.6573282962095774</v>
      </c>
      <c r="Q176" s="81">
        <v>0.38611189853439337</v>
      </c>
      <c r="R176" s="81">
        <v>0</v>
      </c>
      <c r="S176" s="81">
        <v>0.51206860393758336</v>
      </c>
      <c r="T176" s="82"/>
      <c r="U176" s="81">
        <v>4584895</v>
      </c>
      <c r="V176" s="81">
        <v>283</v>
      </c>
      <c r="W176" s="81">
        <v>92</v>
      </c>
      <c r="X176" s="81">
        <v>1623</v>
      </c>
      <c r="Y176" s="81">
        <v>2511</v>
      </c>
      <c r="Z176" s="81">
        <v>4148</v>
      </c>
      <c r="AA176" s="81">
        <v>1590</v>
      </c>
      <c r="AB176" s="81">
        <v>6257</v>
      </c>
      <c r="AC176" s="81">
        <v>0</v>
      </c>
      <c r="AD176" s="81">
        <v>0.51206860393758336</v>
      </c>
      <c r="AE176" s="82"/>
      <c r="AF176" s="81">
        <v>44017485.146656796</v>
      </c>
      <c r="AG176" s="81">
        <v>500628.79827826598</v>
      </c>
      <c r="AH176" s="81">
        <v>738374.42102232715</v>
      </c>
      <c r="AI176" s="81">
        <v>10591772.54873519</v>
      </c>
      <c r="AJ176" s="81">
        <v>10639410.615419729</v>
      </c>
      <c r="AK176" s="81">
        <v>0</v>
      </c>
      <c r="AL176" s="81">
        <v>0</v>
      </c>
      <c r="AM176" s="81">
        <v>852156.29732921859</v>
      </c>
      <c r="AN176" s="81">
        <v>0</v>
      </c>
      <c r="AO176" s="81">
        <v>0</v>
      </c>
      <c r="AP176" s="82"/>
      <c r="AQ176" s="81">
        <v>159</v>
      </c>
      <c r="AR176" s="81">
        <v>87</v>
      </c>
      <c r="AS176" s="81">
        <v>0</v>
      </c>
      <c r="AT176" s="81">
        <v>0</v>
      </c>
      <c r="AU176" s="81">
        <v>0</v>
      </c>
      <c r="AV176" s="81">
        <v>0</v>
      </c>
      <c r="AW176" s="81" t="s">
        <v>564</v>
      </c>
      <c r="AX176" s="82"/>
      <c r="AY176" s="81">
        <v>779.9</v>
      </c>
      <c r="AZ176" s="81">
        <v>2970.7999999999988</v>
      </c>
      <c r="BA176" s="81">
        <v>0</v>
      </c>
      <c r="BB176" s="81">
        <v>0</v>
      </c>
      <c r="BC176" s="81">
        <v>0</v>
      </c>
      <c r="BD176" s="81">
        <v>0</v>
      </c>
      <c r="BE176" s="81" t="s">
        <v>564</v>
      </c>
      <c r="BF176" s="82"/>
      <c r="BG176" s="81">
        <v>0</v>
      </c>
      <c r="BH176" s="81">
        <v>0</v>
      </c>
      <c r="BI176" s="81">
        <v>14.084</v>
      </c>
      <c r="BJ176" s="81">
        <v>0</v>
      </c>
      <c r="BK176" s="81">
        <v>0</v>
      </c>
      <c r="BL176" s="81">
        <v>0</v>
      </c>
      <c r="BM176" s="82"/>
      <c r="BN176" s="81">
        <v>0</v>
      </c>
      <c r="BO176" s="81">
        <v>0</v>
      </c>
      <c r="BP176" s="81">
        <v>1</v>
      </c>
      <c r="BQ176" s="81">
        <v>0</v>
      </c>
      <c r="BR176" s="81">
        <v>0</v>
      </c>
      <c r="BS176" s="81">
        <v>0</v>
      </c>
      <c r="BT176"/>
      <c r="BU176" s="80">
        <v>14.084</v>
      </c>
      <c r="BV176" s="80">
        <v>0</v>
      </c>
      <c r="BW176" s="80">
        <v>0</v>
      </c>
      <c r="BX176" s="80">
        <v>0</v>
      </c>
      <c r="BY176" s="80">
        <v>0</v>
      </c>
      <c r="BZ176" s="80">
        <v>0</v>
      </c>
      <c r="CA176" s="80">
        <v>0</v>
      </c>
      <c r="CB176" s="80">
        <v>0</v>
      </c>
      <c r="CC176" s="80">
        <v>0</v>
      </c>
    </row>
    <row r="177" spans="1:81">
      <c r="A177" s="80" t="s">
        <v>1996</v>
      </c>
      <c r="B177" s="80">
        <v>204</v>
      </c>
      <c r="C177" s="80">
        <v>17</v>
      </c>
      <c r="D177" s="80">
        <v>12</v>
      </c>
      <c r="E177" s="80">
        <v>2020</v>
      </c>
      <c r="F177" s="80" t="s">
        <v>218</v>
      </c>
      <c r="G177" s="80" t="s">
        <v>1979</v>
      </c>
      <c r="H177" s="80" t="s">
        <v>1980</v>
      </c>
      <c r="I177" s="177"/>
      <c r="J177" s="81">
        <v>45.280217989513083</v>
      </c>
      <c r="K177" s="81">
        <v>0.41512406401830804</v>
      </c>
      <c r="L177" s="81">
        <v>5.3132685189343247</v>
      </c>
      <c r="M177" s="81">
        <v>5.9216054250011387</v>
      </c>
      <c r="N177" s="81">
        <v>7.1857997742988706</v>
      </c>
      <c r="O177" s="81">
        <v>5.7992540012557807</v>
      </c>
      <c r="P177" s="81">
        <v>7.0300814392304964</v>
      </c>
      <c r="Q177" s="81">
        <v>0.36527684466836691</v>
      </c>
      <c r="R177" s="81">
        <v>0</v>
      </c>
      <c r="S177" s="81">
        <v>0.92243054947060454</v>
      </c>
      <c r="T177" s="82"/>
      <c r="U177" s="81">
        <v>4035400</v>
      </c>
      <c r="V177" s="81">
        <v>176</v>
      </c>
      <c r="W177" s="81">
        <v>126</v>
      </c>
      <c r="X177" s="81">
        <v>1689</v>
      </c>
      <c r="Y177" s="81">
        <v>2525</v>
      </c>
      <c r="Z177" s="81">
        <v>4144</v>
      </c>
      <c r="AA177" s="81">
        <v>1586</v>
      </c>
      <c r="AB177" s="81">
        <v>6195</v>
      </c>
      <c r="AC177" s="81">
        <v>0</v>
      </c>
      <c r="AD177" s="81">
        <v>0.92243054947060454</v>
      </c>
      <c r="AE177" s="82"/>
      <c r="AF177" s="81">
        <v>39420309.110776149</v>
      </c>
      <c r="AG177" s="81">
        <v>318917.59247736109</v>
      </c>
      <c r="AH177" s="81">
        <v>990225.81749436131</v>
      </c>
      <c r="AI177" s="81">
        <v>10647679.18568073</v>
      </c>
      <c r="AJ177" s="81">
        <v>12299291.889870852</v>
      </c>
      <c r="AK177" s="81"/>
      <c r="AL177" s="81"/>
      <c r="AM177" s="81">
        <v>808516.32788554637</v>
      </c>
      <c r="AN177" s="81"/>
      <c r="AO177" s="81"/>
      <c r="AP177" s="82"/>
      <c r="AQ177" s="81">
        <v>172</v>
      </c>
      <c r="AR177" s="81">
        <v>88</v>
      </c>
      <c r="AS177" s="81">
        <v>0</v>
      </c>
      <c r="AT177" s="81">
        <v>0</v>
      </c>
      <c r="AU177" s="81">
        <v>0</v>
      </c>
      <c r="AV177" s="81">
        <v>0</v>
      </c>
      <c r="AW177" s="81">
        <v>0</v>
      </c>
      <c r="AX177" s="82"/>
      <c r="AY177" s="81">
        <v>864.89999999999986</v>
      </c>
      <c r="AZ177" s="81">
        <v>3020.7</v>
      </c>
      <c r="BA177" s="81">
        <v>0</v>
      </c>
      <c r="BB177" s="81">
        <v>0</v>
      </c>
      <c r="BC177" s="81">
        <v>0</v>
      </c>
      <c r="BD177" s="81">
        <v>0</v>
      </c>
      <c r="BE177" s="81">
        <v>0</v>
      </c>
      <c r="BF177" s="82"/>
      <c r="BG177" s="81">
        <v>0</v>
      </c>
      <c r="BH177" s="81">
        <v>0</v>
      </c>
      <c r="BI177" s="81">
        <v>14.516</v>
      </c>
      <c r="BJ177" s="81">
        <v>0</v>
      </c>
      <c r="BK177" s="81">
        <v>0</v>
      </c>
      <c r="BL177" s="81">
        <v>0</v>
      </c>
      <c r="BM177" s="82"/>
      <c r="BN177" s="81">
        <v>0</v>
      </c>
      <c r="BO177" s="81">
        <v>0</v>
      </c>
      <c r="BP177" s="81">
        <v>1</v>
      </c>
      <c r="BQ177" s="81">
        <v>0</v>
      </c>
      <c r="BR177" s="81">
        <v>0</v>
      </c>
      <c r="BS177" s="81">
        <v>0</v>
      </c>
      <c r="BT177"/>
      <c r="BU177" s="80">
        <v>14.516</v>
      </c>
      <c r="BV177" s="80">
        <v>0</v>
      </c>
      <c r="BW177" s="80">
        <v>0</v>
      </c>
      <c r="BX177" s="80">
        <v>0</v>
      </c>
      <c r="BY177" s="80">
        <v>0</v>
      </c>
      <c r="BZ177" s="80">
        <v>0</v>
      </c>
      <c r="CA177" s="80">
        <v>0</v>
      </c>
      <c r="CB177" s="80">
        <v>0</v>
      </c>
      <c r="CC177" s="80">
        <v>0</v>
      </c>
    </row>
    <row r="178" spans="1:81">
      <c r="A178" s="80" t="s">
        <v>1997</v>
      </c>
      <c r="B178" s="80">
        <v>204</v>
      </c>
      <c r="C178" s="80">
        <v>18</v>
      </c>
      <c r="D178" s="80">
        <v>12</v>
      </c>
      <c r="E178" s="80">
        <v>2021</v>
      </c>
      <c r="F178" s="80" t="s">
        <v>75</v>
      </c>
      <c r="G178" s="174" t="s">
        <v>1979</v>
      </c>
      <c r="H178" s="80" t="s">
        <v>1980</v>
      </c>
      <c r="I178" s="177"/>
      <c r="J178" s="81">
        <v>52.361067128140206</v>
      </c>
      <c r="K178" s="81">
        <v>0.45498786516401468</v>
      </c>
      <c r="L178" s="81">
        <v>5.0824824454514417</v>
      </c>
      <c r="M178" s="81">
        <v>6.7611655300083839</v>
      </c>
      <c r="N178" s="81">
        <v>6.9254613378577536</v>
      </c>
      <c r="O178" s="81">
        <v>5.5586736921533149</v>
      </c>
      <c r="P178" s="81">
        <v>7.1270177176720049</v>
      </c>
      <c r="Q178" s="81">
        <v>0.36285799443790417</v>
      </c>
      <c r="R178" s="81">
        <v>0</v>
      </c>
      <c r="S178" s="81">
        <v>0.72668148745942085</v>
      </c>
      <c r="T178" s="82"/>
      <c r="U178" s="81">
        <v>4604099</v>
      </c>
      <c r="V178" s="81">
        <v>176</v>
      </c>
      <c r="W178" s="81">
        <v>126</v>
      </c>
      <c r="X178" s="81">
        <v>1689</v>
      </c>
      <c r="Y178" s="81">
        <v>2500</v>
      </c>
      <c r="Z178" s="81">
        <v>4090</v>
      </c>
      <c r="AA178" s="81">
        <v>1568</v>
      </c>
      <c r="AB178" s="81">
        <v>6081</v>
      </c>
      <c r="AC178" s="81">
        <v>0</v>
      </c>
      <c r="AD178" s="81">
        <v>0.72668148745942085</v>
      </c>
      <c r="AE178" s="82"/>
      <c r="AF178" s="81">
        <v>45708588.746998541</v>
      </c>
      <c r="AG178" s="81">
        <v>337977.25617622188</v>
      </c>
      <c r="AH178" s="81">
        <v>904678.69516943046</v>
      </c>
      <c r="AI178" s="81">
        <v>11339372.569695415</v>
      </c>
      <c r="AJ178" s="81">
        <v>11264363.676898437</v>
      </c>
      <c r="AK178" s="81">
        <v>0</v>
      </c>
      <c r="AL178" s="81">
        <v>0</v>
      </c>
      <c r="AM178" s="81">
        <v>798215.70175924955</v>
      </c>
      <c r="AN178" s="81">
        <v>0</v>
      </c>
      <c r="AO178" s="81">
        <v>0</v>
      </c>
      <c r="AP178" s="82"/>
      <c r="AQ178" s="81">
        <v>180</v>
      </c>
      <c r="AR178" s="81">
        <v>92</v>
      </c>
      <c r="AS178" s="81">
        <v>0</v>
      </c>
      <c r="AT178" s="81">
        <v>0</v>
      </c>
      <c r="AU178" s="81">
        <v>0</v>
      </c>
      <c r="AV178" s="81">
        <v>0</v>
      </c>
      <c r="AW178" s="81"/>
      <c r="AX178" s="82"/>
      <c r="AY178" s="81">
        <v>916.09999999999991</v>
      </c>
      <c r="AZ178" s="81">
        <v>3152.6</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1998</v>
      </c>
      <c r="B179" s="80">
        <v>204</v>
      </c>
      <c r="C179" s="80">
        <v>19</v>
      </c>
      <c r="D179" s="80">
        <v>12</v>
      </c>
      <c r="E179" s="80">
        <v>2022</v>
      </c>
      <c r="F179" s="80" t="s">
        <v>568</v>
      </c>
      <c r="G179" s="174" t="s">
        <v>1979</v>
      </c>
      <c r="H179" s="80" t="s">
        <v>1980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189</v>
      </c>
      <c r="AR179" s="81">
        <v>94</v>
      </c>
      <c r="AS179" s="81">
        <v>0</v>
      </c>
      <c r="AT179" s="81">
        <v>0</v>
      </c>
      <c r="AU179" s="81">
        <v>0</v>
      </c>
      <c r="AV179" s="81">
        <v>0</v>
      </c>
      <c r="AW179" s="81"/>
      <c r="AX179" s="82"/>
      <c r="AY179" s="81">
        <v>968.59999999999968</v>
      </c>
      <c r="AZ179" s="81">
        <v>5242.5999999999995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1999</v>
      </c>
      <c r="B180" s="80">
        <v>103</v>
      </c>
      <c r="C180" s="80">
        <v>1</v>
      </c>
      <c r="D180" s="80">
        <v>7</v>
      </c>
      <c r="E180" s="80">
        <v>1990</v>
      </c>
      <c r="F180" s="80" t="s">
        <v>562</v>
      </c>
      <c r="G180" s="80" t="s">
        <v>2000</v>
      </c>
      <c r="H180" s="80" t="s">
        <v>2001</v>
      </c>
      <c r="I180" s="177"/>
      <c r="J180" s="81">
        <v>17.627660703574652</v>
      </c>
      <c r="K180" s="81">
        <v>1.1702277824541529</v>
      </c>
      <c r="L180" s="81">
        <v>0</v>
      </c>
      <c r="M180" s="81">
        <v>2.8098149663175991</v>
      </c>
      <c r="N180" s="81">
        <v>5.5227109653926529</v>
      </c>
      <c r="O180" s="81">
        <v>5.0788733502693013</v>
      </c>
      <c r="P180" s="81">
        <v>7.5531969079256616</v>
      </c>
      <c r="Q180" s="81">
        <v>0.47590003310072942</v>
      </c>
      <c r="R180" s="81">
        <v>0</v>
      </c>
      <c r="S180" s="81">
        <v>0.46883903330611615</v>
      </c>
      <c r="T180" s="82"/>
      <c r="U180" s="81">
        <v>1832984</v>
      </c>
      <c r="V180" s="81">
        <v>360</v>
      </c>
      <c r="W180" s="81">
        <v>0</v>
      </c>
      <c r="X180" s="81">
        <v>969</v>
      </c>
      <c r="Y180" s="81">
        <v>1892</v>
      </c>
      <c r="Z180" s="81">
        <v>2089</v>
      </c>
      <c r="AA180" s="81">
        <v>1834</v>
      </c>
      <c r="AB180" s="81">
        <v>7727</v>
      </c>
      <c r="AC180" s="81">
        <v>0</v>
      </c>
      <c r="AD180" s="81">
        <v>0.46883903330611615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2002</v>
      </c>
      <c r="B181" s="80">
        <v>104</v>
      </c>
      <c r="C181" s="80">
        <v>2</v>
      </c>
      <c r="D181" s="80">
        <v>7</v>
      </c>
      <c r="E181" s="80">
        <v>2005</v>
      </c>
      <c r="F181" s="80" t="s">
        <v>565</v>
      </c>
      <c r="G181" s="80" t="s">
        <v>2000</v>
      </c>
      <c r="H181" s="80" t="s">
        <v>2001</v>
      </c>
      <c r="I181" s="177"/>
      <c r="J181" s="81">
        <v>24.079120906206324</v>
      </c>
      <c r="K181" s="81">
        <v>0.61662758204552026</v>
      </c>
      <c r="L181" s="81">
        <v>0.92134017580922822</v>
      </c>
      <c r="M181" s="81">
        <v>5.2095136946652039</v>
      </c>
      <c r="N181" s="81">
        <v>9.8840045748762417</v>
      </c>
      <c r="O181" s="81">
        <v>8.2926081856557161</v>
      </c>
      <c r="P181" s="81">
        <v>7.9955749777744103</v>
      </c>
      <c r="Q181" s="81">
        <v>0.43767807069629794</v>
      </c>
      <c r="R181" s="81">
        <v>0</v>
      </c>
      <c r="S181" s="81">
        <v>0.37355711740980219</v>
      </c>
      <c r="T181" s="82"/>
      <c r="U181" s="81">
        <v>2606222</v>
      </c>
      <c r="V181" s="81">
        <v>235</v>
      </c>
      <c r="W181" s="81">
        <v>11</v>
      </c>
      <c r="X181" s="81">
        <v>843</v>
      </c>
      <c r="Y181" s="81">
        <v>2181</v>
      </c>
      <c r="Z181" s="81">
        <v>3947</v>
      </c>
      <c r="AA181" s="81">
        <v>1590</v>
      </c>
      <c r="AB181" s="81">
        <v>7429</v>
      </c>
      <c r="AC181" s="81">
        <v>0</v>
      </c>
      <c r="AD181" s="81">
        <v>0.37355711740980219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2003</v>
      </c>
      <c r="B182" s="80">
        <v>105</v>
      </c>
      <c r="C182" s="80">
        <v>3</v>
      </c>
      <c r="D182" s="80">
        <v>7</v>
      </c>
      <c r="E182" s="80">
        <v>2006</v>
      </c>
      <c r="F182" s="80" t="s">
        <v>566</v>
      </c>
      <c r="G182" s="80" t="s">
        <v>2000</v>
      </c>
      <c r="H182" s="80" t="s">
        <v>2001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2004</v>
      </c>
      <c r="B183" s="80">
        <v>106</v>
      </c>
      <c r="C183" s="80">
        <v>4</v>
      </c>
      <c r="D183" s="80">
        <v>7</v>
      </c>
      <c r="E183" s="80">
        <v>2007</v>
      </c>
      <c r="F183" s="80" t="s">
        <v>567</v>
      </c>
      <c r="G183" s="80" t="s">
        <v>2000</v>
      </c>
      <c r="H183" s="80" t="s">
        <v>2001</v>
      </c>
      <c r="I183" s="177"/>
      <c r="J183" s="81">
        <v>21.078959026819437</v>
      </c>
      <c r="K183" s="81">
        <v>0.58484162642986925</v>
      </c>
      <c r="L183" s="81">
        <v>0.73509716551520476</v>
      </c>
      <c r="M183" s="81">
        <v>4.5065254329612685</v>
      </c>
      <c r="N183" s="81">
        <v>9.9445486194575121</v>
      </c>
      <c r="O183" s="81">
        <v>8.0357115440858227</v>
      </c>
      <c r="P183" s="81">
        <v>7.7261366339167177</v>
      </c>
      <c r="Q183" s="81">
        <v>0.45110708221288259</v>
      </c>
      <c r="R183" s="81">
        <v>0</v>
      </c>
      <c r="S183" s="81">
        <v>0.47104502055890729</v>
      </c>
      <c r="T183" s="82"/>
      <c r="U183" s="81">
        <v>2692029</v>
      </c>
      <c r="V183" s="81">
        <v>233</v>
      </c>
      <c r="W183" s="81">
        <v>11</v>
      </c>
      <c r="X183" s="81">
        <v>982</v>
      </c>
      <c r="Y183" s="81">
        <v>2152</v>
      </c>
      <c r="Z183" s="81">
        <v>3976</v>
      </c>
      <c r="AA183" s="81">
        <v>1513</v>
      </c>
      <c r="AB183" s="81">
        <v>7252</v>
      </c>
      <c r="AC183" s="81">
        <v>0</v>
      </c>
      <c r="AD183" s="81">
        <v>0.47104502055890729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2005</v>
      </c>
      <c r="B184" s="80">
        <v>107</v>
      </c>
      <c r="C184" s="80">
        <v>5</v>
      </c>
      <c r="D184" s="80">
        <v>7</v>
      </c>
      <c r="E184" s="80">
        <v>2008</v>
      </c>
      <c r="F184" s="80" t="s">
        <v>84</v>
      </c>
      <c r="G184" s="80" t="s">
        <v>2000</v>
      </c>
      <c r="H184" s="80" t="s">
        <v>2001</v>
      </c>
      <c r="I184" s="177"/>
      <c r="J184" s="81">
        <v>17.233779501138638</v>
      </c>
      <c r="K184" s="81">
        <v>0.46333731313609117</v>
      </c>
      <c r="L184" s="81">
        <v>0.71813283871432498</v>
      </c>
      <c r="M184" s="81">
        <v>5.0500463832840907</v>
      </c>
      <c r="N184" s="81">
        <v>9.5373915062980963</v>
      </c>
      <c r="O184" s="81">
        <v>7.8530516859635071</v>
      </c>
      <c r="P184" s="81">
        <v>7.5184049675421907</v>
      </c>
      <c r="Q184" s="81">
        <v>0.44246787797251047</v>
      </c>
      <c r="R184" s="81">
        <v>0</v>
      </c>
      <c r="S184" s="81">
        <v>0.5411501799719286</v>
      </c>
      <c r="T184" s="82"/>
      <c r="U184" s="81">
        <v>2293613</v>
      </c>
      <c r="V184" s="81">
        <v>233</v>
      </c>
      <c r="W184" s="81">
        <v>11</v>
      </c>
      <c r="X184" s="81">
        <v>982</v>
      </c>
      <c r="Y184" s="81">
        <v>2163</v>
      </c>
      <c r="Z184" s="81">
        <v>4022</v>
      </c>
      <c r="AA184" s="81">
        <v>1474</v>
      </c>
      <c r="AB184" s="81">
        <v>7230</v>
      </c>
      <c r="AC184" s="81">
        <v>0</v>
      </c>
      <c r="AD184" s="81">
        <v>0.5411501799719286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2006</v>
      </c>
      <c r="B185" s="80">
        <v>108</v>
      </c>
      <c r="C185" s="80">
        <v>6</v>
      </c>
      <c r="D185" s="80">
        <v>7</v>
      </c>
      <c r="E185" s="80">
        <v>2009</v>
      </c>
      <c r="F185" s="80" t="s">
        <v>85</v>
      </c>
      <c r="G185" s="80" t="s">
        <v>2000</v>
      </c>
      <c r="H185" s="80" t="s">
        <v>2001</v>
      </c>
      <c r="I185" s="177"/>
      <c r="J185" s="81">
        <v>16.095712239273279</v>
      </c>
      <c r="K185" s="81">
        <v>0.37822740003430966</v>
      </c>
      <c r="L185" s="81">
        <v>1.3267830132588176</v>
      </c>
      <c r="M185" s="81">
        <v>5.3052848591426924</v>
      </c>
      <c r="N185" s="81">
        <v>8.6461178171009347</v>
      </c>
      <c r="O185" s="81">
        <v>8.0273074981917283</v>
      </c>
      <c r="P185" s="81">
        <v>7.1843886461359947</v>
      </c>
      <c r="Q185" s="81">
        <v>0.41654076516458316</v>
      </c>
      <c r="R185" s="81">
        <v>0</v>
      </c>
      <c r="S185" s="81">
        <v>0.45074258929103295</v>
      </c>
      <c r="T185" s="82"/>
      <c r="U185" s="81">
        <v>1854329</v>
      </c>
      <c r="V185" s="81">
        <v>194</v>
      </c>
      <c r="W185" s="81">
        <v>28</v>
      </c>
      <c r="X185" s="81">
        <v>1022</v>
      </c>
      <c r="Y185" s="81">
        <v>2142</v>
      </c>
      <c r="Z185" s="81">
        <v>4058</v>
      </c>
      <c r="AA185" s="81">
        <v>1446</v>
      </c>
      <c r="AB185" s="81">
        <v>7145</v>
      </c>
      <c r="AC185" s="81">
        <v>0</v>
      </c>
      <c r="AD185" s="81">
        <v>0.45074258929103295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2007</v>
      </c>
      <c r="B186" s="80">
        <v>109</v>
      </c>
      <c r="C186" s="80">
        <v>7</v>
      </c>
      <c r="D186" s="80">
        <v>7</v>
      </c>
      <c r="E186" s="80">
        <v>2010</v>
      </c>
      <c r="F186" s="80" t="s">
        <v>86</v>
      </c>
      <c r="G186" s="80" t="s">
        <v>2000</v>
      </c>
      <c r="H186" s="80" t="s">
        <v>2001</v>
      </c>
      <c r="I186" s="177"/>
      <c r="J186" s="81">
        <v>18.598328237283944</v>
      </c>
      <c r="K186" s="81">
        <v>0.38551077381127741</v>
      </c>
      <c r="L186" s="81">
        <v>1.2561147491440963</v>
      </c>
      <c r="M186" s="81">
        <v>5.1740857732823846</v>
      </c>
      <c r="N186" s="81">
        <v>8.6126327168007908</v>
      </c>
      <c r="O186" s="81">
        <v>8.0728764986115316</v>
      </c>
      <c r="P186" s="81">
        <v>7.2257248627172128</v>
      </c>
      <c r="Q186" s="81">
        <v>0.42917434383686798</v>
      </c>
      <c r="R186" s="81">
        <v>0</v>
      </c>
      <c r="S186" s="81">
        <v>0.50696934639225089</v>
      </c>
      <c r="T186" s="82"/>
      <c r="U186" s="81">
        <v>2292205</v>
      </c>
      <c r="V186" s="81">
        <v>194</v>
      </c>
      <c r="W186" s="81">
        <v>28</v>
      </c>
      <c r="X186" s="81">
        <v>1022</v>
      </c>
      <c r="Y186" s="81">
        <v>2130</v>
      </c>
      <c r="Z186" s="81">
        <v>4100</v>
      </c>
      <c r="AA186" s="81">
        <v>1418</v>
      </c>
      <c r="AB186" s="81">
        <v>7054</v>
      </c>
      <c r="AC186" s="81">
        <v>0</v>
      </c>
      <c r="AD186" s="81">
        <v>0.50696934639225089</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2008</v>
      </c>
      <c r="B187" s="80">
        <v>110</v>
      </c>
      <c r="C187" s="80">
        <v>8</v>
      </c>
      <c r="D187" s="80">
        <v>7</v>
      </c>
      <c r="E187" s="80">
        <v>2011</v>
      </c>
      <c r="F187" s="80" t="s">
        <v>87</v>
      </c>
      <c r="G187" s="80" t="s">
        <v>2000</v>
      </c>
      <c r="H187" s="80" t="s">
        <v>2001</v>
      </c>
      <c r="I187" s="177"/>
      <c r="J187" s="81">
        <v>14.734951139389905</v>
      </c>
      <c r="K187" s="81">
        <v>0.51784284994029939</v>
      </c>
      <c r="L187" s="81">
        <v>1.172645636060009</v>
      </c>
      <c r="M187" s="81">
        <v>6.0216177775838737</v>
      </c>
      <c r="N187" s="81">
        <v>10.076325732952704</v>
      </c>
      <c r="O187" s="81">
        <v>7.9705989983621892</v>
      </c>
      <c r="P187" s="81">
        <v>7.0268096265372986</v>
      </c>
      <c r="Q187" s="81">
        <v>0.48872179102989166</v>
      </c>
      <c r="R187" s="81">
        <v>0</v>
      </c>
      <c r="S187" s="81">
        <v>0.57614382510156026</v>
      </c>
      <c r="T187" s="82"/>
      <c r="U187" s="81">
        <v>1497536</v>
      </c>
      <c r="V187" s="81">
        <v>194</v>
      </c>
      <c r="W187" s="81">
        <v>28</v>
      </c>
      <c r="X187" s="81">
        <v>1022</v>
      </c>
      <c r="Y187" s="81">
        <v>2129</v>
      </c>
      <c r="Z187" s="81">
        <v>4136</v>
      </c>
      <c r="AA187" s="81">
        <v>1420</v>
      </c>
      <c r="AB187" s="81">
        <v>6964</v>
      </c>
      <c r="AC187" s="81">
        <v>0</v>
      </c>
      <c r="AD187" s="81">
        <v>0.57614382510156026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2009</v>
      </c>
      <c r="B188" s="80">
        <v>111</v>
      </c>
      <c r="C188" s="80">
        <v>9</v>
      </c>
      <c r="D188" s="80">
        <v>7</v>
      </c>
      <c r="E188" s="80">
        <v>2012</v>
      </c>
      <c r="F188" s="80" t="s">
        <v>88</v>
      </c>
      <c r="G188" s="80" t="s">
        <v>2000</v>
      </c>
      <c r="H188" s="80" t="s">
        <v>2001</v>
      </c>
      <c r="I188" s="177"/>
      <c r="J188" s="81">
        <v>23.923605988333144</v>
      </c>
      <c r="K188" s="81">
        <v>0.48613540991106696</v>
      </c>
      <c r="L188" s="81">
        <v>1.1761478873737754</v>
      </c>
      <c r="M188" s="81">
        <v>6.7750478658766866</v>
      </c>
      <c r="N188" s="81">
        <v>10.885380461283413</v>
      </c>
      <c r="O188" s="81">
        <v>8.0627457845355597</v>
      </c>
      <c r="P188" s="81">
        <v>7.0369298630258053</v>
      </c>
      <c r="Q188" s="81">
        <v>0.53128953282404101</v>
      </c>
      <c r="R188" s="81">
        <v>0</v>
      </c>
      <c r="S188" s="81">
        <v>0.63804851053165412</v>
      </c>
      <c r="T188" s="82"/>
      <c r="U188" s="81">
        <v>2229818</v>
      </c>
      <c r="V188" s="81">
        <v>194</v>
      </c>
      <c r="W188" s="81">
        <v>28</v>
      </c>
      <c r="X188" s="81">
        <v>1022</v>
      </c>
      <c r="Y188" s="81">
        <v>2163</v>
      </c>
      <c r="Z188" s="81">
        <v>4217</v>
      </c>
      <c r="AA188" s="81">
        <v>1414</v>
      </c>
      <c r="AB188" s="81">
        <v>6968</v>
      </c>
      <c r="AC188" s="81">
        <v>0</v>
      </c>
      <c r="AD188" s="81">
        <v>0.63804851053165412</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2010</v>
      </c>
      <c r="B189" s="80">
        <v>112</v>
      </c>
      <c r="C189" s="80">
        <v>10</v>
      </c>
      <c r="D189" s="80">
        <v>7</v>
      </c>
      <c r="E189" s="80">
        <v>2013</v>
      </c>
      <c r="F189" s="80" t="s">
        <v>89</v>
      </c>
      <c r="G189" s="80" t="s">
        <v>2000</v>
      </c>
      <c r="H189" s="80" t="s">
        <v>2001</v>
      </c>
      <c r="I189" s="177"/>
      <c r="J189" s="81">
        <v>20.628368714833719</v>
      </c>
      <c r="K189" s="81">
        <v>0.41271652498615607</v>
      </c>
      <c r="L189" s="81">
        <v>0.85323315572104563</v>
      </c>
      <c r="M189" s="81">
        <v>5.8472937666663221</v>
      </c>
      <c r="N189" s="81">
        <v>10.771062905249696</v>
      </c>
      <c r="O189" s="81">
        <v>7.7474287391357279</v>
      </c>
      <c r="P189" s="81">
        <v>7.0434628031151583</v>
      </c>
      <c r="Q189" s="81">
        <v>0.53545972459662006</v>
      </c>
      <c r="R189" s="81">
        <v>0</v>
      </c>
      <c r="S189" s="81">
        <v>0.71736118327659071</v>
      </c>
      <c r="T189" s="82"/>
      <c r="U189" s="81">
        <v>2113875</v>
      </c>
      <c r="V189" s="81">
        <v>194</v>
      </c>
      <c r="W189" s="81">
        <v>28</v>
      </c>
      <c r="X189" s="81">
        <v>1022</v>
      </c>
      <c r="Y189" s="81">
        <v>2176</v>
      </c>
      <c r="Z189" s="81">
        <v>4233</v>
      </c>
      <c r="AA189" s="81">
        <v>1410</v>
      </c>
      <c r="AB189" s="81">
        <v>6922</v>
      </c>
      <c r="AC189" s="81">
        <v>0</v>
      </c>
      <c r="AD189" s="81">
        <v>0.71736118327659071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2011</v>
      </c>
      <c r="B190" s="80">
        <v>113</v>
      </c>
      <c r="C190" s="80">
        <v>11</v>
      </c>
      <c r="D190" s="80">
        <v>7</v>
      </c>
      <c r="E190" s="80">
        <v>2014</v>
      </c>
      <c r="F190" s="80" t="s">
        <v>90</v>
      </c>
      <c r="G190" s="80" t="s">
        <v>2000</v>
      </c>
      <c r="H190" s="80" t="s">
        <v>2001</v>
      </c>
      <c r="I190" s="177"/>
      <c r="J190" s="81">
        <v>20.315965266772057</v>
      </c>
      <c r="K190" s="81">
        <v>0.35356536928779181</v>
      </c>
      <c r="L190" s="81">
        <v>1.3768544769886399</v>
      </c>
      <c r="M190" s="81">
        <v>6.1667226635843084</v>
      </c>
      <c r="N190" s="81">
        <v>10.534513171186665</v>
      </c>
      <c r="O190" s="81">
        <v>7.4081399303312958</v>
      </c>
      <c r="P190" s="81">
        <v>7.060011070922374</v>
      </c>
      <c r="Q190" s="81">
        <v>0.5088509201317416</v>
      </c>
      <c r="R190" s="81">
        <v>0</v>
      </c>
      <c r="S190" s="81">
        <v>0.77611735104985113</v>
      </c>
      <c r="T190" s="82"/>
      <c r="U190" s="81">
        <v>2239080</v>
      </c>
      <c r="V190" s="81">
        <v>153</v>
      </c>
      <c r="W190" s="81">
        <v>30</v>
      </c>
      <c r="X190" s="81">
        <v>964</v>
      </c>
      <c r="Y190" s="81">
        <v>2179</v>
      </c>
      <c r="Z190" s="81">
        <v>4263</v>
      </c>
      <c r="AA190" s="81">
        <v>1406</v>
      </c>
      <c r="AB190" s="81">
        <v>6856</v>
      </c>
      <c r="AC190" s="81">
        <v>0</v>
      </c>
      <c r="AD190" s="81">
        <v>0.77611735104985113</v>
      </c>
      <c r="AE190" s="82"/>
      <c r="AF190" s="81">
        <v>21535121.523070153</v>
      </c>
      <c r="AG190" s="81">
        <v>278466.93324491492</v>
      </c>
      <c r="AH190" s="81">
        <v>307605.94147927384</v>
      </c>
      <c r="AI190" s="81">
        <v>6630673.2060586754</v>
      </c>
      <c r="AJ190" s="81">
        <v>13062281.600677134</v>
      </c>
      <c r="AK190" s="81">
        <v>0</v>
      </c>
      <c r="AL190" s="81">
        <v>0</v>
      </c>
      <c r="AM190" s="81">
        <v>941226.34931818268</v>
      </c>
      <c r="AN190" s="81">
        <v>0</v>
      </c>
      <c r="AO190" s="81">
        <v>0</v>
      </c>
      <c r="AP190" s="82"/>
      <c r="AQ190" s="81">
        <v>114</v>
      </c>
      <c r="AR190" s="81">
        <v>17</v>
      </c>
      <c r="AS190" s="81">
        <v>0</v>
      </c>
      <c r="AT190" s="81">
        <v>0</v>
      </c>
      <c r="AU190" s="81">
        <v>0</v>
      </c>
      <c r="AV190" s="81">
        <v>0</v>
      </c>
      <c r="AW190" s="81" t="s">
        <v>564</v>
      </c>
      <c r="AX190" s="82"/>
      <c r="AY190" s="81">
        <v>510</v>
      </c>
      <c r="AZ190" s="81">
        <v>2531</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2012</v>
      </c>
      <c r="B191" s="80">
        <v>114</v>
      </c>
      <c r="C191" s="80">
        <v>12</v>
      </c>
      <c r="D191" s="80">
        <v>7</v>
      </c>
      <c r="E191" s="80">
        <v>2015</v>
      </c>
      <c r="F191" s="80" t="s">
        <v>91</v>
      </c>
      <c r="G191" s="80" t="s">
        <v>2000</v>
      </c>
      <c r="H191" s="80" t="s">
        <v>2001</v>
      </c>
      <c r="I191" s="177"/>
      <c r="J191" s="81">
        <v>19.430566656078305</v>
      </c>
      <c r="K191" s="81">
        <v>0.35731588430604994</v>
      </c>
      <c r="L191" s="81">
        <v>1.4005470269339115</v>
      </c>
      <c r="M191" s="81">
        <v>6.0668135765229012</v>
      </c>
      <c r="N191" s="81">
        <v>9.4844418481218895</v>
      </c>
      <c r="O191" s="81">
        <v>7.3839176083177289</v>
      </c>
      <c r="P191" s="81">
        <v>7.0102877514426583</v>
      </c>
      <c r="Q191" s="81">
        <v>0.49312642249606486</v>
      </c>
      <c r="R191" s="81">
        <v>0</v>
      </c>
      <c r="S191" s="81">
        <v>0.63193440541077806</v>
      </c>
      <c r="T191" s="82"/>
      <c r="U191" s="81">
        <v>2371099</v>
      </c>
      <c r="V191" s="81">
        <v>153</v>
      </c>
      <c r="W191" s="81">
        <v>30</v>
      </c>
      <c r="X191" s="81">
        <v>964</v>
      </c>
      <c r="Y191" s="81">
        <v>2188</v>
      </c>
      <c r="Z191" s="81">
        <v>4290</v>
      </c>
      <c r="AA191" s="81">
        <v>1395</v>
      </c>
      <c r="AB191" s="81">
        <v>6787</v>
      </c>
      <c r="AC191" s="81">
        <v>0</v>
      </c>
      <c r="AD191" s="81">
        <v>0.63193440541077806</v>
      </c>
      <c r="AE191" s="82"/>
      <c r="AF191" s="81">
        <v>20668103.230024707</v>
      </c>
      <c r="AG191" s="81">
        <v>262754.32593671407</v>
      </c>
      <c r="AH191" s="81">
        <v>243602.41451610374</v>
      </c>
      <c r="AI191" s="81">
        <v>6792459.8815222327</v>
      </c>
      <c r="AJ191" s="81">
        <v>11990336.182648117</v>
      </c>
      <c r="AK191" s="81">
        <v>0</v>
      </c>
      <c r="AL191" s="81">
        <v>0</v>
      </c>
      <c r="AM191" s="81">
        <v>930129.879605792</v>
      </c>
      <c r="AN191" s="81">
        <v>0</v>
      </c>
      <c r="AO191" s="81">
        <v>0</v>
      </c>
      <c r="AP191" s="82"/>
      <c r="AQ191" s="81">
        <v>129</v>
      </c>
      <c r="AR191" s="81">
        <v>29</v>
      </c>
      <c r="AS191" s="81">
        <v>0</v>
      </c>
      <c r="AT191" s="81">
        <v>0</v>
      </c>
      <c r="AU191" s="81">
        <v>0</v>
      </c>
      <c r="AV191" s="81">
        <v>0</v>
      </c>
      <c r="AW191" s="81" t="s">
        <v>564</v>
      </c>
      <c r="AX191" s="82"/>
      <c r="AY191" s="81">
        <v>590.29999999999995</v>
      </c>
      <c r="AZ191" s="81">
        <v>16956.5</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2013</v>
      </c>
      <c r="B192" s="80">
        <v>115</v>
      </c>
      <c r="C192" s="80">
        <v>13</v>
      </c>
      <c r="D192" s="80">
        <v>7</v>
      </c>
      <c r="E192" s="80">
        <v>2016</v>
      </c>
      <c r="F192" s="80" t="s">
        <v>92</v>
      </c>
      <c r="G192" s="80" t="s">
        <v>2000</v>
      </c>
      <c r="H192" s="80" t="s">
        <v>2001</v>
      </c>
      <c r="I192" s="177"/>
      <c r="J192" s="81">
        <v>20.04503842571463</v>
      </c>
      <c r="K192" s="81">
        <v>0.36704482205246697</v>
      </c>
      <c r="L192" s="81">
        <v>1.5355506850537934</v>
      </c>
      <c r="M192" s="81">
        <v>4.4322588117167028</v>
      </c>
      <c r="N192" s="81">
        <v>8.7477567355349244</v>
      </c>
      <c r="O192" s="81">
        <v>7.3452601488301354</v>
      </c>
      <c r="P192" s="81">
        <v>6.7584822102784594</v>
      </c>
      <c r="Q192" s="81">
        <v>0.46772528843134886</v>
      </c>
      <c r="R192" s="81">
        <v>0</v>
      </c>
      <c r="S192" s="81">
        <v>0.83634812028108818</v>
      </c>
      <c r="T192" s="82"/>
      <c r="U192" s="81">
        <v>2410400</v>
      </c>
      <c r="V192" s="81">
        <v>153</v>
      </c>
      <c r="W192" s="81">
        <v>30</v>
      </c>
      <c r="X192" s="81">
        <v>964</v>
      </c>
      <c r="Y192" s="81">
        <v>2169</v>
      </c>
      <c r="Z192" s="81">
        <v>4320</v>
      </c>
      <c r="AA192" s="81">
        <v>1391</v>
      </c>
      <c r="AB192" s="81">
        <v>6622</v>
      </c>
      <c r="AC192" s="81">
        <v>0</v>
      </c>
      <c r="AD192" s="81">
        <v>0.83634812028108818</v>
      </c>
      <c r="AE192" s="82"/>
      <c r="AF192" s="81">
        <v>22260368.616299219</v>
      </c>
      <c r="AG192" s="81">
        <v>259003.80799114739</v>
      </c>
      <c r="AH192" s="81">
        <v>214323.91094400949</v>
      </c>
      <c r="AI192" s="81">
        <v>6050184.0507274466</v>
      </c>
      <c r="AJ192" s="81">
        <v>11074432.754839379</v>
      </c>
      <c r="AK192" s="81">
        <v>0</v>
      </c>
      <c r="AL192" s="81">
        <v>0</v>
      </c>
      <c r="AM192" s="81">
        <v>908222.37366896181</v>
      </c>
      <c r="AN192" s="81">
        <v>0</v>
      </c>
      <c r="AO192" s="81">
        <v>0</v>
      </c>
      <c r="AP192" s="82"/>
      <c r="AQ192" s="81">
        <v>143</v>
      </c>
      <c r="AR192" s="81">
        <v>34</v>
      </c>
      <c r="AS192" s="81">
        <v>0</v>
      </c>
      <c r="AT192" s="81">
        <v>0</v>
      </c>
      <c r="AU192" s="81">
        <v>0</v>
      </c>
      <c r="AV192" s="81">
        <v>0</v>
      </c>
      <c r="AW192" s="81" t="s">
        <v>564</v>
      </c>
      <c r="AX192" s="82"/>
      <c r="AY192" s="81">
        <v>673.5</v>
      </c>
      <c r="AZ192" s="81">
        <v>17550.7</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2014</v>
      </c>
      <c r="B193" s="80">
        <v>116</v>
      </c>
      <c r="C193" s="80">
        <v>14</v>
      </c>
      <c r="D193" s="80">
        <v>7</v>
      </c>
      <c r="E193" s="80">
        <v>2017</v>
      </c>
      <c r="F193" s="80" t="s">
        <v>71</v>
      </c>
      <c r="G193" s="80" t="s">
        <v>2000</v>
      </c>
      <c r="H193" s="80" t="s">
        <v>2001</v>
      </c>
      <c r="I193" s="177"/>
      <c r="J193" s="81">
        <v>18.094521482539495</v>
      </c>
      <c r="K193" s="81">
        <v>0.37727081808108209</v>
      </c>
      <c r="L193" s="81">
        <v>1.5908783194010212</v>
      </c>
      <c r="M193" s="81">
        <v>4.108182932861677</v>
      </c>
      <c r="N193" s="81">
        <v>9.2828812431931169</v>
      </c>
      <c r="O193" s="81">
        <v>7.2304206460502201</v>
      </c>
      <c r="P193" s="81">
        <v>6.7349814135055084</v>
      </c>
      <c r="Q193" s="81">
        <v>0.44798402149848454</v>
      </c>
      <c r="R193" s="81">
        <v>0</v>
      </c>
      <c r="S193" s="81">
        <v>0.9554954172947967</v>
      </c>
      <c r="T193" s="82"/>
      <c r="U193" s="81">
        <v>2300327</v>
      </c>
      <c r="V193" s="81">
        <v>153</v>
      </c>
      <c r="W193" s="81">
        <v>30</v>
      </c>
      <c r="X193" s="81">
        <v>964</v>
      </c>
      <c r="Y193" s="81">
        <v>2169</v>
      </c>
      <c r="Z193" s="81">
        <v>4323</v>
      </c>
      <c r="AA193" s="81">
        <v>1395</v>
      </c>
      <c r="AB193" s="81">
        <v>6559</v>
      </c>
      <c r="AC193" s="81">
        <v>0</v>
      </c>
      <c r="AD193" s="81">
        <v>0.9554954172947967</v>
      </c>
      <c r="AE193" s="82"/>
      <c r="AF193" s="81">
        <v>20535970.02761475</v>
      </c>
      <c r="AG193" s="81">
        <v>271311.04500805872</v>
      </c>
      <c r="AH193" s="81">
        <v>300129.84593916958</v>
      </c>
      <c r="AI193" s="81">
        <v>5934901.5030925861</v>
      </c>
      <c r="AJ193" s="81">
        <v>11824718.58195173</v>
      </c>
      <c r="AK193" s="81">
        <v>0</v>
      </c>
      <c r="AL193" s="81">
        <v>0</v>
      </c>
      <c r="AM193" s="81">
        <v>900989.38018863951</v>
      </c>
      <c r="AN193" s="81">
        <v>0</v>
      </c>
      <c r="AO193" s="81">
        <v>0</v>
      </c>
      <c r="AP193" s="82"/>
      <c r="AQ193" s="81">
        <v>151</v>
      </c>
      <c r="AR193" s="81">
        <v>35</v>
      </c>
      <c r="AS193" s="81">
        <v>0</v>
      </c>
      <c r="AT193" s="81">
        <v>0</v>
      </c>
      <c r="AU193" s="81">
        <v>0</v>
      </c>
      <c r="AV193" s="81">
        <v>0</v>
      </c>
      <c r="AW193" s="81" t="s">
        <v>564</v>
      </c>
      <c r="AX193" s="82"/>
      <c r="AY193" s="81">
        <v>718.3</v>
      </c>
      <c r="AZ193" s="81">
        <v>17561.2</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2015</v>
      </c>
      <c r="B194" s="80">
        <v>117</v>
      </c>
      <c r="C194" s="80">
        <v>15</v>
      </c>
      <c r="D194" s="80">
        <v>7</v>
      </c>
      <c r="E194" s="80">
        <v>2018</v>
      </c>
      <c r="F194" s="80" t="s">
        <v>93</v>
      </c>
      <c r="G194" s="80" t="s">
        <v>2000</v>
      </c>
      <c r="H194" s="80" t="s">
        <v>2001</v>
      </c>
      <c r="I194" s="177"/>
      <c r="J194" s="81">
        <v>19.872246303294116</v>
      </c>
      <c r="K194" s="81">
        <v>0.35859278896969765</v>
      </c>
      <c r="L194" s="81">
        <v>1.4425986434368299</v>
      </c>
      <c r="M194" s="81">
        <v>4.3573649483308374</v>
      </c>
      <c r="N194" s="81">
        <v>8.4931681959043637</v>
      </c>
      <c r="O194" s="81">
        <v>7.084730081190167</v>
      </c>
      <c r="P194" s="81">
        <v>6.687059350594792</v>
      </c>
      <c r="Q194" s="81">
        <v>0.40816439585809244</v>
      </c>
      <c r="R194" s="81">
        <v>0</v>
      </c>
      <c r="S194" s="81">
        <v>0.96977925068898663</v>
      </c>
      <c r="T194" s="82"/>
      <c r="U194" s="81">
        <v>2436391</v>
      </c>
      <c r="V194" s="81">
        <v>153</v>
      </c>
      <c r="W194" s="81">
        <v>30</v>
      </c>
      <c r="X194" s="81">
        <v>964</v>
      </c>
      <c r="Y194" s="81">
        <v>2162</v>
      </c>
      <c r="Z194" s="81">
        <v>4317</v>
      </c>
      <c r="AA194" s="81">
        <v>1399</v>
      </c>
      <c r="AB194" s="81">
        <v>6440</v>
      </c>
      <c r="AC194" s="81">
        <v>0</v>
      </c>
      <c r="AD194" s="81">
        <v>0.96977925068898663</v>
      </c>
      <c r="AE194" s="82"/>
      <c r="AF194" s="81">
        <v>22759025.990955882</v>
      </c>
      <c r="AG194" s="81">
        <v>241136.0579911267</v>
      </c>
      <c r="AH194" s="81">
        <v>284562.7383722259</v>
      </c>
      <c r="AI194" s="81">
        <v>5919881.9853728451</v>
      </c>
      <c r="AJ194" s="81">
        <v>10780364.35874426</v>
      </c>
      <c r="AK194" s="81">
        <v>0</v>
      </c>
      <c r="AL194" s="81">
        <v>0</v>
      </c>
      <c r="AM194" s="81">
        <v>886473.15298301855</v>
      </c>
      <c r="AN194" s="81">
        <v>0</v>
      </c>
      <c r="AO194" s="81">
        <v>0</v>
      </c>
      <c r="AP194" s="82"/>
      <c r="AQ194" s="81">
        <v>161</v>
      </c>
      <c r="AR194" s="81">
        <v>38</v>
      </c>
      <c r="AS194" s="81">
        <v>0</v>
      </c>
      <c r="AT194" s="81">
        <v>0</v>
      </c>
      <c r="AU194" s="81">
        <v>0</v>
      </c>
      <c r="AV194" s="81">
        <v>0</v>
      </c>
      <c r="AW194" s="81" t="s">
        <v>564</v>
      </c>
      <c r="AX194" s="82"/>
      <c r="AY194" s="81">
        <v>775.6</v>
      </c>
      <c r="AZ194" s="81">
        <v>17638</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2016</v>
      </c>
      <c r="B195" s="80">
        <v>118</v>
      </c>
      <c r="C195" s="80">
        <v>16</v>
      </c>
      <c r="D195" s="80">
        <v>7</v>
      </c>
      <c r="E195" s="80">
        <v>2019</v>
      </c>
      <c r="F195" s="80" t="s">
        <v>73</v>
      </c>
      <c r="G195" s="80" t="s">
        <v>2000</v>
      </c>
      <c r="H195" s="80" t="s">
        <v>2001</v>
      </c>
      <c r="I195" s="177"/>
      <c r="J195" s="81">
        <v>20.276275154621807</v>
      </c>
      <c r="K195" s="81">
        <v>0.33193880089784206</v>
      </c>
      <c r="L195" s="81">
        <v>1.4568119786206204</v>
      </c>
      <c r="M195" s="81">
        <v>4.3623775675808405</v>
      </c>
      <c r="N195" s="81">
        <v>8.2618470661999517</v>
      </c>
      <c r="O195" s="81">
        <v>6.8730495905728874</v>
      </c>
      <c r="P195" s="81">
        <v>6.6796945577626943</v>
      </c>
      <c r="Q195" s="81">
        <v>0.39129543688773982</v>
      </c>
      <c r="R195" s="81">
        <v>0</v>
      </c>
      <c r="S195" s="81">
        <v>0.94821999725942929</v>
      </c>
      <c r="T195" s="82"/>
      <c r="U195" s="81">
        <v>2490308</v>
      </c>
      <c r="V195" s="81">
        <v>153</v>
      </c>
      <c r="W195" s="81">
        <v>30</v>
      </c>
      <c r="X195" s="81">
        <v>964</v>
      </c>
      <c r="Y195" s="81">
        <v>2160</v>
      </c>
      <c r="Z195" s="81">
        <v>4303</v>
      </c>
      <c r="AA195" s="81">
        <v>1387</v>
      </c>
      <c r="AB195" s="81">
        <v>6341</v>
      </c>
      <c r="AC195" s="81">
        <v>0</v>
      </c>
      <c r="AD195" s="81">
        <v>0.94821999725942929</v>
      </c>
      <c r="AE195" s="82"/>
      <c r="AF195" s="81">
        <v>24570776.373494349</v>
      </c>
      <c r="AG195" s="81">
        <v>233490.9058949769</v>
      </c>
      <c r="AH195" s="81">
        <v>298722.40729868429</v>
      </c>
      <c r="AI195" s="81">
        <v>6324439.8149992134</v>
      </c>
      <c r="AJ195" s="81">
        <v>10996678.178576298</v>
      </c>
      <c r="AK195" s="81">
        <v>0</v>
      </c>
      <c r="AL195" s="81">
        <v>0</v>
      </c>
      <c r="AM195" s="81">
        <v>863596.46497755719</v>
      </c>
      <c r="AN195" s="81">
        <v>0</v>
      </c>
      <c r="AO195" s="81">
        <v>0</v>
      </c>
      <c r="AP195" s="82"/>
      <c r="AQ195" s="81">
        <v>170</v>
      </c>
      <c r="AR195" s="81">
        <v>38</v>
      </c>
      <c r="AS195" s="81">
        <v>0</v>
      </c>
      <c r="AT195" s="81">
        <v>0</v>
      </c>
      <c r="AU195" s="81">
        <v>0</v>
      </c>
      <c r="AV195" s="81">
        <v>0</v>
      </c>
      <c r="AW195" s="81" t="s">
        <v>564</v>
      </c>
      <c r="AX195" s="82"/>
      <c r="AY195" s="81">
        <v>822.99999999999989</v>
      </c>
      <c r="AZ195" s="81">
        <v>17638.2</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2017</v>
      </c>
      <c r="B196" s="80">
        <v>119</v>
      </c>
      <c r="C196" s="80">
        <v>17</v>
      </c>
      <c r="D196" s="80">
        <v>7</v>
      </c>
      <c r="E196" s="80">
        <v>2020</v>
      </c>
      <c r="F196" s="80" t="s">
        <v>218</v>
      </c>
      <c r="G196" s="80" t="s">
        <v>2000</v>
      </c>
      <c r="H196" s="80" t="s">
        <v>2001</v>
      </c>
      <c r="I196" s="177"/>
      <c r="J196" s="81">
        <v>15.671078179410239</v>
      </c>
      <c r="K196" s="81">
        <v>0.28883520344534258</v>
      </c>
      <c r="L196" s="81">
        <v>1.1911452936156515</v>
      </c>
      <c r="M196" s="81">
        <v>3.2094055370438492</v>
      </c>
      <c r="N196" s="81">
        <v>7.4298460016362826</v>
      </c>
      <c r="O196" s="81">
        <v>5.9531917281230919</v>
      </c>
      <c r="P196" s="81">
        <v>6.1081035455609234</v>
      </c>
      <c r="Q196" s="81">
        <v>0.36840189273413343</v>
      </c>
      <c r="R196" s="81">
        <v>0</v>
      </c>
      <c r="S196" s="81">
        <v>0.84309237110610136</v>
      </c>
      <c r="T196" s="82"/>
      <c r="U196" s="81">
        <v>2031901</v>
      </c>
      <c r="V196" s="81">
        <v>132</v>
      </c>
      <c r="W196" s="81">
        <v>30</v>
      </c>
      <c r="X196" s="81">
        <v>849</v>
      </c>
      <c r="Y196" s="81">
        <v>2178</v>
      </c>
      <c r="Z196" s="81">
        <v>4254</v>
      </c>
      <c r="AA196" s="81">
        <v>1378</v>
      </c>
      <c r="AB196" s="81">
        <v>6248</v>
      </c>
      <c r="AC196" s="81">
        <v>0</v>
      </c>
      <c r="AD196" s="81">
        <v>0.84309237110610136</v>
      </c>
      <c r="AE196" s="82"/>
      <c r="AF196" s="81">
        <v>19037950.74269988</v>
      </c>
      <c r="AG196" s="81">
        <v>197639.02598849393</v>
      </c>
      <c r="AH196" s="81">
        <v>246110.73747333733</v>
      </c>
      <c r="AI196" s="81">
        <v>4765576.5758862505</v>
      </c>
      <c r="AJ196" s="81">
        <v>10533306.840367643</v>
      </c>
      <c r="AK196" s="81"/>
      <c r="AL196" s="81"/>
      <c r="AM196" s="81">
        <v>815433.41672782786</v>
      </c>
      <c r="AN196" s="81"/>
      <c r="AO196" s="81"/>
      <c r="AP196" s="82"/>
      <c r="AQ196" s="81">
        <v>174</v>
      </c>
      <c r="AR196" s="81">
        <v>41</v>
      </c>
      <c r="AS196" s="81">
        <v>0</v>
      </c>
      <c r="AT196" s="81">
        <v>0</v>
      </c>
      <c r="AU196" s="81">
        <v>0</v>
      </c>
      <c r="AV196" s="81">
        <v>0</v>
      </c>
      <c r="AW196" s="81">
        <v>0</v>
      </c>
      <c r="AX196" s="82"/>
      <c r="AY196" s="81">
        <v>841.69999999999982</v>
      </c>
      <c r="AZ196" s="81">
        <v>17696.499999999989</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2018</v>
      </c>
      <c r="B197" s="80">
        <v>119</v>
      </c>
      <c r="C197" s="80">
        <v>18</v>
      </c>
      <c r="D197" s="80">
        <v>7</v>
      </c>
      <c r="E197" s="80">
        <v>2021</v>
      </c>
      <c r="F197" s="80" t="s">
        <v>75</v>
      </c>
      <c r="G197" s="174" t="s">
        <v>2000</v>
      </c>
      <c r="H197" s="80" t="s">
        <v>2001</v>
      </c>
      <c r="I197" s="177"/>
      <c r="J197" s="81">
        <v>17.84241760584678</v>
      </c>
      <c r="K197" s="81">
        <v>0.31632117590513292</v>
      </c>
      <c r="L197" s="81">
        <v>0.98091266540696342</v>
      </c>
      <c r="M197" s="81">
        <v>3.5015949994341562</v>
      </c>
      <c r="N197" s="81">
        <v>7.8929606387524345</v>
      </c>
      <c r="O197" s="81">
        <v>5.7611779415740587</v>
      </c>
      <c r="P197" s="81">
        <v>6.1588705404627335</v>
      </c>
      <c r="Q197" s="81">
        <v>0.36709461959907685</v>
      </c>
      <c r="R197" s="81">
        <v>0</v>
      </c>
      <c r="S197" s="81">
        <v>0.65428027919581599</v>
      </c>
      <c r="T197" s="82"/>
      <c r="U197" s="81">
        <v>2399483</v>
      </c>
      <c r="V197" s="81">
        <v>132</v>
      </c>
      <c r="W197" s="81">
        <v>30</v>
      </c>
      <c r="X197" s="81">
        <v>849</v>
      </c>
      <c r="Y197" s="81">
        <v>2171</v>
      </c>
      <c r="Z197" s="81">
        <v>4239</v>
      </c>
      <c r="AA197" s="81">
        <v>1355</v>
      </c>
      <c r="AB197" s="81">
        <v>6152</v>
      </c>
      <c r="AC197" s="81">
        <v>0</v>
      </c>
      <c r="AD197" s="81">
        <v>0.65428027919581599</v>
      </c>
      <c r="AE197" s="82"/>
      <c r="AF197" s="81">
        <v>21944646.483940437</v>
      </c>
      <c r="AG197" s="81">
        <v>211633.1620767776</v>
      </c>
      <c r="AH197" s="81">
        <v>196521.24389759812</v>
      </c>
      <c r="AI197" s="81">
        <v>5249875.9447032884</v>
      </c>
      <c r="AJ197" s="81">
        <v>10598808.062261442</v>
      </c>
      <c r="AK197" s="81">
        <v>0</v>
      </c>
      <c r="AL197" s="81">
        <v>0</v>
      </c>
      <c r="AM197" s="81">
        <v>807535.43779360363</v>
      </c>
      <c r="AN197" s="81">
        <v>0</v>
      </c>
      <c r="AO197" s="81">
        <v>0</v>
      </c>
      <c r="AP197" s="82"/>
      <c r="AQ197" s="81">
        <v>188</v>
      </c>
      <c r="AR197" s="81">
        <v>44</v>
      </c>
      <c r="AS197" s="81">
        <v>0</v>
      </c>
      <c r="AT197" s="81">
        <v>0</v>
      </c>
      <c r="AU197" s="81">
        <v>0</v>
      </c>
      <c r="AV197" s="81">
        <v>0</v>
      </c>
      <c r="AW197" s="81"/>
      <c r="AX197" s="82"/>
      <c r="AY197" s="81">
        <v>921.1999999999997</v>
      </c>
      <c r="AZ197" s="81">
        <v>17844.999999999989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2019</v>
      </c>
      <c r="B198" s="80">
        <v>119</v>
      </c>
      <c r="C198" s="80">
        <v>19</v>
      </c>
      <c r="D198" s="80">
        <v>7</v>
      </c>
      <c r="E198" s="80">
        <v>2022</v>
      </c>
      <c r="F198" s="80" t="s">
        <v>568</v>
      </c>
      <c r="G198" s="174" t="s">
        <v>2000</v>
      </c>
      <c r="H198" s="80" t="s">
        <v>2001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191</v>
      </c>
      <c r="AR198" s="81">
        <v>51</v>
      </c>
      <c r="AS198" s="81">
        <v>0</v>
      </c>
      <c r="AT198" s="81">
        <v>0</v>
      </c>
      <c r="AU198" s="81">
        <v>0</v>
      </c>
      <c r="AV198" s="81">
        <v>0</v>
      </c>
      <c r="AW198" s="81"/>
      <c r="AX198" s="82"/>
      <c r="AY198" s="81">
        <v>943.89999999999964</v>
      </c>
      <c r="AZ198" s="81">
        <v>18174.999999999993</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2020</v>
      </c>
      <c r="B199" s="80">
        <v>1</v>
      </c>
      <c r="C199" s="80">
        <v>1</v>
      </c>
      <c r="D199" s="80">
        <v>1</v>
      </c>
      <c r="E199" s="80">
        <v>1990</v>
      </c>
      <c r="F199" s="80" t="s">
        <v>562</v>
      </c>
      <c r="G199" s="80" t="s">
        <v>2021</v>
      </c>
      <c r="H199" s="80" t="s">
        <v>2022</v>
      </c>
      <c r="I199" s="177" t="s">
        <v>563</v>
      </c>
      <c r="J199" s="81">
        <v>70.516014350352123</v>
      </c>
      <c r="K199" s="81">
        <v>3.1588122960407872</v>
      </c>
      <c r="L199" s="81">
        <v>17.999841898636927</v>
      </c>
      <c r="M199" s="81">
        <v>8.2182683339483145</v>
      </c>
      <c r="N199" s="81">
        <v>11.316757890362206</v>
      </c>
      <c r="O199" s="81">
        <v>8.7767988484787836</v>
      </c>
      <c r="P199" s="81">
        <v>9.3817789292555389</v>
      </c>
      <c r="Q199" s="81">
        <v>0.86335792209214768</v>
      </c>
      <c r="R199" s="81">
        <v>6.5001691706978741</v>
      </c>
      <c r="S199" s="81">
        <v>0.93582053303494961</v>
      </c>
      <c r="T199" s="82"/>
      <c r="U199" s="81">
        <v>4929166</v>
      </c>
      <c r="V199" s="81">
        <v>1046</v>
      </c>
      <c r="W199" s="81">
        <v>158</v>
      </c>
      <c r="X199" s="81">
        <v>3374</v>
      </c>
      <c r="Y199" s="81">
        <v>4357</v>
      </c>
      <c r="Z199" s="81">
        <v>3610</v>
      </c>
      <c r="AA199" s="81">
        <v>2278</v>
      </c>
      <c r="AB199" s="81">
        <v>14018</v>
      </c>
      <c r="AC199" s="81">
        <v>1125841</v>
      </c>
      <c r="AD199" s="81">
        <v>0.93582053303494961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2023</v>
      </c>
      <c r="B200" s="80">
        <v>2</v>
      </c>
      <c r="C200" s="80">
        <v>2</v>
      </c>
      <c r="D200" s="80">
        <v>1</v>
      </c>
      <c r="E200" s="80">
        <v>2005</v>
      </c>
      <c r="F200" s="80" t="s">
        <v>565</v>
      </c>
      <c r="G200" s="80" t="s">
        <v>2021</v>
      </c>
      <c r="H200" s="80" t="s">
        <v>2022</v>
      </c>
      <c r="I200" s="177"/>
      <c r="J200" s="81">
        <v>51.871158328854868</v>
      </c>
      <c r="K200" s="81">
        <v>2.2062187437168004</v>
      </c>
      <c r="L200" s="81">
        <v>6.2908504240266216</v>
      </c>
      <c r="M200" s="81">
        <v>14.292277056727476</v>
      </c>
      <c r="N200" s="81">
        <v>15.385856507155545</v>
      </c>
      <c r="O200" s="81">
        <v>11.078521145924142</v>
      </c>
      <c r="P200" s="81">
        <v>8.6040432622465524</v>
      </c>
      <c r="Q200" s="81">
        <v>0.64028607784726965</v>
      </c>
      <c r="R200" s="81">
        <v>3.3902923325125798</v>
      </c>
      <c r="S200" s="81">
        <v>2.2683654486303029</v>
      </c>
      <c r="T200" s="82"/>
      <c r="U200" s="81">
        <v>3005894</v>
      </c>
      <c r="V200" s="81">
        <v>830</v>
      </c>
      <c r="W200" s="81">
        <v>53</v>
      </c>
      <c r="X200" s="81">
        <v>2546</v>
      </c>
      <c r="Y200" s="81">
        <v>3870</v>
      </c>
      <c r="Z200" s="81">
        <v>5273</v>
      </c>
      <c r="AA200" s="81">
        <v>1711</v>
      </c>
      <c r="AB200" s="81">
        <v>10868</v>
      </c>
      <c r="AC200" s="81">
        <v>599503</v>
      </c>
      <c r="AD200" s="81">
        <v>2.2683654486303029</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2024</v>
      </c>
      <c r="B201" s="80">
        <v>3</v>
      </c>
      <c r="C201" s="80">
        <v>3</v>
      </c>
      <c r="D201" s="80">
        <v>1</v>
      </c>
      <c r="E201" s="80">
        <v>2006</v>
      </c>
      <c r="F201" s="80" t="s">
        <v>566</v>
      </c>
      <c r="G201" s="80" t="s">
        <v>2021</v>
      </c>
      <c r="H201" s="80" t="s">
        <v>2022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2025</v>
      </c>
      <c r="B202" s="80">
        <v>4</v>
      </c>
      <c r="C202" s="80">
        <v>4</v>
      </c>
      <c r="D202" s="80">
        <v>1</v>
      </c>
      <c r="E202" s="80">
        <v>2007</v>
      </c>
      <c r="F202" s="80" t="s">
        <v>567</v>
      </c>
      <c r="G202" s="80" t="s">
        <v>2021</v>
      </c>
      <c r="H202" s="80" t="s">
        <v>2022</v>
      </c>
      <c r="I202" s="177"/>
      <c r="J202" s="81">
        <v>62.660243722611291</v>
      </c>
      <c r="K202" s="81">
        <v>1.9460396335494603</v>
      </c>
      <c r="L202" s="81">
        <v>5.595747260321235</v>
      </c>
      <c r="M202" s="81">
        <v>14.842237702313231</v>
      </c>
      <c r="N202" s="81">
        <v>14.462220568540129</v>
      </c>
      <c r="O202" s="81">
        <v>10.481187139745744</v>
      </c>
      <c r="P202" s="81">
        <v>8.4972183468852727</v>
      </c>
      <c r="Q202" s="81">
        <v>0.65768824879161714</v>
      </c>
      <c r="R202" s="81">
        <v>2.3787075757024683</v>
      </c>
      <c r="S202" s="81">
        <v>2.6848572405561462</v>
      </c>
      <c r="T202" s="82"/>
      <c r="U202" s="81">
        <v>3479363</v>
      </c>
      <c r="V202" s="81">
        <v>793</v>
      </c>
      <c r="W202" s="81">
        <v>53</v>
      </c>
      <c r="X202" s="81">
        <v>3204</v>
      </c>
      <c r="Y202" s="81">
        <v>3905</v>
      </c>
      <c r="Z202" s="81">
        <v>5186</v>
      </c>
      <c r="AA202" s="81">
        <v>1664</v>
      </c>
      <c r="AB202" s="81">
        <v>10573</v>
      </c>
      <c r="AC202" s="81">
        <v>432694</v>
      </c>
      <c r="AD202" s="81">
        <v>2.6848572405561462</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2026</v>
      </c>
      <c r="B203" s="80">
        <v>5</v>
      </c>
      <c r="C203" s="80">
        <v>5</v>
      </c>
      <c r="D203" s="80">
        <v>1</v>
      </c>
      <c r="E203" s="80">
        <v>2008</v>
      </c>
      <c r="F203" s="80" t="s">
        <v>84</v>
      </c>
      <c r="G203" s="80" t="s">
        <v>2021</v>
      </c>
      <c r="H203" s="80" t="s">
        <v>2022</v>
      </c>
      <c r="I203" s="177"/>
      <c r="J203" s="81">
        <v>63.919196548276041</v>
      </c>
      <c r="K203" s="81">
        <v>1.4603816882327758</v>
      </c>
      <c r="L203" s="81">
        <v>4.6873578447510695</v>
      </c>
      <c r="M203" s="81">
        <v>15.341017003374921</v>
      </c>
      <c r="N203" s="81">
        <v>12.909644233314451</v>
      </c>
      <c r="O203" s="81">
        <v>10.190222960975522</v>
      </c>
      <c r="P203" s="81">
        <v>8.2631045097817832</v>
      </c>
      <c r="Q203" s="81">
        <v>0.63714150450509088</v>
      </c>
      <c r="R203" s="81">
        <v>2.3216672522474822</v>
      </c>
      <c r="S203" s="81">
        <v>1.8963054907969032</v>
      </c>
      <c r="T203" s="82"/>
      <c r="U203" s="81">
        <v>3778714</v>
      </c>
      <c r="V203" s="81">
        <v>793</v>
      </c>
      <c r="W203" s="81">
        <v>53</v>
      </c>
      <c r="X203" s="81">
        <v>3204</v>
      </c>
      <c r="Y203" s="81">
        <v>3897</v>
      </c>
      <c r="Z203" s="81">
        <v>5219</v>
      </c>
      <c r="AA203" s="81">
        <v>1620</v>
      </c>
      <c r="AB203" s="81">
        <v>10411</v>
      </c>
      <c r="AC203" s="81">
        <v>438531</v>
      </c>
      <c r="AD203" s="81">
        <v>1.8963054907969032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2027</v>
      </c>
      <c r="B204" s="80">
        <v>6</v>
      </c>
      <c r="C204" s="80">
        <v>6</v>
      </c>
      <c r="D204" s="80">
        <v>1</v>
      </c>
      <c r="E204" s="80">
        <v>2009</v>
      </c>
      <c r="F204" s="80" t="s">
        <v>85</v>
      </c>
      <c r="G204" s="80" t="s">
        <v>2021</v>
      </c>
      <c r="H204" s="80" t="s">
        <v>2022</v>
      </c>
      <c r="I204" s="177"/>
      <c r="J204" s="81">
        <v>68.418354293527827</v>
      </c>
      <c r="K204" s="81">
        <v>0.93426625440022504</v>
      </c>
      <c r="L204" s="81">
        <v>9.056162237225184</v>
      </c>
      <c r="M204" s="81">
        <v>17.473890440663343</v>
      </c>
      <c r="N204" s="81">
        <v>15.164135980072695</v>
      </c>
      <c r="O204" s="81">
        <v>10.424817771185415</v>
      </c>
      <c r="P204" s="81">
        <v>7.9197202641360818</v>
      </c>
      <c r="Q204" s="81">
        <v>0.59650736307403984</v>
      </c>
      <c r="R204" s="81">
        <v>2.1352426737448673</v>
      </c>
      <c r="S204" s="81">
        <v>1.651906857073653</v>
      </c>
      <c r="T204" s="82"/>
      <c r="U204" s="81">
        <v>3526492</v>
      </c>
      <c r="V204" s="81">
        <v>517</v>
      </c>
      <c r="W204" s="81">
        <v>118</v>
      </c>
      <c r="X204" s="81">
        <v>3651</v>
      </c>
      <c r="Y204" s="81">
        <v>3883</v>
      </c>
      <c r="Z204" s="81">
        <v>5270</v>
      </c>
      <c r="AA204" s="81">
        <v>1594</v>
      </c>
      <c r="AB204" s="81">
        <v>10232</v>
      </c>
      <c r="AC204" s="81">
        <v>393469</v>
      </c>
      <c r="AD204" s="81">
        <v>1.651906857073653</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12.9</v>
      </c>
      <c r="BK204" s="81">
        <v>0</v>
      </c>
      <c r="BL204" s="81">
        <v>0</v>
      </c>
      <c r="BM204" s="82"/>
      <c r="BN204" s="81">
        <v>0</v>
      </c>
      <c r="BO204" s="81">
        <v>0</v>
      </c>
      <c r="BP204" s="81">
        <v>0</v>
      </c>
      <c r="BQ204" s="81">
        <v>1</v>
      </c>
      <c r="BR204" s="81">
        <v>0</v>
      </c>
      <c r="BS204" s="81">
        <v>0</v>
      </c>
      <c r="BT204"/>
      <c r="BU204" s="80"/>
      <c r="BV204" s="80"/>
      <c r="BW204" s="80"/>
      <c r="BX204" s="80"/>
      <c r="BY204" s="80"/>
      <c r="BZ204" s="80"/>
      <c r="CA204" s="80"/>
      <c r="CB204" s="80"/>
      <c r="CC204" s="80"/>
    </row>
    <row r="205" spans="1:81">
      <c r="A205" s="80" t="s">
        <v>2028</v>
      </c>
      <c r="B205" s="80">
        <v>7</v>
      </c>
      <c r="C205" s="80">
        <v>7</v>
      </c>
      <c r="D205" s="80">
        <v>1</v>
      </c>
      <c r="E205" s="80">
        <v>2010</v>
      </c>
      <c r="F205" s="80" t="s">
        <v>86</v>
      </c>
      <c r="G205" s="80" t="s">
        <v>2021</v>
      </c>
      <c r="H205" s="80" t="s">
        <v>2022</v>
      </c>
      <c r="I205" s="177"/>
      <c r="J205" s="81">
        <v>49.845293488877992</v>
      </c>
      <c r="K205" s="81">
        <v>0.94757042120262835</v>
      </c>
      <c r="L205" s="81">
        <v>7.8835293952645129</v>
      </c>
      <c r="M205" s="81">
        <v>16.99782718134772</v>
      </c>
      <c r="N205" s="81">
        <v>13.753792644899523</v>
      </c>
      <c r="O205" s="81">
        <v>10.415979677476832</v>
      </c>
      <c r="P205" s="81">
        <v>7.7913493054263885</v>
      </c>
      <c r="Q205" s="81">
        <v>0.59003867118371789</v>
      </c>
      <c r="R205" s="81">
        <v>2.2464079573436297</v>
      </c>
      <c r="S205" s="81">
        <v>1.7786539164688375</v>
      </c>
      <c r="T205" s="82"/>
      <c r="U205" s="81">
        <v>3351006</v>
      </c>
      <c r="V205" s="81">
        <v>517</v>
      </c>
      <c r="W205" s="81">
        <v>118</v>
      </c>
      <c r="X205" s="81">
        <v>3651</v>
      </c>
      <c r="Y205" s="81">
        <v>3794</v>
      </c>
      <c r="Z205" s="81">
        <v>5290</v>
      </c>
      <c r="AA205" s="81">
        <v>1529</v>
      </c>
      <c r="AB205" s="81">
        <v>9698</v>
      </c>
      <c r="AC205" s="81">
        <v>392287</v>
      </c>
      <c r="AD205" s="81">
        <v>1.7786539164688375</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12.8</v>
      </c>
      <c r="BK205" s="81">
        <v>0</v>
      </c>
      <c r="BL205" s="81">
        <v>0</v>
      </c>
      <c r="BM205" s="82"/>
      <c r="BN205" s="81">
        <v>0</v>
      </c>
      <c r="BO205" s="81">
        <v>0</v>
      </c>
      <c r="BP205" s="81">
        <v>0</v>
      </c>
      <c r="BQ205" s="81">
        <v>1</v>
      </c>
      <c r="BR205" s="81">
        <v>0</v>
      </c>
      <c r="BS205" s="81">
        <v>0</v>
      </c>
      <c r="BT205"/>
      <c r="BU205" s="80">
        <v>12.8</v>
      </c>
      <c r="BV205" s="80">
        <v>0</v>
      </c>
      <c r="BW205" s="80">
        <v>0</v>
      </c>
      <c r="BX205" s="80">
        <v>0</v>
      </c>
      <c r="BY205" s="80">
        <v>0</v>
      </c>
      <c r="BZ205" s="80">
        <v>0</v>
      </c>
      <c r="CA205" s="80">
        <v>0</v>
      </c>
      <c r="CB205" s="80">
        <v>0</v>
      </c>
      <c r="CC205" s="80">
        <v>0</v>
      </c>
    </row>
    <row r="206" spans="1:81">
      <c r="A206" s="80" t="s">
        <v>2029</v>
      </c>
      <c r="B206" s="80">
        <v>8</v>
      </c>
      <c r="C206" s="80">
        <v>8</v>
      </c>
      <c r="D206" s="80">
        <v>1</v>
      </c>
      <c r="E206" s="80">
        <v>2011</v>
      </c>
      <c r="F206" s="80" t="s">
        <v>87</v>
      </c>
      <c r="G206" s="80" t="s">
        <v>2021</v>
      </c>
      <c r="H206" s="80" t="s">
        <v>2022</v>
      </c>
      <c r="I206" s="177"/>
      <c r="J206" s="81">
        <v>8.7780183131023168</v>
      </c>
      <c r="K206" s="81">
        <v>1.3161189304348806</v>
      </c>
      <c r="L206" s="81">
        <v>6.6608029135997997</v>
      </c>
      <c r="M206" s="81">
        <v>17.934400986692108</v>
      </c>
      <c r="N206" s="81">
        <v>14.913655448650102</v>
      </c>
      <c r="O206" s="81">
        <v>9.5681876273859441</v>
      </c>
      <c r="P206" s="81">
        <v>7.4276346826989341</v>
      </c>
      <c r="Q206" s="81">
        <v>0.58493626195206017</v>
      </c>
      <c r="R206" s="81">
        <v>0.89049111449447238</v>
      </c>
      <c r="S206" s="81">
        <v>1.5519213869092041</v>
      </c>
      <c r="T206" s="82"/>
      <c r="U206" s="81">
        <v>674075</v>
      </c>
      <c r="V206" s="81">
        <v>517</v>
      </c>
      <c r="W206" s="81">
        <v>118</v>
      </c>
      <c r="X206" s="81">
        <v>3651</v>
      </c>
      <c r="Y206" s="81">
        <v>3426</v>
      </c>
      <c r="Z206" s="81">
        <v>4965</v>
      </c>
      <c r="AA206" s="81">
        <v>1501</v>
      </c>
      <c r="AB206" s="81">
        <v>8335</v>
      </c>
      <c r="AC206" s="81">
        <v>155248</v>
      </c>
      <c r="AD206" s="81">
        <v>1.5519213869092041</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77.5</v>
      </c>
      <c r="BK206" s="81">
        <v>0</v>
      </c>
      <c r="BL206" s="81">
        <v>0</v>
      </c>
      <c r="BM206" s="82"/>
      <c r="BN206" s="81">
        <v>0</v>
      </c>
      <c r="BO206" s="81">
        <v>0</v>
      </c>
      <c r="BP206" s="81">
        <v>0</v>
      </c>
      <c r="BQ206" s="81">
        <v>1</v>
      </c>
      <c r="BR206" s="81">
        <v>0</v>
      </c>
      <c r="BS206" s="81">
        <v>0</v>
      </c>
      <c r="BT206"/>
      <c r="BU206" s="80">
        <v>77.5</v>
      </c>
      <c r="BV206" s="80">
        <v>0</v>
      </c>
      <c r="BW206" s="80">
        <v>0</v>
      </c>
      <c r="BX206" s="80">
        <v>0</v>
      </c>
      <c r="BY206" s="80">
        <v>0</v>
      </c>
      <c r="BZ206" s="80">
        <v>0</v>
      </c>
      <c r="CA206" s="80">
        <v>0</v>
      </c>
      <c r="CB206" s="80">
        <v>0</v>
      </c>
      <c r="CC206" s="80">
        <v>0</v>
      </c>
    </row>
    <row r="207" spans="1:81">
      <c r="A207" s="80" t="s">
        <v>2030</v>
      </c>
      <c r="B207" s="80">
        <v>9</v>
      </c>
      <c r="C207" s="80">
        <v>9</v>
      </c>
      <c r="D207" s="80">
        <v>1</v>
      </c>
      <c r="E207" s="80">
        <v>2012</v>
      </c>
      <c r="F207" s="80" t="s">
        <v>88</v>
      </c>
      <c r="G207" s="80" t="s">
        <v>2021</v>
      </c>
      <c r="H207" s="80" t="s">
        <v>2022</v>
      </c>
      <c r="I207" s="177"/>
      <c r="J207" s="81">
        <v>10.243488750775295</v>
      </c>
      <c r="K207" s="81">
        <v>1.2324914810395009</v>
      </c>
      <c r="L207" s="81">
        <v>6.6430444453345645</v>
      </c>
      <c r="M207" s="81">
        <v>20.105900756049412</v>
      </c>
      <c r="N207" s="81">
        <v>15.414739177282447</v>
      </c>
      <c r="O207" s="81">
        <v>9.3284649472964176</v>
      </c>
      <c r="P207" s="81">
        <v>7.5694273844853246</v>
      </c>
      <c r="Q207" s="81">
        <v>0.60120808931078695</v>
      </c>
      <c r="R207" s="81">
        <v>1.3671136652699027</v>
      </c>
      <c r="S207" s="81">
        <v>1.1405363900202388</v>
      </c>
      <c r="T207" s="82"/>
      <c r="U207" s="81">
        <v>640256</v>
      </c>
      <c r="V207" s="81">
        <v>517</v>
      </c>
      <c r="W207" s="81">
        <v>118</v>
      </c>
      <c r="X207" s="81">
        <v>3651</v>
      </c>
      <c r="Y207" s="81">
        <v>3372</v>
      </c>
      <c r="Z207" s="81">
        <v>4879</v>
      </c>
      <c r="AA207" s="81">
        <v>1521</v>
      </c>
      <c r="AB207" s="81">
        <v>7885</v>
      </c>
      <c r="AC207" s="81">
        <v>232169</v>
      </c>
      <c r="AD207" s="81">
        <v>1.1405363900202388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94.6</v>
      </c>
      <c r="BK207" s="81">
        <v>0</v>
      </c>
      <c r="BL207" s="81">
        <v>0</v>
      </c>
      <c r="BM207" s="82"/>
      <c r="BN207" s="81">
        <v>0</v>
      </c>
      <c r="BO207" s="81">
        <v>0</v>
      </c>
      <c r="BP207" s="81">
        <v>0</v>
      </c>
      <c r="BQ207" s="81">
        <v>1</v>
      </c>
      <c r="BR207" s="81">
        <v>0</v>
      </c>
      <c r="BS207" s="81">
        <v>0</v>
      </c>
      <c r="BT207"/>
      <c r="BU207" s="80">
        <v>94.6</v>
      </c>
      <c r="BV207" s="80">
        <v>0</v>
      </c>
      <c r="BW207" s="80">
        <v>0</v>
      </c>
      <c r="BX207" s="80">
        <v>0</v>
      </c>
      <c r="BY207" s="80">
        <v>0</v>
      </c>
      <c r="BZ207" s="80">
        <v>0</v>
      </c>
      <c r="CA207" s="80">
        <v>0</v>
      </c>
      <c r="CB207" s="80">
        <v>0</v>
      </c>
      <c r="CC207" s="80">
        <v>0</v>
      </c>
    </row>
    <row r="208" spans="1:81">
      <c r="A208" s="80" t="s">
        <v>2031</v>
      </c>
      <c r="B208" s="80">
        <v>10</v>
      </c>
      <c r="C208" s="80">
        <v>10</v>
      </c>
      <c r="D208" s="80">
        <v>1</v>
      </c>
      <c r="E208" s="80">
        <v>2013</v>
      </c>
      <c r="F208" s="80" t="s">
        <v>89</v>
      </c>
      <c r="G208" s="80" t="s">
        <v>2021</v>
      </c>
      <c r="H208" s="80" t="s">
        <v>2022</v>
      </c>
      <c r="I208" s="177"/>
      <c r="J208" s="81">
        <v>12.496448728929646</v>
      </c>
      <c r="K208" s="81">
        <v>1.1122296257430861</v>
      </c>
      <c r="L208" s="81">
        <v>4.6986267759040938</v>
      </c>
      <c r="M208" s="81">
        <v>19.715638457031375</v>
      </c>
      <c r="N208" s="81">
        <v>14.697827833302449</v>
      </c>
      <c r="O208" s="81">
        <v>8.77968713953085</v>
      </c>
      <c r="P208" s="81">
        <v>7.8227395387789631</v>
      </c>
      <c r="Q208" s="81">
        <v>0.58109989181881117</v>
      </c>
      <c r="R208" s="81">
        <v>1.4630171462722799</v>
      </c>
      <c r="S208" s="81">
        <v>1.1273463533526185</v>
      </c>
      <c r="T208" s="82"/>
      <c r="U208" s="81">
        <v>803846</v>
      </c>
      <c r="V208" s="81">
        <v>517</v>
      </c>
      <c r="W208" s="81">
        <v>118</v>
      </c>
      <c r="X208" s="81">
        <v>3651</v>
      </c>
      <c r="Y208" s="81">
        <v>3273</v>
      </c>
      <c r="Z208" s="81">
        <v>4797</v>
      </c>
      <c r="AA208" s="81">
        <v>1566</v>
      </c>
      <c r="AB208" s="81">
        <v>7512</v>
      </c>
      <c r="AC208" s="81">
        <v>242527</v>
      </c>
      <c r="AD208" s="81">
        <v>1.1273463533526185</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96.6</v>
      </c>
      <c r="BK208" s="81">
        <v>0</v>
      </c>
      <c r="BL208" s="81">
        <v>0</v>
      </c>
      <c r="BM208" s="82"/>
      <c r="BN208" s="81">
        <v>0</v>
      </c>
      <c r="BO208" s="81">
        <v>0</v>
      </c>
      <c r="BP208" s="81">
        <v>0</v>
      </c>
      <c r="BQ208" s="81">
        <v>1</v>
      </c>
      <c r="BR208" s="81">
        <v>0</v>
      </c>
      <c r="BS208" s="81">
        <v>0</v>
      </c>
      <c r="BT208"/>
      <c r="BU208" s="80">
        <v>96.6</v>
      </c>
      <c r="BV208" s="80">
        <v>0</v>
      </c>
      <c r="BW208" s="80">
        <v>0</v>
      </c>
      <c r="BX208" s="80">
        <v>0</v>
      </c>
      <c r="BY208" s="80">
        <v>0</v>
      </c>
      <c r="BZ208" s="80">
        <v>0</v>
      </c>
      <c r="CA208" s="80">
        <v>0</v>
      </c>
      <c r="CB208" s="80">
        <v>0</v>
      </c>
      <c r="CC208" s="80">
        <v>0</v>
      </c>
    </row>
    <row r="209" spans="1:81">
      <c r="A209" s="80" t="s">
        <v>2032</v>
      </c>
      <c r="B209" s="80">
        <v>11</v>
      </c>
      <c r="C209" s="80">
        <v>11</v>
      </c>
      <c r="D209" s="80">
        <v>1</v>
      </c>
      <c r="E209" s="80">
        <v>2014</v>
      </c>
      <c r="F209" s="80" t="s">
        <v>90</v>
      </c>
      <c r="G209" s="80" t="s">
        <v>2021</v>
      </c>
      <c r="H209" s="80" t="s">
        <v>2022</v>
      </c>
      <c r="I209" s="177"/>
      <c r="J209" s="81">
        <v>15.34153788725086</v>
      </c>
      <c r="K209" s="81">
        <v>1.416092939223871</v>
      </c>
      <c r="L209" s="81">
        <v>1.4406489215504172</v>
      </c>
      <c r="M209" s="81">
        <v>11.277083215831356</v>
      </c>
      <c r="N209" s="81">
        <v>12.430867528874476</v>
      </c>
      <c r="O209" s="81">
        <v>8.2266325193967536</v>
      </c>
      <c r="P209" s="81">
        <v>7.8584049260266822</v>
      </c>
      <c r="Q209" s="81">
        <v>0.52874182541110371</v>
      </c>
      <c r="R209" s="81">
        <v>1.4352493257284122</v>
      </c>
      <c r="S209" s="81">
        <v>1.1950146268796293</v>
      </c>
      <c r="T209" s="82"/>
      <c r="U209" s="81">
        <v>1090228</v>
      </c>
      <c r="V209" s="81">
        <v>666</v>
      </c>
      <c r="W209" s="81">
        <v>29</v>
      </c>
      <c r="X209" s="81">
        <v>2137</v>
      </c>
      <c r="Y209" s="81">
        <v>3204</v>
      </c>
      <c r="Z209" s="81">
        <v>4734</v>
      </c>
      <c r="AA209" s="81">
        <v>1565</v>
      </c>
      <c r="AB209" s="81">
        <v>7124</v>
      </c>
      <c r="AC209" s="81">
        <v>238672</v>
      </c>
      <c r="AD209" s="81">
        <v>1.1950146268796293</v>
      </c>
      <c r="AE209" s="82"/>
      <c r="AF209" s="81">
        <v>8622959.7436884362</v>
      </c>
      <c r="AG209" s="81">
        <v>1169879.0607170518</v>
      </c>
      <c r="AH209" s="81">
        <v>249984.0808914901</v>
      </c>
      <c r="AI209" s="81">
        <v>12521133.90241885</v>
      </c>
      <c r="AJ209" s="81">
        <v>14556080.950111292</v>
      </c>
      <c r="AK209" s="81">
        <v>0</v>
      </c>
      <c r="AL209" s="81">
        <v>0</v>
      </c>
      <c r="AM209" s="81">
        <v>978018.7445365712</v>
      </c>
      <c r="AN209" s="81">
        <v>0</v>
      </c>
      <c r="AO209" s="81">
        <v>0</v>
      </c>
      <c r="AP209" s="82"/>
      <c r="AQ209" s="81">
        <v>47</v>
      </c>
      <c r="AR209" s="81">
        <v>11</v>
      </c>
      <c r="AS209" s="81">
        <v>0</v>
      </c>
      <c r="AT209" s="81">
        <v>0</v>
      </c>
      <c r="AU209" s="81">
        <v>0</v>
      </c>
      <c r="AV209" s="81">
        <v>0</v>
      </c>
      <c r="AW209" s="81" t="s">
        <v>564</v>
      </c>
      <c r="AX209" s="82"/>
      <c r="AY209" s="81">
        <v>200.39999999999998</v>
      </c>
      <c r="AZ209" s="81">
        <v>482.6</v>
      </c>
      <c r="BA209" s="81">
        <v>0</v>
      </c>
      <c r="BB209" s="81">
        <v>0</v>
      </c>
      <c r="BC209" s="81">
        <v>0</v>
      </c>
      <c r="BD209" s="81">
        <v>0</v>
      </c>
      <c r="BE209" s="81" t="s">
        <v>564</v>
      </c>
      <c r="BF209" s="82"/>
      <c r="BG209" s="81">
        <v>0</v>
      </c>
      <c r="BH209" s="81">
        <v>0</v>
      </c>
      <c r="BI209" s="81">
        <v>0</v>
      </c>
      <c r="BJ209" s="81">
        <v>106.274</v>
      </c>
      <c r="BK209" s="81">
        <v>0</v>
      </c>
      <c r="BL209" s="81">
        <v>0</v>
      </c>
      <c r="BM209" s="82"/>
      <c r="BN209" s="81">
        <v>0</v>
      </c>
      <c r="BO209" s="81">
        <v>0</v>
      </c>
      <c r="BP209" s="81">
        <v>0</v>
      </c>
      <c r="BQ209" s="81">
        <v>1</v>
      </c>
      <c r="BR209" s="81">
        <v>0</v>
      </c>
      <c r="BS209" s="81">
        <v>0</v>
      </c>
      <c r="BT209"/>
      <c r="BU209" s="80">
        <v>106.274</v>
      </c>
      <c r="BV209" s="80">
        <v>0</v>
      </c>
      <c r="BW209" s="80">
        <v>0</v>
      </c>
      <c r="BX209" s="80">
        <v>0</v>
      </c>
      <c r="BY209" s="80">
        <v>0</v>
      </c>
      <c r="BZ209" s="80">
        <v>0</v>
      </c>
      <c r="CA209" s="80">
        <v>0</v>
      </c>
      <c r="CB209" s="80">
        <v>0</v>
      </c>
      <c r="CC209" s="80">
        <v>0</v>
      </c>
    </row>
    <row r="210" spans="1:81">
      <c r="A210" s="80" t="s">
        <v>2033</v>
      </c>
      <c r="B210" s="80">
        <v>12</v>
      </c>
      <c r="C210" s="80">
        <v>12</v>
      </c>
      <c r="D210" s="80">
        <v>1</v>
      </c>
      <c r="E210" s="80">
        <v>2015</v>
      </c>
      <c r="F210" s="80" t="s">
        <v>91</v>
      </c>
      <c r="G210" s="80" t="s">
        <v>2021</v>
      </c>
      <c r="H210" s="80" t="s">
        <v>2022</v>
      </c>
      <c r="I210" s="177"/>
      <c r="J210" s="81">
        <v>16.726355544519759</v>
      </c>
      <c r="K210" s="81">
        <v>1.583869535313124</v>
      </c>
      <c r="L210" s="81">
        <v>1.8630475411608209</v>
      </c>
      <c r="M210" s="81">
        <v>10.794545426192959</v>
      </c>
      <c r="N210" s="81">
        <v>10.511996735750806</v>
      </c>
      <c r="O210" s="81">
        <v>8.0723947745944411</v>
      </c>
      <c r="P210" s="81">
        <v>7.9449927849683455</v>
      </c>
      <c r="Q210" s="81">
        <v>0.49835776217776767</v>
      </c>
      <c r="R210" s="81">
        <v>1.5214054180316199</v>
      </c>
      <c r="S210" s="81">
        <v>1.017712889827608</v>
      </c>
      <c r="T210" s="82"/>
      <c r="U210" s="81">
        <v>1290004</v>
      </c>
      <c r="V210" s="81">
        <v>666</v>
      </c>
      <c r="W210" s="81">
        <v>29</v>
      </c>
      <c r="X210" s="81">
        <v>2137</v>
      </c>
      <c r="Y210" s="81">
        <v>3152</v>
      </c>
      <c r="Z210" s="81">
        <v>4690</v>
      </c>
      <c r="AA210" s="81">
        <v>1581</v>
      </c>
      <c r="AB210" s="81">
        <v>6859</v>
      </c>
      <c r="AC210" s="81">
        <v>260621</v>
      </c>
      <c r="AD210" s="81">
        <v>1.017712889827608</v>
      </c>
      <c r="AE210" s="82"/>
      <c r="AF210" s="81">
        <v>9438864.2267643232</v>
      </c>
      <c r="AG210" s="81">
        <v>1201275.9363886099</v>
      </c>
      <c r="AH210" s="81">
        <v>277068.16669472214</v>
      </c>
      <c r="AI210" s="81">
        <v>13192910.479826367</v>
      </c>
      <c r="AJ210" s="81">
        <v>13485934.297105169</v>
      </c>
      <c r="AK210" s="81">
        <v>0</v>
      </c>
      <c r="AL210" s="81">
        <v>0</v>
      </c>
      <c r="AM210" s="81">
        <v>939997.17757715145</v>
      </c>
      <c r="AN210" s="81">
        <v>0</v>
      </c>
      <c r="AO210" s="81">
        <v>0</v>
      </c>
      <c r="AP210" s="82"/>
      <c r="AQ210" s="81">
        <v>60</v>
      </c>
      <c r="AR210" s="81">
        <v>18</v>
      </c>
      <c r="AS210" s="81">
        <v>0</v>
      </c>
      <c r="AT210" s="81">
        <v>0</v>
      </c>
      <c r="AU210" s="81">
        <v>0</v>
      </c>
      <c r="AV210" s="81">
        <v>0</v>
      </c>
      <c r="AW210" s="81" t="s">
        <v>564</v>
      </c>
      <c r="AX210" s="82"/>
      <c r="AY210" s="81">
        <v>262.10000000000002</v>
      </c>
      <c r="AZ210" s="81">
        <v>670.4</v>
      </c>
      <c r="BA210" s="81">
        <v>0</v>
      </c>
      <c r="BB210" s="81">
        <v>0</v>
      </c>
      <c r="BC210" s="81">
        <v>0</v>
      </c>
      <c r="BD210" s="81">
        <v>0</v>
      </c>
      <c r="BE210" s="81" t="s">
        <v>564</v>
      </c>
      <c r="BF210" s="82"/>
      <c r="BG210" s="81">
        <v>0</v>
      </c>
      <c r="BH210" s="81">
        <v>0</v>
      </c>
      <c r="BI210" s="81">
        <v>0</v>
      </c>
      <c r="BJ210" s="81">
        <v>96.963999999999999</v>
      </c>
      <c r="BK210" s="81">
        <v>0</v>
      </c>
      <c r="BL210" s="81">
        <v>0</v>
      </c>
      <c r="BM210" s="82"/>
      <c r="BN210" s="81">
        <v>0</v>
      </c>
      <c r="BO210" s="81">
        <v>0</v>
      </c>
      <c r="BP210" s="81">
        <v>0</v>
      </c>
      <c r="BQ210" s="81">
        <v>1</v>
      </c>
      <c r="BR210" s="81">
        <v>0</v>
      </c>
      <c r="BS210" s="81">
        <v>0</v>
      </c>
      <c r="BT210"/>
      <c r="BU210" s="80">
        <v>96.963999999999999</v>
      </c>
      <c r="BV210" s="80">
        <v>0</v>
      </c>
      <c r="BW210" s="80">
        <v>0</v>
      </c>
      <c r="BX210" s="80">
        <v>0</v>
      </c>
      <c r="BY210" s="80">
        <v>0</v>
      </c>
      <c r="BZ210" s="80">
        <v>0</v>
      </c>
      <c r="CA210" s="80">
        <v>0</v>
      </c>
      <c r="CB210" s="80">
        <v>0</v>
      </c>
      <c r="CC210" s="80">
        <v>0</v>
      </c>
    </row>
    <row r="211" spans="1:81">
      <c r="A211" s="80" t="s">
        <v>2034</v>
      </c>
      <c r="B211" s="80">
        <v>13</v>
      </c>
      <c r="C211" s="80">
        <v>13</v>
      </c>
      <c r="D211" s="80">
        <v>1</v>
      </c>
      <c r="E211" s="80">
        <v>2016</v>
      </c>
      <c r="F211" s="80" t="s">
        <v>92</v>
      </c>
      <c r="G211" s="80" t="s">
        <v>2021</v>
      </c>
      <c r="H211" s="80" t="s">
        <v>2022</v>
      </c>
      <c r="I211" s="177"/>
      <c r="J211" s="81">
        <v>21.512162541976856</v>
      </c>
      <c r="K211" s="81">
        <v>1.6007288814766831</v>
      </c>
      <c r="L211" s="81">
        <v>1.626291924536418</v>
      </c>
      <c r="M211" s="81">
        <v>8.8865219460577496</v>
      </c>
      <c r="N211" s="81">
        <v>10.454525649298265</v>
      </c>
      <c r="O211" s="81">
        <v>7.9267599106125202</v>
      </c>
      <c r="P211" s="81">
        <v>7.7350853190246642</v>
      </c>
      <c r="Q211" s="81">
        <v>0.47570670757854649</v>
      </c>
      <c r="R211" s="81">
        <v>1.2042473498625041</v>
      </c>
      <c r="S211" s="81">
        <v>1.0734883699653988</v>
      </c>
      <c r="T211" s="82"/>
      <c r="U211" s="81">
        <v>1637735</v>
      </c>
      <c r="V211" s="81">
        <v>666</v>
      </c>
      <c r="W211" s="81">
        <v>29</v>
      </c>
      <c r="X211" s="81">
        <v>2137</v>
      </c>
      <c r="Y211" s="81">
        <v>3151</v>
      </c>
      <c r="Z211" s="81">
        <v>4662</v>
      </c>
      <c r="AA211" s="81">
        <v>1592</v>
      </c>
      <c r="AB211" s="81">
        <v>6735</v>
      </c>
      <c r="AC211" s="81">
        <v>205673.59337175521</v>
      </c>
      <c r="AD211" s="81">
        <v>1.073488369965399</v>
      </c>
      <c r="AE211" s="82"/>
      <c r="AF211" s="81">
        <v>12084542.600045189</v>
      </c>
      <c r="AG211" s="81">
        <v>1162177.837967064</v>
      </c>
      <c r="AH211" s="81">
        <v>188217.2144852315</v>
      </c>
      <c r="AI211" s="81">
        <v>12410185.02324464</v>
      </c>
      <c r="AJ211" s="81">
        <v>12580164.86504866</v>
      </c>
      <c r="AK211" s="81">
        <v>0</v>
      </c>
      <c r="AL211" s="81">
        <v>0</v>
      </c>
      <c r="AM211" s="81">
        <v>923720.58089103864</v>
      </c>
      <c r="AN211" s="81">
        <v>0</v>
      </c>
      <c r="AO211" s="81">
        <v>0</v>
      </c>
      <c r="AP211" s="82"/>
      <c r="AQ211" s="81">
        <v>115</v>
      </c>
      <c r="AR211" s="81">
        <v>29</v>
      </c>
      <c r="AS211" s="81">
        <v>0</v>
      </c>
      <c r="AT211" s="81">
        <v>0</v>
      </c>
      <c r="AU211" s="81">
        <v>0</v>
      </c>
      <c r="AV211" s="81">
        <v>0</v>
      </c>
      <c r="AW211" s="81" t="s">
        <v>564</v>
      </c>
      <c r="AX211" s="82"/>
      <c r="AY211" s="81">
        <v>500.1</v>
      </c>
      <c r="AZ211" s="81">
        <v>802.5</v>
      </c>
      <c r="BA211" s="81">
        <v>0</v>
      </c>
      <c r="BB211" s="81">
        <v>0</v>
      </c>
      <c r="BC211" s="81">
        <v>0</v>
      </c>
      <c r="BD211" s="81">
        <v>0</v>
      </c>
      <c r="BE211" s="81" t="s">
        <v>564</v>
      </c>
      <c r="BF211" s="82"/>
      <c r="BG211" s="81">
        <v>0</v>
      </c>
      <c r="BH211" s="81">
        <v>0</v>
      </c>
      <c r="BI211" s="81">
        <v>0</v>
      </c>
      <c r="BJ211" s="81">
        <v>95.040999999999997</v>
      </c>
      <c r="BK211" s="81">
        <v>0</v>
      </c>
      <c r="BL211" s="81">
        <v>0</v>
      </c>
      <c r="BM211" s="82"/>
      <c r="BN211" s="81">
        <v>0</v>
      </c>
      <c r="BO211" s="81">
        <v>0</v>
      </c>
      <c r="BP211" s="81">
        <v>0</v>
      </c>
      <c r="BQ211" s="81">
        <v>1</v>
      </c>
      <c r="BR211" s="81">
        <v>0</v>
      </c>
      <c r="BS211" s="81">
        <v>0</v>
      </c>
      <c r="BT211"/>
      <c r="BU211" s="80">
        <v>95.040999999999997</v>
      </c>
      <c r="BV211" s="80">
        <v>0</v>
      </c>
      <c r="BW211" s="80">
        <v>0</v>
      </c>
      <c r="BX211" s="80">
        <v>0</v>
      </c>
      <c r="BY211" s="80">
        <v>0</v>
      </c>
      <c r="BZ211" s="80">
        <v>0</v>
      </c>
      <c r="CA211" s="80">
        <v>0</v>
      </c>
      <c r="CB211" s="80">
        <v>0</v>
      </c>
      <c r="CC211" s="80">
        <v>0</v>
      </c>
    </row>
    <row r="212" spans="1:81">
      <c r="A212" s="80" t="s">
        <v>2035</v>
      </c>
      <c r="B212" s="80">
        <v>14</v>
      </c>
      <c r="C212" s="80">
        <v>14</v>
      </c>
      <c r="D212" s="80">
        <v>1</v>
      </c>
      <c r="E212" s="80">
        <v>2017</v>
      </c>
      <c r="F212" s="80" t="s">
        <v>71</v>
      </c>
      <c r="G212" s="80" t="s">
        <v>2021</v>
      </c>
      <c r="H212" s="80" t="s">
        <v>2022</v>
      </c>
      <c r="I212" s="177"/>
      <c r="J212" s="81">
        <v>20.116650939382914</v>
      </c>
      <c r="K212" s="81">
        <v>1.6374775776697108</v>
      </c>
      <c r="L212" s="81">
        <v>1.7320465598400494</v>
      </c>
      <c r="M212" s="81">
        <v>8.6291559634874613</v>
      </c>
      <c r="N212" s="81">
        <v>11.318563180069878</v>
      </c>
      <c r="O212" s="81">
        <v>7.6853534278512043</v>
      </c>
      <c r="P212" s="81">
        <v>7.5267641746631453</v>
      </c>
      <c r="Q212" s="81">
        <v>0.45331147288998963</v>
      </c>
      <c r="R212" s="81">
        <v>1.2852353862782684</v>
      </c>
      <c r="S212" s="81">
        <v>1.2553522335817109</v>
      </c>
      <c r="T212" s="82"/>
      <c r="U212" s="81">
        <v>1667854</v>
      </c>
      <c r="V212" s="81">
        <v>666</v>
      </c>
      <c r="W212" s="81">
        <v>29</v>
      </c>
      <c r="X212" s="81">
        <v>2137</v>
      </c>
      <c r="Y212" s="81">
        <v>3154</v>
      </c>
      <c r="Z212" s="81">
        <v>4595</v>
      </c>
      <c r="AA212" s="81">
        <v>1559</v>
      </c>
      <c r="AB212" s="81">
        <v>6637</v>
      </c>
      <c r="AC212" s="81">
        <v>223861</v>
      </c>
      <c r="AD212" s="81">
        <v>1.2553522335817111</v>
      </c>
      <c r="AE212" s="82"/>
      <c r="AF212" s="81">
        <v>11923648.686904101</v>
      </c>
      <c r="AG212" s="81">
        <v>1179761.0827935401</v>
      </c>
      <c r="AH212" s="81">
        <v>280927.12011482002</v>
      </c>
      <c r="AI212" s="81">
        <v>12678767.38773763</v>
      </c>
      <c r="AJ212" s="81">
        <v>13904811.83071004</v>
      </c>
      <c r="AK212" s="81">
        <v>0</v>
      </c>
      <c r="AL212" s="81">
        <v>0</v>
      </c>
      <c r="AM212" s="81">
        <v>911703.99699832289</v>
      </c>
      <c r="AN212" s="81">
        <v>0</v>
      </c>
      <c r="AO212" s="81">
        <v>0</v>
      </c>
      <c r="AP212" s="82"/>
      <c r="AQ212" s="81">
        <v>145</v>
      </c>
      <c r="AR212" s="81">
        <v>39</v>
      </c>
      <c r="AS212" s="81">
        <v>0</v>
      </c>
      <c r="AT212" s="81">
        <v>0</v>
      </c>
      <c r="AU212" s="81">
        <v>0</v>
      </c>
      <c r="AV212" s="81">
        <v>0</v>
      </c>
      <c r="AW212" s="81" t="s">
        <v>564</v>
      </c>
      <c r="AX212" s="82"/>
      <c r="AY212" s="81">
        <v>654.59999999999991</v>
      </c>
      <c r="AZ212" s="81">
        <v>948.50000000000011</v>
      </c>
      <c r="BA212" s="81">
        <v>0</v>
      </c>
      <c r="BB212" s="81">
        <v>0</v>
      </c>
      <c r="BC212" s="81">
        <v>0</v>
      </c>
      <c r="BD212" s="81">
        <v>0</v>
      </c>
      <c r="BE212" s="81" t="s">
        <v>564</v>
      </c>
      <c r="BF212" s="82"/>
      <c r="BG212" s="81">
        <v>0</v>
      </c>
      <c r="BH212" s="81">
        <v>0</v>
      </c>
      <c r="BI212" s="81">
        <v>0</v>
      </c>
      <c r="BJ212" s="81">
        <v>92.668000000000006</v>
      </c>
      <c r="BK212" s="81">
        <v>0</v>
      </c>
      <c r="BL212" s="81">
        <v>0</v>
      </c>
      <c r="BM212" s="82"/>
      <c r="BN212" s="81">
        <v>0</v>
      </c>
      <c r="BO212" s="81">
        <v>0</v>
      </c>
      <c r="BP212" s="81">
        <v>0</v>
      </c>
      <c r="BQ212" s="81">
        <v>1</v>
      </c>
      <c r="BR212" s="81">
        <v>0</v>
      </c>
      <c r="BS212" s="81">
        <v>0</v>
      </c>
      <c r="BT212"/>
      <c r="BU212" s="80">
        <v>92.668000000000006</v>
      </c>
      <c r="BV212" s="80">
        <v>0</v>
      </c>
      <c r="BW212" s="80">
        <v>0</v>
      </c>
      <c r="BX212" s="80">
        <v>0</v>
      </c>
      <c r="BY212" s="80">
        <v>0</v>
      </c>
      <c r="BZ212" s="80">
        <v>0</v>
      </c>
      <c r="CA212" s="80">
        <v>0</v>
      </c>
      <c r="CB212" s="80">
        <v>0</v>
      </c>
      <c r="CC212" s="80">
        <v>0</v>
      </c>
    </row>
    <row r="213" spans="1:81">
      <c r="A213" s="80" t="s">
        <v>2036</v>
      </c>
      <c r="B213" s="80">
        <v>15</v>
      </c>
      <c r="C213" s="80">
        <v>15</v>
      </c>
      <c r="D213" s="80">
        <v>1</v>
      </c>
      <c r="E213" s="80">
        <v>2018</v>
      </c>
      <c r="F213" s="80" t="s">
        <v>93</v>
      </c>
      <c r="G213" s="80" t="s">
        <v>2021</v>
      </c>
      <c r="H213" s="80" t="s">
        <v>2022</v>
      </c>
      <c r="I213" s="177"/>
      <c r="J213" s="81">
        <v>18.177564287050966</v>
      </c>
      <c r="K213" s="81">
        <v>1.5191846135340794</v>
      </c>
      <c r="L213" s="81">
        <v>1.6044171125302154</v>
      </c>
      <c r="M213" s="81">
        <v>9.2012663013005724</v>
      </c>
      <c r="N213" s="81">
        <v>10.488981610153486</v>
      </c>
      <c r="O213" s="81">
        <v>7.4441361242248307</v>
      </c>
      <c r="P213" s="81">
        <v>7.3371237334975019</v>
      </c>
      <c r="Q213" s="81">
        <v>0.41196716973254677</v>
      </c>
      <c r="R213" s="81">
        <v>1.0970720253401742</v>
      </c>
      <c r="S213" s="81">
        <v>1.1462399692315897</v>
      </c>
      <c r="T213" s="82"/>
      <c r="U213" s="81">
        <v>1603872</v>
      </c>
      <c r="V213" s="81">
        <v>666</v>
      </c>
      <c r="W213" s="81">
        <v>29</v>
      </c>
      <c r="X213" s="81">
        <v>2137</v>
      </c>
      <c r="Y213" s="81">
        <v>3132</v>
      </c>
      <c r="Z213" s="81">
        <v>4536</v>
      </c>
      <c r="AA213" s="81">
        <v>1535</v>
      </c>
      <c r="AB213" s="81">
        <v>6500</v>
      </c>
      <c r="AC213" s="81">
        <v>190338</v>
      </c>
      <c r="AD213" s="81">
        <v>1.1462399692315901</v>
      </c>
      <c r="AE213" s="82"/>
      <c r="AF213" s="81">
        <v>10318869.01471472</v>
      </c>
      <c r="AG213" s="81">
        <v>1041321.614968002</v>
      </c>
      <c r="AH213" s="81">
        <v>263891.74480299762</v>
      </c>
      <c r="AI213" s="81">
        <v>12065512.62064972</v>
      </c>
      <c r="AJ213" s="81">
        <v>13753553.67669566</v>
      </c>
      <c r="AK213" s="81">
        <v>0</v>
      </c>
      <c r="AL213" s="81">
        <v>0</v>
      </c>
      <c r="AM213" s="81">
        <v>894732.21962571761</v>
      </c>
      <c r="AN213" s="81">
        <v>0</v>
      </c>
      <c r="AO213" s="81">
        <v>0</v>
      </c>
      <c r="AP213" s="82"/>
      <c r="AQ213" s="81">
        <v>176</v>
      </c>
      <c r="AR213" s="81">
        <v>47</v>
      </c>
      <c r="AS213" s="81">
        <v>0</v>
      </c>
      <c r="AT213" s="81">
        <v>0</v>
      </c>
      <c r="AU213" s="81">
        <v>0</v>
      </c>
      <c r="AV213" s="81">
        <v>0</v>
      </c>
      <c r="AW213" s="81" t="s">
        <v>564</v>
      </c>
      <c r="AX213" s="82"/>
      <c r="AY213" s="81">
        <v>800.3</v>
      </c>
      <c r="AZ213" s="81">
        <v>1150</v>
      </c>
      <c r="BA213" s="81">
        <v>0</v>
      </c>
      <c r="BB213" s="81">
        <v>0</v>
      </c>
      <c r="BC213" s="81">
        <v>0</v>
      </c>
      <c r="BD213" s="81">
        <v>0</v>
      </c>
      <c r="BE213" s="81" t="s">
        <v>564</v>
      </c>
      <c r="BF213" s="82"/>
      <c r="BG213" s="81">
        <v>0</v>
      </c>
      <c r="BH213" s="81">
        <v>0</v>
      </c>
      <c r="BI213" s="81">
        <v>0</v>
      </c>
      <c r="BJ213" s="81">
        <v>86.283000000000001</v>
      </c>
      <c r="BK213" s="81">
        <v>0</v>
      </c>
      <c r="BL213" s="81">
        <v>0</v>
      </c>
      <c r="BM213" s="82"/>
      <c r="BN213" s="81">
        <v>0</v>
      </c>
      <c r="BO213" s="81">
        <v>0</v>
      </c>
      <c r="BP213" s="81">
        <v>0</v>
      </c>
      <c r="BQ213" s="81">
        <v>1</v>
      </c>
      <c r="BR213" s="81">
        <v>0</v>
      </c>
      <c r="BS213" s="81">
        <v>0</v>
      </c>
      <c r="BT213"/>
      <c r="BU213" s="80">
        <v>86.283000000000001</v>
      </c>
      <c r="BV213" s="80">
        <v>0</v>
      </c>
      <c r="BW213" s="80">
        <v>0</v>
      </c>
      <c r="BX213" s="80">
        <v>0</v>
      </c>
      <c r="BY213" s="80">
        <v>0</v>
      </c>
      <c r="BZ213" s="80">
        <v>0</v>
      </c>
      <c r="CA213" s="80">
        <v>0</v>
      </c>
      <c r="CB213" s="80">
        <v>0</v>
      </c>
      <c r="CC213" s="80">
        <v>0</v>
      </c>
    </row>
    <row r="214" spans="1:81">
      <c r="A214" s="80" t="s">
        <v>2037</v>
      </c>
      <c r="B214" s="80">
        <v>16</v>
      </c>
      <c r="C214" s="80">
        <v>16</v>
      </c>
      <c r="D214" s="80">
        <v>1</v>
      </c>
      <c r="E214" s="80">
        <v>2019</v>
      </c>
      <c r="F214" s="80" t="s">
        <v>73</v>
      </c>
      <c r="G214" s="80" t="s">
        <v>2021</v>
      </c>
      <c r="H214" s="80" t="s">
        <v>2022</v>
      </c>
      <c r="I214" s="177"/>
      <c r="J214" s="81">
        <v>17.258231701324231</v>
      </c>
      <c r="K214" s="81">
        <v>1.4146453253081028</v>
      </c>
      <c r="L214" s="81">
        <v>1.6218558744729779</v>
      </c>
      <c r="M214" s="81">
        <v>8.7977480063695257</v>
      </c>
      <c r="N214" s="81">
        <v>9.1729036485885409</v>
      </c>
      <c r="O214" s="81">
        <v>7.1158345168492243</v>
      </c>
      <c r="P214" s="81">
        <v>7.1468397431289388</v>
      </c>
      <c r="Q214" s="81">
        <v>0.39592359613179923</v>
      </c>
      <c r="R214" s="81">
        <v>1.0684196150596015</v>
      </c>
      <c r="S214" s="81">
        <v>1.2102895701894369</v>
      </c>
      <c r="T214" s="82"/>
      <c r="U214" s="81">
        <v>1566498</v>
      </c>
      <c r="V214" s="81">
        <v>666</v>
      </c>
      <c r="W214" s="81">
        <v>29</v>
      </c>
      <c r="X214" s="81">
        <v>2137</v>
      </c>
      <c r="Y214" s="81">
        <v>3137</v>
      </c>
      <c r="Z214" s="81">
        <v>4455</v>
      </c>
      <c r="AA214" s="81">
        <v>1484</v>
      </c>
      <c r="AB214" s="81">
        <v>6416</v>
      </c>
      <c r="AC214" s="81">
        <v>188403</v>
      </c>
      <c r="AD214" s="81">
        <v>1.2102895701894369</v>
      </c>
      <c r="AE214" s="82"/>
      <c r="AF214" s="81">
        <v>10198989.623729469</v>
      </c>
      <c r="AG214" s="81">
        <v>1015697.373295765</v>
      </c>
      <c r="AH214" s="81">
        <v>286312.7544418663</v>
      </c>
      <c r="AI214" s="81">
        <v>12046543.292094391</v>
      </c>
      <c r="AJ214" s="81">
        <v>11961565.1058878</v>
      </c>
      <c r="AK214" s="81">
        <v>0</v>
      </c>
      <c r="AL214" s="81">
        <v>0</v>
      </c>
      <c r="AM214" s="81">
        <v>873810.90037785948</v>
      </c>
      <c r="AN214" s="81">
        <v>0</v>
      </c>
      <c r="AO214" s="81">
        <v>0</v>
      </c>
      <c r="AP214" s="82"/>
      <c r="AQ214" s="81">
        <v>192</v>
      </c>
      <c r="AR214" s="81">
        <v>48</v>
      </c>
      <c r="AS214" s="81">
        <v>0</v>
      </c>
      <c r="AT214" s="81">
        <v>0</v>
      </c>
      <c r="AU214" s="81">
        <v>0</v>
      </c>
      <c r="AV214" s="81">
        <v>0</v>
      </c>
      <c r="AW214" s="81" t="s">
        <v>564</v>
      </c>
      <c r="AX214" s="82"/>
      <c r="AY214" s="81">
        <v>895.90000000000009</v>
      </c>
      <c r="AZ214" s="81">
        <v>1199.5</v>
      </c>
      <c r="BA214" s="81">
        <v>0</v>
      </c>
      <c r="BB214" s="81">
        <v>0</v>
      </c>
      <c r="BC214" s="81">
        <v>0</v>
      </c>
      <c r="BD214" s="81">
        <v>0</v>
      </c>
      <c r="BE214" s="81" t="s">
        <v>564</v>
      </c>
      <c r="BF214" s="82"/>
      <c r="BG214" s="81">
        <v>0</v>
      </c>
      <c r="BH214" s="81">
        <v>0</v>
      </c>
      <c r="BI214" s="81">
        <v>0</v>
      </c>
      <c r="BJ214" s="81">
        <v>86.218999999999994</v>
      </c>
      <c r="BK214" s="81">
        <v>0</v>
      </c>
      <c r="BL214" s="81">
        <v>0</v>
      </c>
      <c r="BM214" s="82"/>
      <c r="BN214" s="81">
        <v>0</v>
      </c>
      <c r="BO214" s="81">
        <v>0</v>
      </c>
      <c r="BP214" s="81">
        <v>0</v>
      </c>
      <c r="BQ214" s="81">
        <v>1</v>
      </c>
      <c r="BR214" s="81">
        <v>0</v>
      </c>
      <c r="BS214" s="81">
        <v>0</v>
      </c>
      <c r="BT214"/>
      <c r="BU214" s="80">
        <v>86.218999999999994</v>
      </c>
      <c r="BV214" s="80">
        <v>0</v>
      </c>
      <c r="BW214" s="80">
        <v>0</v>
      </c>
      <c r="BX214" s="80">
        <v>0</v>
      </c>
      <c r="BY214" s="80">
        <v>0</v>
      </c>
      <c r="BZ214" s="80">
        <v>0</v>
      </c>
      <c r="CA214" s="80">
        <v>0</v>
      </c>
      <c r="CB214" s="80">
        <v>0</v>
      </c>
      <c r="CC214" s="80">
        <v>0</v>
      </c>
    </row>
    <row r="215" spans="1:81">
      <c r="A215" s="80" t="s">
        <v>2038</v>
      </c>
      <c r="B215" s="80">
        <v>17</v>
      </c>
      <c r="C215" s="80">
        <v>17</v>
      </c>
      <c r="D215" s="80">
        <v>1</v>
      </c>
      <c r="E215" s="80">
        <v>2020</v>
      </c>
      <c r="F215" s="80" t="s">
        <v>218</v>
      </c>
      <c r="G215" s="80" t="s">
        <v>2021</v>
      </c>
      <c r="H215" s="80" t="s">
        <v>2022</v>
      </c>
      <c r="I215" s="177"/>
      <c r="J215" s="81">
        <v>10.580192045404759</v>
      </c>
      <c r="K215" s="81">
        <v>1.4267705176403023</v>
      </c>
      <c r="L215" s="81">
        <v>3.3344675622662368</v>
      </c>
      <c r="M215" s="81">
        <v>9.6741254834113555</v>
      </c>
      <c r="N215" s="81">
        <v>9.1982732618026954</v>
      </c>
      <c r="O215" s="81">
        <v>6.24427397529037</v>
      </c>
      <c r="P215" s="81">
        <v>6.5823902504774834</v>
      </c>
      <c r="Q215" s="81">
        <v>0.36745848199729825</v>
      </c>
      <c r="R215" s="81">
        <v>1.0613119798347086</v>
      </c>
      <c r="S215" s="81">
        <v>1.1845635146412441</v>
      </c>
      <c r="T215" s="82"/>
      <c r="U215" s="81">
        <v>1032199</v>
      </c>
      <c r="V215" s="81">
        <v>645</v>
      </c>
      <c r="W215" s="81">
        <v>82</v>
      </c>
      <c r="X215" s="81">
        <v>2758</v>
      </c>
      <c r="Y215" s="81">
        <v>3057</v>
      </c>
      <c r="Z215" s="81">
        <v>4462</v>
      </c>
      <c r="AA215" s="81">
        <v>1485</v>
      </c>
      <c r="AB215" s="81">
        <v>6232</v>
      </c>
      <c r="AC215" s="81">
        <v>188125.99999999997</v>
      </c>
      <c r="AD215" s="81">
        <v>1.1845635146412441</v>
      </c>
      <c r="AE215" s="82"/>
      <c r="AF215" s="81">
        <v>6487934.3644098779</v>
      </c>
      <c r="AG215" s="81">
        <v>997275.86740307417</v>
      </c>
      <c r="AH215" s="81">
        <v>634731.17641194409</v>
      </c>
      <c r="AI215" s="81">
        <v>13988069.456430867</v>
      </c>
      <c r="AJ215" s="81">
        <v>12019567.306096759</v>
      </c>
      <c r="AK215" s="81"/>
      <c r="AL215" s="81"/>
      <c r="AM215" s="81">
        <v>813345.23896412028</v>
      </c>
      <c r="AN215" s="81"/>
      <c r="AO215" s="81"/>
      <c r="AP215" s="82"/>
      <c r="AQ215" s="81">
        <v>199</v>
      </c>
      <c r="AR215" s="81">
        <v>49</v>
      </c>
      <c r="AS215" s="81">
        <v>0</v>
      </c>
      <c r="AT215" s="81">
        <v>0</v>
      </c>
      <c r="AU215" s="81">
        <v>0</v>
      </c>
      <c r="AV215" s="81">
        <v>0</v>
      </c>
      <c r="AW215" s="81">
        <v>0</v>
      </c>
      <c r="AX215" s="82"/>
      <c r="AY215" s="81">
        <v>938.5</v>
      </c>
      <c r="AZ215" s="81">
        <v>1210.5</v>
      </c>
      <c r="BA215" s="81">
        <v>0</v>
      </c>
      <c r="BB215" s="81">
        <v>0</v>
      </c>
      <c r="BC215" s="81">
        <v>0</v>
      </c>
      <c r="BD215" s="81">
        <v>0</v>
      </c>
      <c r="BE215" s="81">
        <v>0</v>
      </c>
      <c r="BF215" s="82"/>
      <c r="BG215" s="81">
        <v>0</v>
      </c>
      <c r="BH215" s="81">
        <v>0</v>
      </c>
      <c r="BI215" s="81">
        <v>0</v>
      </c>
      <c r="BJ215" s="81">
        <v>84.867999999999995</v>
      </c>
      <c r="BK215" s="81">
        <v>0</v>
      </c>
      <c r="BL215" s="81">
        <v>0</v>
      </c>
      <c r="BM215" s="82"/>
      <c r="BN215" s="81">
        <v>0</v>
      </c>
      <c r="BO215" s="81">
        <v>0</v>
      </c>
      <c r="BP215" s="81">
        <v>0</v>
      </c>
      <c r="BQ215" s="81">
        <v>1</v>
      </c>
      <c r="BR215" s="81">
        <v>0</v>
      </c>
      <c r="BS215" s="81">
        <v>0</v>
      </c>
      <c r="BT215"/>
      <c r="BU215" s="80">
        <v>84.867999999999995</v>
      </c>
      <c r="BV215" s="80">
        <v>0</v>
      </c>
      <c r="BW215" s="80">
        <v>0</v>
      </c>
      <c r="BX215" s="80">
        <v>0</v>
      </c>
      <c r="BY215" s="80">
        <v>0</v>
      </c>
      <c r="BZ215" s="80">
        <v>0</v>
      </c>
      <c r="CA215" s="80">
        <v>0</v>
      </c>
      <c r="CB215" s="80">
        <v>0</v>
      </c>
      <c r="CC215" s="80">
        <v>0</v>
      </c>
    </row>
    <row r="216" spans="1:81">
      <c r="A216" s="80" t="s">
        <v>2039</v>
      </c>
      <c r="B216" s="80">
        <v>17</v>
      </c>
      <c r="C216" s="80">
        <v>18</v>
      </c>
      <c r="D216" s="80">
        <v>1</v>
      </c>
      <c r="E216" s="80">
        <v>2021</v>
      </c>
      <c r="F216" s="80" t="s">
        <v>75</v>
      </c>
      <c r="G216" s="174" t="s">
        <v>2021</v>
      </c>
      <c r="H216" s="80" t="s">
        <v>2022</v>
      </c>
      <c r="I216" s="177"/>
      <c r="J216" s="81">
        <v>14.471373519052177</v>
      </c>
      <c r="K216" s="81">
        <v>1.526494227717762</v>
      </c>
      <c r="L216" s="81">
        <v>3.3255080839314175</v>
      </c>
      <c r="M216" s="81">
        <v>10.912938751765369</v>
      </c>
      <c r="N216" s="81">
        <v>8.1675794001608093</v>
      </c>
      <c r="O216" s="81">
        <v>6.000377591896549</v>
      </c>
      <c r="P216" s="81">
        <v>6.6770338184057234</v>
      </c>
      <c r="Q216" s="81">
        <v>0.36387239764550888</v>
      </c>
      <c r="R216" s="81">
        <v>0.97988050997539355</v>
      </c>
      <c r="S216" s="81">
        <v>1.1311953490575699</v>
      </c>
      <c r="T216" s="82"/>
      <c r="U216" s="81">
        <v>1488195</v>
      </c>
      <c r="V216" s="81">
        <v>645</v>
      </c>
      <c r="W216" s="81">
        <v>82</v>
      </c>
      <c r="X216" s="81">
        <v>2758</v>
      </c>
      <c r="Y216" s="81">
        <v>2991</v>
      </c>
      <c r="Z216" s="81">
        <v>4415</v>
      </c>
      <c r="AA216" s="81">
        <v>1469</v>
      </c>
      <c r="AB216" s="81">
        <v>6098</v>
      </c>
      <c r="AC216" s="81">
        <v>168352.99999999997</v>
      </c>
      <c r="AD216" s="81">
        <v>1.1311953490575699</v>
      </c>
      <c r="AE216" s="82"/>
      <c r="AF216" s="81">
        <v>9303134.1680018213</v>
      </c>
      <c r="AG216" s="81">
        <v>1060735.8379655841</v>
      </c>
      <c r="AH216" s="81">
        <v>532013.78133924399</v>
      </c>
      <c r="AI216" s="81">
        <v>16052736.203766894</v>
      </c>
      <c r="AJ216" s="81">
        <v>10600911.11088023</v>
      </c>
      <c r="AK216" s="81">
        <v>0</v>
      </c>
      <c r="AL216" s="81">
        <v>0</v>
      </c>
      <c r="AM216" s="81">
        <v>800447.18785198219</v>
      </c>
      <c r="AN216" s="81">
        <v>0</v>
      </c>
      <c r="AO216" s="81">
        <v>0</v>
      </c>
      <c r="AP216" s="82"/>
      <c r="AQ216" s="81">
        <v>207</v>
      </c>
      <c r="AR216" s="81">
        <v>49</v>
      </c>
      <c r="AS216" s="81">
        <v>0</v>
      </c>
      <c r="AT216" s="81">
        <v>0</v>
      </c>
      <c r="AU216" s="81">
        <v>0</v>
      </c>
      <c r="AV216" s="81">
        <v>0</v>
      </c>
      <c r="AW216" s="81"/>
      <c r="AX216" s="82"/>
      <c r="AY216" s="81">
        <v>987.5</v>
      </c>
      <c r="AZ216" s="81">
        <v>1210.5</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2040</v>
      </c>
      <c r="B217" s="80">
        <v>17</v>
      </c>
      <c r="C217" s="80">
        <v>19</v>
      </c>
      <c r="D217" s="80">
        <v>1</v>
      </c>
      <c r="E217" s="80">
        <v>2022</v>
      </c>
      <c r="F217" s="80" t="s">
        <v>568</v>
      </c>
      <c r="G217" s="174" t="s">
        <v>2021</v>
      </c>
      <c r="H217" s="80" t="s">
        <v>2022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215</v>
      </c>
      <c r="AR217" s="81">
        <v>49</v>
      </c>
      <c r="AS217" s="81">
        <v>0</v>
      </c>
      <c r="AT217" s="81">
        <v>0</v>
      </c>
      <c r="AU217" s="81">
        <v>0</v>
      </c>
      <c r="AV217" s="81">
        <v>0</v>
      </c>
      <c r="AW217" s="81"/>
      <c r="AX217" s="82"/>
      <c r="AY217" s="81">
        <v>1045.6000000000001</v>
      </c>
      <c r="AZ217" s="81">
        <v>1210.4999999999998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2041</v>
      </c>
      <c r="B218" s="80">
        <v>120</v>
      </c>
      <c r="C218" s="80">
        <v>1</v>
      </c>
      <c r="D218" s="80">
        <v>8</v>
      </c>
      <c r="E218" s="80">
        <v>1990</v>
      </c>
      <c r="F218" s="80" t="s">
        <v>562</v>
      </c>
      <c r="G218" s="80" t="s">
        <v>2042</v>
      </c>
      <c r="H218" s="80" t="s">
        <v>2043</v>
      </c>
      <c r="I218" s="177"/>
      <c r="J218" s="81">
        <v>1545.9154309129915</v>
      </c>
      <c r="K218" s="81">
        <v>1.6458798703055031</v>
      </c>
      <c r="L218" s="81">
        <v>0</v>
      </c>
      <c r="M218" s="81">
        <v>2.4492517413179122</v>
      </c>
      <c r="N218" s="81">
        <v>8.7243375297408345</v>
      </c>
      <c r="O218" s="81">
        <v>4.4661993032286764</v>
      </c>
      <c r="P218" s="81">
        <v>4.2708098110790136</v>
      </c>
      <c r="Q218" s="81">
        <v>0.43642133228313296</v>
      </c>
      <c r="R218" s="81">
        <v>16.838113124309146</v>
      </c>
      <c r="S218" s="81">
        <v>0.42738675487213657</v>
      </c>
      <c r="T218" s="82"/>
      <c r="U218" s="81">
        <v>27780070</v>
      </c>
      <c r="V218" s="81">
        <v>305</v>
      </c>
      <c r="W218" s="81">
        <v>0</v>
      </c>
      <c r="X218" s="81">
        <v>752</v>
      </c>
      <c r="Y218" s="81">
        <v>2371</v>
      </c>
      <c r="Z218" s="81">
        <v>1837</v>
      </c>
      <c r="AA218" s="81">
        <v>1037</v>
      </c>
      <c r="AB218" s="81">
        <v>7086</v>
      </c>
      <c r="AC218" s="81">
        <v>2916391.5</v>
      </c>
      <c r="AD218" s="81">
        <v>0.42738675487213657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2044</v>
      </c>
      <c r="B219" s="80">
        <v>121</v>
      </c>
      <c r="C219" s="80">
        <v>2</v>
      </c>
      <c r="D219" s="80">
        <v>8</v>
      </c>
      <c r="E219" s="80">
        <v>2005</v>
      </c>
      <c r="F219" s="80" t="s">
        <v>565</v>
      </c>
      <c r="G219" s="80" t="s">
        <v>2042</v>
      </c>
      <c r="H219" s="80" t="s">
        <v>2043</v>
      </c>
      <c r="I219" s="177"/>
      <c r="J219" s="81">
        <v>2025.2640474288303</v>
      </c>
      <c r="K219" s="81">
        <v>0.93180941820315033</v>
      </c>
      <c r="L219" s="81">
        <v>0</v>
      </c>
      <c r="M219" s="81">
        <v>7.0485514935562499</v>
      </c>
      <c r="N219" s="81">
        <v>12.411196854754014</v>
      </c>
      <c r="O219" s="81">
        <v>6.3996160459861446</v>
      </c>
      <c r="P219" s="81">
        <v>4.2844213088451566</v>
      </c>
      <c r="Q219" s="81">
        <v>0.38471366289498254</v>
      </c>
      <c r="R219" s="81">
        <v>27.547324804937812</v>
      </c>
      <c r="S219" s="81">
        <v>0.38331046545423214</v>
      </c>
      <c r="T219" s="82"/>
      <c r="U219" s="81">
        <v>48481290</v>
      </c>
      <c r="V219" s="81">
        <v>187</v>
      </c>
      <c r="W219" s="81">
        <v>0</v>
      </c>
      <c r="X219" s="81">
        <v>1010</v>
      </c>
      <c r="Y219" s="81">
        <v>2591</v>
      </c>
      <c r="Z219" s="81">
        <v>3046</v>
      </c>
      <c r="AA219" s="81">
        <v>852</v>
      </c>
      <c r="AB219" s="81">
        <v>6530</v>
      </c>
      <c r="AC219" s="81">
        <v>4871174</v>
      </c>
      <c r="AD219" s="81">
        <v>0.38331046545423214</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2045</v>
      </c>
      <c r="B220" s="80">
        <v>122</v>
      </c>
      <c r="C220" s="80">
        <v>3</v>
      </c>
      <c r="D220" s="80">
        <v>8</v>
      </c>
      <c r="E220" s="80">
        <v>2006</v>
      </c>
      <c r="F220" s="80" t="s">
        <v>566</v>
      </c>
      <c r="G220" s="80" t="s">
        <v>2042</v>
      </c>
      <c r="H220" s="80" t="s">
        <v>2043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2046</v>
      </c>
      <c r="B221" s="80">
        <v>123</v>
      </c>
      <c r="C221" s="80">
        <v>4</v>
      </c>
      <c r="D221" s="80">
        <v>8</v>
      </c>
      <c r="E221" s="80">
        <v>2007</v>
      </c>
      <c r="F221" s="80" t="s">
        <v>567</v>
      </c>
      <c r="G221" s="80" t="s">
        <v>2042</v>
      </c>
      <c r="H221" s="80" t="s">
        <v>2043</v>
      </c>
      <c r="I221" s="177"/>
      <c r="J221" s="81">
        <v>583.36823261936627</v>
      </c>
      <c r="K221" s="81">
        <v>0.80447819354671946</v>
      </c>
      <c r="L221" s="81">
        <v>0</v>
      </c>
      <c r="M221" s="81">
        <v>7.9815232308603612</v>
      </c>
      <c r="N221" s="81">
        <v>11.806258507297732</v>
      </c>
      <c r="O221" s="81">
        <v>6.2632470007852019</v>
      </c>
      <c r="P221" s="81">
        <v>4.1158401367725537</v>
      </c>
      <c r="Q221" s="81">
        <v>0.40681747347935082</v>
      </c>
      <c r="R221" s="81">
        <v>26.74465509813205</v>
      </c>
      <c r="S221" s="81">
        <v>0.21852592291498424</v>
      </c>
      <c r="T221" s="82"/>
      <c r="U221" s="81">
        <v>16152865</v>
      </c>
      <c r="V221" s="81">
        <v>205</v>
      </c>
      <c r="W221" s="81">
        <v>0</v>
      </c>
      <c r="X221" s="81">
        <v>1288</v>
      </c>
      <c r="Y221" s="81">
        <v>2678</v>
      </c>
      <c r="Z221" s="81">
        <v>3099</v>
      </c>
      <c r="AA221" s="81">
        <v>806</v>
      </c>
      <c r="AB221" s="81">
        <v>6540</v>
      </c>
      <c r="AC221" s="81">
        <v>4864932.5</v>
      </c>
      <c r="AD221" s="81">
        <v>0.21852592291498424</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2047</v>
      </c>
      <c r="B222" s="80">
        <v>124</v>
      </c>
      <c r="C222" s="80">
        <v>5</v>
      </c>
      <c r="D222" s="80">
        <v>8</v>
      </c>
      <c r="E222" s="80">
        <v>2008</v>
      </c>
      <c r="F222" s="80" t="s">
        <v>84</v>
      </c>
      <c r="G222" s="80" t="s">
        <v>2042</v>
      </c>
      <c r="H222" s="80" t="s">
        <v>2043</v>
      </c>
      <c r="I222" s="177"/>
      <c r="J222" s="81">
        <v>408.15732690287683</v>
      </c>
      <c r="K222" s="81">
        <v>0.64028251666154157</v>
      </c>
      <c r="L222" s="81">
        <v>0</v>
      </c>
      <c r="M222" s="81">
        <v>8.2344783793646279</v>
      </c>
      <c r="N222" s="81">
        <v>12.18360869447832</v>
      </c>
      <c r="O222" s="81">
        <v>6.1855961564227728</v>
      </c>
      <c r="P222" s="81">
        <v>3.9632297556175597</v>
      </c>
      <c r="Q222" s="81">
        <v>0.40354539244131871</v>
      </c>
      <c r="R222" s="81">
        <v>28.27522255356401</v>
      </c>
      <c r="S222" s="81">
        <v>0.18074685788126357</v>
      </c>
      <c r="T222" s="82"/>
      <c r="U222" s="81">
        <v>12557895</v>
      </c>
      <c r="V222" s="81">
        <v>205</v>
      </c>
      <c r="W222" s="81">
        <v>0</v>
      </c>
      <c r="X222" s="81">
        <v>1288</v>
      </c>
      <c r="Y222" s="81">
        <v>2702</v>
      </c>
      <c r="Z222" s="81">
        <v>3168</v>
      </c>
      <c r="AA222" s="81">
        <v>777</v>
      </c>
      <c r="AB222" s="81">
        <v>6594</v>
      </c>
      <c r="AC222" s="81">
        <v>5340800.5</v>
      </c>
      <c r="AD222" s="81">
        <v>0.18074685788126357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2048</v>
      </c>
      <c r="B223" s="80">
        <v>125</v>
      </c>
      <c r="C223" s="80">
        <v>6</v>
      </c>
      <c r="D223" s="80">
        <v>8</v>
      </c>
      <c r="E223" s="80">
        <v>2009</v>
      </c>
      <c r="F223" s="80" t="s">
        <v>85</v>
      </c>
      <c r="G223" s="80" t="s">
        <v>2042</v>
      </c>
      <c r="H223" s="80" t="s">
        <v>2043</v>
      </c>
      <c r="I223" s="177"/>
      <c r="J223" s="81">
        <v>651.06320634282952</v>
      </c>
      <c r="K223" s="81">
        <v>0.7012572150625207</v>
      </c>
      <c r="L223" s="81">
        <v>0</v>
      </c>
      <c r="M223" s="81">
        <v>8.9304521188319779</v>
      </c>
      <c r="N223" s="81">
        <v>10.630276878462199</v>
      </c>
      <c r="O223" s="81">
        <v>6.3063224012408163</v>
      </c>
      <c r="P223" s="81">
        <v>3.8406171669869456</v>
      </c>
      <c r="Q223" s="81">
        <v>0.38185332565822527</v>
      </c>
      <c r="R223" s="81">
        <v>24.169589954826659</v>
      </c>
      <c r="S223" s="81">
        <v>0.19398955344996063</v>
      </c>
      <c r="T223" s="82"/>
      <c r="U223" s="81">
        <v>15446932</v>
      </c>
      <c r="V223" s="81">
        <v>230</v>
      </c>
      <c r="W223" s="81">
        <v>0</v>
      </c>
      <c r="X223" s="81">
        <v>1528</v>
      </c>
      <c r="Y223" s="81">
        <v>2699</v>
      </c>
      <c r="Z223" s="81">
        <v>3188</v>
      </c>
      <c r="AA223" s="81">
        <v>773</v>
      </c>
      <c r="AB223" s="81">
        <v>6550</v>
      </c>
      <c r="AC223" s="81">
        <v>4453819</v>
      </c>
      <c r="AD223" s="81">
        <v>0.19398955344996063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537.83799999999997</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2049</v>
      </c>
      <c r="B224" s="80">
        <v>126</v>
      </c>
      <c r="C224" s="80">
        <v>7</v>
      </c>
      <c r="D224" s="80">
        <v>8</v>
      </c>
      <c r="E224" s="80">
        <v>2010</v>
      </c>
      <c r="F224" s="80" t="s">
        <v>86</v>
      </c>
      <c r="G224" s="80" t="s">
        <v>2042</v>
      </c>
      <c r="H224" s="80" t="s">
        <v>2043</v>
      </c>
      <c r="I224" s="177"/>
      <c r="J224" s="81">
        <v>2170.9261793559208</v>
      </c>
      <c r="K224" s="81">
        <v>0.87191586988743175</v>
      </c>
      <c r="L224" s="81">
        <v>0</v>
      </c>
      <c r="M224" s="81">
        <v>10.21366695905045</v>
      </c>
      <c r="N224" s="81">
        <v>12.930335222912431</v>
      </c>
      <c r="O224" s="81">
        <v>6.2259598752706502</v>
      </c>
      <c r="P224" s="81">
        <v>3.8625525006626567</v>
      </c>
      <c r="Q224" s="81">
        <v>0.39352135751869327</v>
      </c>
      <c r="R224" s="81">
        <v>25.735528875449639</v>
      </c>
      <c r="S224" s="81">
        <v>0.24921313612339588</v>
      </c>
      <c r="T224" s="82"/>
      <c r="U224" s="81">
        <v>54807578</v>
      </c>
      <c r="V224" s="81">
        <v>230</v>
      </c>
      <c r="W224" s="81">
        <v>0</v>
      </c>
      <c r="X224" s="81">
        <v>1528</v>
      </c>
      <c r="Y224" s="81">
        <v>2701</v>
      </c>
      <c r="Z224" s="81">
        <v>3162</v>
      </c>
      <c r="AA224" s="81">
        <v>758</v>
      </c>
      <c r="AB224" s="81">
        <v>6468</v>
      </c>
      <c r="AC224" s="81">
        <v>4494158.5</v>
      </c>
      <c r="AD224" s="81">
        <v>0.24921313612339588</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548.22799999999995</v>
      </c>
      <c r="BJ224" s="81">
        <v>746.33699999999999</v>
      </c>
      <c r="BK224" s="81">
        <v>0</v>
      </c>
      <c r="BL224" s="81">
        <v>0</v>
      </c>
      <c r="BM224" s="82"/>
      <c r="BN224" s="81">
        <v>0</v>
      </c>
      <c r="BO224" s="81">
        <v>0</v>
      </c>
      <c r="BP224" s="81">
        <v>1</v>
      </c>
      <c r="BQ224" s="81">
        <v>1</v>
      </c>
      <c r="BR224" s="81">
        <v>0</v>
      </c>
      <c r="BS224" s="81">
        <v>0</v>
      </c>
      <c r="BT224"/>
      <c r="BU224" s="80">
        <v>1281.6559999999999</v>
      </c>
      <c r="BV224" s="80">
        <v>7.5720000000000001</v>
      </c>
      <c r="BW224" s="80">
        <v>0</v>
      </c>
      <c r="BX224" s="80">
        <v>1.042</v>
      </c>
      <c r="BY224" s="80">
        <v>4.2949999999999999</v>
      </c>
      <c r="BZ224" s="80">
        <v>0</v>
      </c>
      <c r="CA224" s="80">
        <v>0</v>
      </c>
      <c r="CB224" s="80">
        <v>0</v>
      </c>
      <c r="CC224" s="80">
        <v>0</v>
      </c>
    </row>
    <row r="225" spans="1:81">
      <c r="A225" s="80" t="s">
        <v>2050</v>
      </c>
      <c r="B225" s="80">
        <v>127</v>
      </c>
      <c r="C225" s="80">
        <v>8</v>
      </c>
      <c r="D225" s="80">
        <v>8</v>
      </c>
      <c r="E225" s="80">
        <v>2011</v>
      </c>
      <c r="F225" s="80" t="s">
        <v>87</v>
      </c>
      <c r="G225" s="80" t="s">
        <v>2042</v>
      </c>
      <c r="H225" s="80" t="s">
        <v>2043</v>
      </c>
      <c r="I225" s="177"/>
      <c r="J225" s="81">
        <v>2412.1178537202031</v>
      </c>
      <c r="K225" s="81">
        <v>1.1584578585231502</v>
      </c>
      <c r="L225" s="81">
        <v>0</v>
      </c>
      <c r="M225" s="81">
        <v>9.3603895719991996</v>
      </c>
      <c r="N225" s="81">
        <v>12.436059742280337</v>
      </c>
      <c r="O225" s="81">
        <v>6.1109210405721708</v>
      </c>
      <c r="P225" s="81">
        <v>3.7459823149920668</v>
      </c>
      <c r="Q225" s="81">
        <v>0.45538709103862252</v>
      </c>
      <c r="R225" s="81">
        <v>28.021056275575624</v>
      </c>
      <c r="S225" s="81">
        <v>0.32117173348142214</v>
      </c>
      <c r="T225" s="82"/>
      <c r="U225" s="81">
        <v>64128994</v>
      </c>
      <c r="V225" s="81">
        <v>230</v>
      </c>
      <c r="W225" s="81">
        <v>0</v>
      </c>
      <c r="X225" s="81">
        <v>1528</v>
      </c>
      <c r="Y225" s="81">
        <v>2734</v>
      </c>
      <c r="Z225" s="81">
        <v>3171</v>
      </c>
      <c r="AA225" s="81">
        <v>757</v>
      </c>
      <c r="AB225" s="81">
        <v>6489</v>
      </c>
      <c r="AC225" s="81">
        <v>4885184</v>
      </c>
      <c r="AD225" s="81">
        <v>0.32117173348142214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563.4</v>
      </c>
      <c r="BJ225" s="81">
        <v>934.553</v>
      </c>
      <c r="BK225" s="81">
        <v>0</v>
      </c>
      <c r="BL225" s="81">
        <v>0</v>
      </c>
      <c r="BM225" s="82"/>
      <c r="BN225" s="81">
        <v>0</v>
      </c>
      <c r="BO225" s="81">
        <v>0</v>
      </c>
      <c r="BP225" s="81">
        <v>1</v>
      </c>
      <c r="BQ225" s="81">
        <v>1</v>
      </c>
      <c r="BR225" s="81">
        <v>0</v>
      </c>
      <c r="BS225" s="81">
        <v>0</v>
      </c>
      <c r="BT225"/>
      <c r="BU225" s="80">
        <v>1483.6969999999999</v>
      </c>
      <c r="BV225" s="80">
        <v>7.9009999999999998</v>
      </c>
      <c r="BW225" s="80">
        <v>0</v>
      </c>
      <c r="BX225" s="80">
        <v>1.1819999999999999</v>
      </c>
      <c r="BY225" s="80">
        <v>5.173</v>
      </c>
      <c r="BZ225" s="80">
        <v>0</v>
      </c>
      <c r="CA225" s="80">
        <v>0</v>
      </c>
      <c r="CB225" s="80">
        <v>0</v>
      </c>
      <c r="CC225" s="80">
        <v>0</v>
      </c>
    </row>
    <row r="226" spans="1:81">
      <c r="A226" s="80" t="s">
        <v>2051</v>
      </c>
      <c r="B226" s="80">
        <v>128</v>
      </c>
      <c r="C226" s="80">
        <v>9</v>
      </c>
      <c r="D226" s="80">
        <v>8</v>
      </c>
      <c r="E226" s="80">
        <v>2012</v>
      </c>
      <c r="F226" s="80" t="s">
        <v>88</v>
      </c>
      <c r="G226" s="80" t="s">
        <v>2042</v>
      </c>
      <c r="H226" s="80" t="s">
        <v>2043</v>
      </c>
      <c r="I226" s="177"/>
      <c r="J226" s="81">
        <v>2136.6068849988792</v>
      </c>
      <c r="K226" s="81">
        <v>1.1192331674905147</v>
      </c>
      <c r="L226" s="81">
        <v>0</v>
      </c>
      <c r="M226" s="81">
        <v>9.4150598549343147</v>
      </c>
      <c r="N226" s="81">
        <v>13.473061123200178</v>
      </c>
      <c r="O226" s="81">
        <v>6.0896005036153085</v>
      </c>
      <c r="P226" s="81">
        <v>3.6578100773153936</v>
      </c>
      <c r="Q226" s="81">
        <v>0.49850329586733361</v>
      </c>
      <c r="R226" s="81">
        <v>25.555095860987272</v>
      </c>
      <c r="S226" s="81">
        <v>0.27785919365267991</v>
      </c>
      <c r="T226" s="82"/>
      <c r="U226" s="81">
        <v>57112482</v>
      </c>
      <c r="V226" s="81">
        <v>230</v>
      </c>
      <c r="W226" s="81">
        <v>0</v>
      </c>
      <c r="X226" s="81">
        <v>1528</v>
      </c>
      <c r="Y226" s="81">
        <v>2781</v>
      </c>
      <c r="Z226" s="81">
        <v>3185</v>
      </c>
      <c r="AA226" s="81">
        <v>735</v>
      </c>
      <c r="AB226" s="81">
        <v>6538</v>
      </c>
      <c r="AC226" s="81">
        <v>4339874</v>
      </c>
      <c r="AD226" s="81">
        <v>0.27785919365267991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368.21199999999999</v>
      </c>
      <c r="BJ226" s="81">
        <v>934.33900000000006</v>
      </c>
      <c r="BK226" s="81">
        <v>0</v>
      </c>
      <c r="BL226" s="81">
        <v>0</v>
      </c>
      <c r="BM226" s="82"/>
      <c r="BN226" s="81">
        <v>0</v>
      </c>
      <c r="BO226" s="81">
        <v>0</v>
      </c>
      <c r="BP226" s="81">
        <v>1</v>
      </c>
      <c r="BQ226" s="81">
        <v>1</v>
      </c>
      <c r="BR226" s="81">
        <v>0</v>
      </c>
      <c r="BS226" s="81">
        <v>0</v>
      </c>
      <c r="BT226"/>
      <c r="BU226" s="80">
        <v>1290.3710000000001</v>
      </c>
      <c r="BV226" s="80">
        <v>6.82</v>
      </c>
      <c r="BW226" s="80">
        <v>0</v>
      </c>
      <c r="BX226" s="80">
        <v>0</v>
      </c>
      <c r="BY226" s="80">
        <v>5.36</v>
      </c>
      <c r="BZ226" s="80">
        <v>0</v>
      </c>
      <c r="CA226" s="80">
        <v>0</v>
      </c>
      <c r="CB226" s="80">
        <v>0</v>
      </c>
      <c r="CC226" s="80">
        <v>0</v>
      </c>
    </row>
    <row r="227" spans="1:81">
      <c r="A227" s="80" t="s">
        <v>2052</v>
      </c>
      <c r="B227" s="80">
        <v>129</v>
      </c>
      <c r="C227" s="80">
        <v>10</v>
      </c>
      <c r="D227" s="80">
        <v>8</v>
      </c>
      <c r="E227" s="80">
        <v>2013</v>
      </c>
      <c r="F227" s="80" t="s">
        <v>89</v>
      </c>
      <c r="G227" s="80" t="s">
        <v>2042</v>
      </c>
      <c r="H227" s="80" t="s">
        <v>2043</v>
      </c>
      <c r="I227" s="177"/>
      <c r="J227" s="81">
        <v>2166.7346347732105</v>
      </c>
      <c r="K227" s="81">
        <v>0.73948389439208406</v>
      </c>
      <c r="L227" s="81">
        <v>0</v>
      </c>
      <c r="M227" s="81">
        <v>9.1035636103598705</v>
      </c>
      <c r="N227" s="81">
        <v>13.850067471033102</v>
      </c>
      <c r="O227" s="81">
        <v>5.8732574589857194</v>
      </c>
      <c r="P227" s="81">
        <v>3.6166433116704786</v>
      </c>
      <c r="Q227" s="81">
        <v>0.50420781348176402</v>
      </c>
      <c r="R227" s="81">
        <v>28.759892938585079</v>
      </c>
      <c r="S227" s="81">
        <v>0.33514598569000148</v>
      </c>
      <c r="T227" s="82"/>
      <c r="U227" s="81">
        <v>64789585</v>
      </c>
      <c r="V227" s="81">
        <v>230</v>
      </c>
      <c r="W227" s="81">
        <v>0</v>
      </c>
      <c r="X227" s="81">
        <v>1528</v>
      </c>
      <c r="Y227" s="81">
        <v>2778</v>
      </c>
      <c r="Z227" s="81">
        <v>3209</v>
      </c>
      <c r="AA227" s="81">
        <v>724</v>
      </c>
      <c r="AB227" s="81">
        <v>6518</v>
      </c>
      <c r="AC227" s="81">
        <v>4767579.5</v>
      </c>
      <c r="AD227" s="81">
        <v>0.33514598569000148</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459.51900000000001</v>
      </c>
      <c r="BJ227" s="81">
        <v>867.99300000000005</v>
      </c>
      <c r="BK227" s="81">
        <v>0</v>
      </c>
      <c r="BL227" s="81">
        <v>0</v>
      </c>
      <c r="BM227" s="82"/>
      <c r="BN227" s="81">
        <v>0</v>
      </c>
      <c r="BO227" s="81">
        <v>0</v>
      </c>
      <c r="BP227" s="81">
        <v>1</v>
      </c>
      <c r="BQ227" s="81">
        <v>1</v>
      </c>
      <c r="BR227" s="81">
        <v>0</v>
      </c>
      <c r="BS227" s="81">
        <v>0</v>
      </c>
      <c r="BT227"/>
      <c r="BU227" s="80">
        <v>1318.65</v>
      </c>
      <c r="BV227" s="80">
        <v>8.8620000000000001</v>
      </c>
      <c r="BW227" s="80">
        <v>0</v>
      </c>
      <c r="BX227" s="80">
        <v>0</v>
      </c>
      <c r="BY227" s="80">
        <v>0</v>
      </c>
      <c r="BZ227" s="80">
        <v>0</v>
      </c>
      <c r="CA227" s="80">
        <v>0</v>
      </c>
      <c r="CB227" s="80">
        <v>0</v>
      </c>
      <c r="CC227" s="80">
        <v>0</v>
      </c>
    </row>
    <row r="228" spans="1:81">
      <c r="A228" s="80" t="s">
        <v>2053</v>
      </c>
      <c r="B228" s="80">
        <v>130</v>
      </c>
      <c r="C228" s="80">
        <v>11</v>
      </c>
      <c r="D228" s="80">
        <v>8</v>
      </c>
      <c r="E228" s="80">
        <v>2014</v>
      </c>
      <c r="F228" s="80" t="s">
        <v>90</v>
      </c>
      <c r="G228" s="80" t="s">
        <v>2042</v>
      </c>
      <c r="H228" s="80" t="s">
        <v>2043</v>
      </c>
      <c r="I228" s="177"/>
      <c r="J228" s="81">
        <v>2270.0982310860295</v>
      </c>
      <c r="K228" s="81">
        <v>0.71621877594759453</v>
      </c>
      <c r="L228" s="81">
        <v>0</v>
      </c>
      <c r="M228" s="81">
        <v>8.8468815053195389</v>
      </c>
      <c r="N228" s="81">
        <v>13.230428087346999</v>
      </c>
      <c r="O228" s="81">
        <v>5.6147548944171755</v>
      </c>
      <c r="P228" s="81">
        <v>3.5551122604644672</v>
      </c>
      <c r="Q228" s="81">
        <v>0.47790126527542065</v>
      </c>
      <c r="R228" s="81">
        <v>25.379174209552609</v>
      </c>
      <c r="S228" s="81">
        <v>0.29361569288908762</v>
      </c>
      <c r="T228" s="82"/>
      <c r="U228" s="81">
        <v>65971686</v>
      </c>
      <c r="V228" s="81">
        <v>224</v>
      </c>
      <c r="W228" s="81">
        <v>0</v>
      </c>
      <c r="X228" s="81">
        <v>1498</v>
      </c>
      <c r="Y228" s="81">
        <v>2778</v>
      </c>
      <c r="Z228" s="81">
        <v>3231</v>
      </c>
      <c r="AA228" s="81">
        <v>708</v>
      </c>
      <c r="AB228" s="81">
        <v>6439</v>
      </c>
      <c r="AC228" s="81">
        <v>4220380.5</v>
      </c>
      <c r="AD228" s="81">
        <v>0.29361569288908762</v>
      </c>
      <c r="AE228" s="82"/>
      <c r="AF228" s="81">
        <v>701384402.50426555</v>
      </c>
      <c r="AG228" s="81">
        <v>523403.2731682891</v>
      </c>
      <c r="AH228" s="81">
        <v>0</v>
      </c>
      <c r="AI228" s="81">
        <v>8981124.6015119087</v>
      </c>
      <c r="AJ228" s="81">
        <v>15226935.197553772</v>
      </c>
      <c r="AK228" s="81">
        <v>0</v>
      </c>
      <c r="AL228" s="81">
        <v>0</v>
      </c>
      <c r="AM228" s="81">
        <v>883978.48063882405</v>
      </c>
      <c r="AN228" s="81">
        <v>0</v>
      </c>
      <c r="AO228" s="81">
        <v>0</v>
      </c>
      <c r="AP228" s="82"/>
      <c r="AQ228" s="81">
        <v>46</v>
      </c>
      <c r="AR228" s="81">
        <v>15</v>
      </c>
      <c r="AS228" s="81">
        <v>0</v>
      </c>
      <c r="AT228" s="81">
        <v>0</v>
      </c>
      <c r="AU228" s="81">
        <v>0</v>
      </c>
      <c r="AV228" s="81">
        <v>0</v>
      </c>
      <c r="AW228" s="81" t="s">
        <v>564</v>
      </c>
      <c r="AX228" s="82"/>
      <c r="AY228" s="81">
        <v>197.4</v>
      </c>
      <c r="AZ228" s="81">
        <v>221.1</v>
      </c>
      <c r="BA228" s="81">
        <v>0</v>
      </c>
      <c r="BB228" s="81">
        <v>0</v>
      </c>
      <c r="BC228" s="81">
        <v>0</v>
      </c>
      <c r="BD228" s="81">
        <v>0</v>
      </c>
      <c r="BE228" s="81" t="s">
        <v>564</v>
      </c>
      <c r="BF228" s="82"/>
      <c r="BG228" s="81">
        <v>0</v>
      </c>
      <c r="BH228" s="81">
        <v>0</v>
      </c>
      <c r="BI228" s="81">
        <v>444.036</v>
      </c>
      <c r="BJ228" s="81">
        <v>944.30899999999997</v>
      </c>
      <c r="BK228" s="81">
        <v>0</v>
      </c>
      <c r="BL228" s="81">
        <v>0</v>
      </c>
      <c r="BM228" s="82"/>
      <c r="BN228" s="81">
        <v>0</v>
      </c>
      <c r="BO228" s="81">
        <v>0</v>
      </c>
      <c r="BP228" s="81">
        <v>1</v>
      </c>
      <c r="BQ228" s="81">
        <v>1</v>
      </c>
      <c r="BR228" s="81">
        <v>0</v>
      </c>
      <c r="BS228" s="81">
        <v>0</v>
      </c>
      <c r="BT228"/>
      <c r="BU228" s="80">
        <v>1372.8520000000001</v>
      </c>
      <c r="BV228" s="80">
        <v>8.4429999999999996</v>
      </c>
      <c r="BW228" s="80">
        <v>0</v>
      </c>
      <c r="BX228" s="80">
        <v>1.369</v>
      </c>
      <c r="BY228" s="80">
        <v>5.681</v>
      </c>
      <c r="BZ228" s="80">
        <v>0</v>
      </c>
      <c r="CA228" s="80">
        <v>0</v>
      </c>
      <c r="CB228" s="80">
        <v>0</v>
      </c>
      <c r="CC228" s="80">
        <v>0</v>
      </c>
    </row>
    <row r="229" spans="1:81">
      <c r="A229" s="80" t="s">
        <v>2054</v>
      </c>
      <c r="B229" s="80">
        <v>131</v>
      </c>
      <c r="C229" s="80">
        <v>12</v>
      </c>
      <c r="D229" s="80">
        <v>8</v>
      </c>
      <c r="E229" s="80">
        <v>2015</v>
      </c>
      <c r="F229" s="80" t="s">
        <v>91</v>
      </c>
      <c r="G229" s="80" t="s">
        <v>2042</v>
      </c>
      <c r="H229" s="80" t="s">
        <v>2043</v>
      </c>
      <c r="I229" s="177"/>
      <c r="J229" s="81">
        <v>1467.7915621677967</v>
      </c>
      <c r="K229" s="81">
        <v>0.67602379845993632</v>
      </c>
      <c r="L229" s="81">
        <v>0</v>
      </c>
      <c r="M229" s="81">
        <v>8.9372932881438523</v>
      </c>
      <c r="N229" s="81">
        <v>11.777717672315983</v>
      </c>
      <c r="O229" s="81">
        <v>5.5577319247687518</v>
      </c>
      <c r="P229" s="81">
        <v>3.4875553401442327</v>
      </c>
      <c r="Q229" s="81">
        <v>0.4700939963974568</v>
      </c>
      <c r="R229" s="81">
        <v>24.583192043425157</v>
      </c>
      <c r="S229" s="81">
        <v>0.25561678019882766</v>
      </c>
      <c r="T229" s="82"/>
      <c r="U229" s="81">
        <v>41833744</v>
      </c>
      <c r="V229" s="81">
        <v>224</v>
      </c>
      <c r="W229" s="81">
        <v>0</v>
      </c>
      <c r="X229" s="81">
        <v>1498</v>
      </c>
      <c r="Y229" s="81">
        <v>2779</v>
      </c>
      <c r="Z229" s="81">
        <v>3229</v>
      </c>
      <c r="AA229" s="81">
        <v>694</v>
      </c>
      <c r="AB229" s="81">
        <v>6470</v>
      </c>
      <c r="AC229" s="81">
        <v>4211169.5</v>
      </c>
      <c r="AD229" s="81">
        <v>0.25561678019882766</v>
      </c>
      <c r="AE229" s="82"/>
      <c r="AF229" s="81">
        <v>428771469.83571535</v>
      </c>
      <c r="AG229" s="81">
        <v>445998.74016933521</v>
      </c>
      <c r="AH229" s="81">
        <v>0</v>
      </c>
      <c r="AI229" s="81">
        <v>9235509.156992374</v>
      </c>
      <c r="AJ229" s="81">
        <v>13629406.198879316</v>
      </c>
      <c r="AK229" s="81">
        <v>0</v>
      </c>
      <c r="AL229" s="81">
        <v>0</v>
      </c>
      <c r="AM229" s="81">
        <v>886686.35937077855</v>
      </c>
      <c r="AN229" s="81">
        <v>0</v>
      </c>
      <c r="AO229" s="81">
        <v>0</v>
      </c>
      <c r="AP229" s="82"/>
      <c r="AQ229" s="81">
        <v>57</v>
      </c>
      <c r="AR229" s="81">
        <v>26</v>
      </c>
      <c r="AS229" s="81">
        <v>0</v>
      </c>
      <c r="AT229" s="81">
        <v>0</v>
      </c>
      <c r="AU229" s="81">
        <v>0</v>
      </c>
      <c r="AV229" s="81">
        <v>0</v>
      </c>
      <c r="AW229" s="81" t="s">
        <v>564</v>
      </c>
      <c r="AX229" s="82"/>
      <c r="AY229" s="81">
        <v>252.6</v>
      </c>
      <c r="AZ229" s="81">
        <v>373.7</v>
      </c>
      <c r="BA229" s="81">
        <v>0</v>
      </c>
      <c r="BB229" s="81">
        <v>0</v>
      </c>
      <c r="BC229" s="81">
        <v>0</v>
      </c>
      <c r="BD229" s="81">
        <v>0</v>
      </c>
      <c r="BE229" s="81" t="s">
        <v>564</v>
      </c>
      <c r="BF229" s="82"/>
      <c r="BG229" s="81">
        <v>0</v>
      </c>
      <c r="BH229" s="81">
        <v>0</v>
      </c>
      <c r="BI229" s="81">
        <v>444.548</v>
      </c>
      <c r="BJ229" s="81">
        <v>812.18</v>
      </c>
      <c r="BK229" s="81">
        <v>0</v>
      </c>
      <c r="BL229" s="81">
        <v>0</v>
      </c>
      <c r="BM229" s="82"/>
      <c r="BN229" s="81">
        <v>0</v>
      </c>
      <c r="BO229" s="81">
        <v>0</v>
      </c>
      <c r="BP229" s="81">
        <v>1</v>
      </c>
      <c r="BQ229" s="81">
        <v>1</v>
      </c>
      <c r="BR229" s="81">
        <v>0</v>
      </c>
      <c r="BS229" s="81">
        <v>0</v>
      </c>
      <c r="BT229"/>
      <c r="BU229" s="80">
        <v>1242.722</v>
      </c>
      <c r="BV229" s="80">
        <v>8.3719999999999999</v>
      </c>
      <c r="BW229" s="80">
        <v>0</v>
      </c>
      <c r="BX229" s="80">
        <v>1.2490000000000001</v>
      </c>
      <c r="BY229" s="80">
        <v>4.3849999999999998</v>
      </c>
      <c r="BZ229" s="80">
        <v>0</v>
      </c>
      <c r="CA229" s="80">
        <v>0</v>
      </c>
      <c r="CB229" s="80">
        <v>0</v>
      </c>
      <c r="CC229" s="80">
        <v>0</v>
      </c>
    </row>
    <row r="230" spans="1:81">
      <c r="A230" s="80" t="s">
        <v>2055</v>
      </c>
      <c r="B230" s="80">
        <v>132</v>
      </c>
      <c r="C230" s="80">
        <v>13</v>
      </c>
      <c r="D230" s="80">
        <v>8</v>
      </c>
      <c r="E230" s="80">
        <v>2016</v>
      </c>
      <c r="F230" s="80" t="s">
        <v>92</v>
      </c>
      <c r="G230" s="80" t="s">
        <v>2042</v>
      </c>
      <c r="H230" s="80" t="s">
        <v>2043</v>
      </c>
      <c r="I230" s="177"/>
      <c r="J230" s="81">
        <v>1877.0327824810472</v>
      </c>
      <c r="K230" s="81">
        <v>0.64126730473690008</v>
      </c>
      <c r="L230" s="81">
        <v>0</v>
      </c>
      <c r="M230" s="81">
        <v>7.8686766189981912</v>
      </c>
      <c r="N230" s="81">
        <v>11.293704174346272</v>
      </c>
      <c r="O230" s="81">
        <v>5.5633544460583799</v>
      </c>
      <c r="P230" s="81">
        <v>3.4011053538425027</v>
      </c>
      <c r="Q230" s="81">
        <v>0.45840186075497641</v>
      </c>
      <c r="R230" s="81">
        <v>22.015938404628436</v>
      </c>
      <c r="S230" s="81">
        <v>0.23458450117074314</v>
      </c>
      <c r="T230" s="82"/>
      <c r="U230" s="81">
        <v>48106641</v>
      </c>
      <c r="V230" s="81">
        <v>224</v>
      </c>
      <c r="W230" s="81">
        <v>0</v>
      </c>
      <c r="X230" s="81">
        <v>1498</v>
      </c>
      <c r="Y230" s="81">
        <v>2800</v>
      </c>
      <c r="Z230" s="81">
        <v>3272</v>
      </c>
      <c r="AA230" s="81">
        <v>700</v>
      </c>
      <c r="AB230" s="81">
        <v>6490</v>
      </c>
      <c r="AC230" s="81">
        <v>3760105.5660601258</v>
      </c>
      <c r="AD230" s="81">
        <v>0.23458450117074309</v>
      </c>
      <c r="AE230" s="82"/>
      <c r="AF230" s="81">
        <v>559076170.14026999</v>
      </c>
      <c r="AG230" s="81">
        <v>414646.94165336952</v>
      </c>
      <c r="AH230" s="81">
        <v>0</v>
      </c>
      <c r="AI230" s="81">
        <v>9215799.6535833031</v>
      </c>
      <c r="AJ230" s="81">
        <v>13550784.41315574</v>
      </c>
      <c r="AK230" s="81">
        <v>0</v>
      </c>
      <c r="AL230" s="81">
        <v>0</v>
      </c>
      <c r="AM230" s="81">
        <v>890118.27319715521</v>
      </c>
      <c r="AN230" s="81">
        <v>0</v>
      </c>
      <c r="AO230" s="81">
        <v>0</v>
      </c>
      <c r="AP230" s="82"/>
      <c r="AQ230" s="81">
        <v>67</v>
      </c>
      <c r="AR230" s="81">
        <v>30</v>
      </c>
      <c r="AS230" s="81">
        <v>0</v>
      </c>
      <c r="AT230" s="81">
        <v>0</v>
      </c>
      <c r="AU230" s="81">
        <v>0</v>
      </c>
      <c r="AV230" s="81">
        <v>0</v>
      </c>
      <c r="AW230" s="81" t="s">
        <v>564</v>
      </c>
      <c r="AX230" s="82"/>
      <c r="AY230" s="81">
        <v>302.10000000000002</v>
      </c>
      <c r="AZ230" s="81">
        <v>425.8</v>
      </c>
      <c r="BA230" s="81">
        <v>0</v>
      </c>
      <c r="BB230" s="81">
        <v>0</v>
      </c>
      <c r="BC230" s="81">
        <v>0</v>
      </c>
      <c r="BD230" s="81">
        <v>0</v>
      </c>
      <c r="BE230" s="81" t="s">
        <v>564</v>
      </c>
      <c r="BF230" s="82"/>
      <c r="BG230" s="81">
        <v>0</v>
      </c>
      <c r="BH230" s="81">
        <v>0</v>
      </c>
      <c r="BI230" s="81">
        <v>454.38099999999997</v>
      </c>
      <c r="BJ230" s="81">
        <v>1028.922</v>
      </c>
      <c r="BK230" s="81">
        <v>0</v>
      </c>
      <c r="BL230" s="81">
        <v>0</v>
      </c>
      <c r="BM230" s="82"/>
      <c r="BN230" s="81">
        <v>0</v>
      </c>
      <c r="BO230" s="81">
        <v>0</v>
      </c>
      <c r="BP230" s="81">
        <v>1</v>
      </c>
      <c r="BQ230" s="81">
        <v>1</v>
      </c>
      <c r="BR230" s="81">
        <v>0</v>
      </c>
      <c r="BS230" s="81">
        <v>0</v>
      </c>
      <c r="BT230"/>
      <c r="BU230" s="80">
        <v>1467.7919999999999</v>
      </c>
      <c r="BV230" s="80">
        <v>8.4410000000000007</v>
      </c>
      <c r="BW230" s="80">
        <v>0</v>
      </c>
      <c r="BX230" s="80">
        <v>1.4930000000000001</v>
      </c>
      <c r="BY230" s="80">
        <v>5.577</v>
      </c>
      <c r="BZ230" s="80">
        <v>0</v>
      </c>
      <c r="CA230" s="80">
        <v>0</v>
      </c>
      <c r="CB230" s="80">
        <v>0</v>
      </c>
      <c r="CC230" s="80">
        <v>0</v>
      </c>
    </row>
    <row r="231" spans="1:81">
      <c r="A231" s="80" t="s">
        <v>2056</v>
      </c>
      <c r="B231" s="80">
        <v>133</v>
      </c>
      <c r="C231" s="80">
        <v>14</v>
      </c>
      <c r="D231" s="80">
        <v>8</v>
      </c>
      <c r="E231" s="80">
        <v>2017</v>
      </c>
      <c r="F231" s="80" t="s">
        <v>71</v>
      </c>
      <c r="G231" s="80" t="s">
        <v>2042</v>
      </c>
      <c r="H231" s="80" t="s">
        <v>2043</v>
      </c>
      <c r="I231" s="177"/>
      <c r="J231" s="81">
        <v>1789.8532686657468</v>
      </c>
      <c r="K231" s="81">
        <v>0.72505901654817628</v>
      </c>
      <c r="L231" s="81">
        <v>0</v>
      </c>
      <c r="M231" s="81">
        <v>7.6394039145301678</v>
      </c>
      <c r="N231" s="81">
        <v>11.48985179492762</v>
      </c>
      <c r="O231" s="81">
        <v>5.4742463045390632</v>
      </c>
      <c r="P231" s="81">
        <v>3.3505929039231708</v>
      </c>
      <c r="Q231" s="81">
        <v>0.44518369448500111</v>
      </c>
      <c r="R231" s="81">
        <v>25.995534996627818</v>
      </c>
      <c r="S231" s="81">
        <v>0.25237517902557982</v>
      </c>
      <c r="T231" s="82"/>
      <c r="U231" s="81">
        <v>49407926</v>
      </c>
      <c r="V231" s="81">
        <v>224</v>
      </c>
      <c r="W231" s="81">
        <v>0</v>
      </c>
      <c r="X231" s="81">
        <v>1498</v>
      </c>
      <c r="Y231" s="81">
        <v>2820</v>
      </c>
      <c r="Z231" s="81">
        <v>3273</v>
      </c>
      <c r="AA231" s="81">
        <v>694</v>
      </c>
      <c r="AB231" s="81">
        <v>6518</v>
      </c>
      <c r="AC231" s="81">
        <v>4527875.9999999991</v>
      </c>
      <c r="AD231" s="81">
        <v>0.25237517902557982</v>
      </c>
      <c r="AE231" s="82"/>
      <c r="AF231" s="81">
        <v>532536071.05291301</v>
      </c>
      <c r="AG231" s="81">
        <v>519302.60710001108</v>
      </c>
      <c r="AH231" s="81">
        <v>0</v>
      </c>
      <c r="AI231" s="81">
        <v>9457934.7185618561</v>
      </c>
      <c r="AJ231" s="81">
        <v>14317800.44976924</v>
      </c>
      <c r="AK231" s="81">
        <v>0</v>
      </c>
      <c r="AL231" s="81">
        <v>0</v>
      </c>
      <c r="AM231" s="81">
        <v>895357.3380194467</v>
      </c>
      <c r="AN231" s="81">
        <v>0</v>
      </c>
      <c r="AO231" s="81">
        <v>0</v>
      </c>
      <c r="AP231" s="82"/>
      <c r="AQ231" s="81">
        <v>78</v>
      </c>
      <c r="AR231" s="81">
        <v>31</v>
      </c>
      <c r="AS231" s="81">
        <v>0</v>
      </c>
      <c r="AT231" s="81">
        <v>0</v>
      </c>
      <c r="AU231" s="81">
        <v>0</v>
      </c>
      <c r="AV231" s="81">
        <v>0</v>
      </c>
      <c r="AW231" s="81" t="s">
        <v>564</v>
      </c>
      <c r="AX231" s="82"/>
      <c r="AY231" s="81">
        <v>354.2</v>
      </c>
      <c r="AZ231" s="81">
        <v>436.7999999999999</v>
      </c>
      <c r="BA231" s="81">
        <v>0</v>
      </c>
      <c r="BB231" s="81">
        <v>0</v>
      </c>
      <c r="BC231" s="81">
        <v>0</v>
      </c>
      <c r="BD231" s="81">
        <v>0</v>
      </c>
      <c r="BE231" s="81" t="s">
        <v>564</v>
      </c>
      <c r="BF231" s="82"/>
      <c r="BG231" s="81">
        <v>0</v>
      </c>
      <c r="BH231" s="81">
        <v>0</v>
      </c>
      <c r="BI231" s="81">
        <v>461.10700000000003</v>
      </c>
      <c r="BJ231" s="81">
        <v>997.976</v>
      </c>
      <c r="BK231" s="81">
        <v>0</v>
      </c>
      <c r="BL231" s="81">
        <v>0</v>
      </c>
      <c r="BM231" s="82"/>
      <c r="BN231" s="81">
        <v>0</v>
      </c>
      <c r="BO231" s="81">
        <v>0</v>
      </c>
      <c r="BP231" s="81">
        <v>1</v>
      </c>
      <c r="BQ231" s="81">
        <v>1</v>
      </c>
      <c r="BR231" s="81">
        <v>0</v>
      </c>
      <c r="BS231" s="81">
        <v>0</v>
      </c>
      <c r="BT231"/>
      <c r="BU231" s="80">
        <v>1445.144</v>
      </c>
      <c r="BV231" s="80">
        <v>8.5530000000000008</v>
      </c>
      <c r="BW231" s="80">
        <v>0</v>
      </c>
      <c r="BX231" s="80">
        <v>0</v>
      </c>
      <c r="BY231" s="80">
        <v>5.3860000000000001</v>
      </c>
      <c r="BZ231" s="80">
        <v>0</v>
      </c>
      <c r="CA231" s="80">
        <v>0</v>
      </c>
      <c r="CB231" s="80">
        <v>0</v>
      </c>
      <c r="CC231" s="80">
        <v>0</v>
      </c>
    </row>
    <row r="232" spans="1:81">
      <c r="A232" s="80" t="s">
        <v>2057</v>
      </c>
      <c r="B232" s="80">
        <v>134</v>
      </c>
      <c r="C232" s="80">
        <v>15</v>
      </c>
      <c r="D232" s="80">
        <v>8</v>
      </c>
      <c r="E232" s="80">
        <v>2018</v>
      </c>
      <c r="F232" s="80" t="s">
        <v>93</v>
      </c>
      <c r="G232" s="80" t="s">
        <v>2042</v>
      </c>
      <c r="H232" s="80" t="s">
        <v>2043</v>
      </c>
      <c r="I232" s="177"/>
      <c r="J232" s="81">
        <v>2071.5827233141417</v>
      </c>
      <c r="K232" s="81">
        <v>0.60561414038031669</v>
      </c>
      <c r="L232" s="81">
        <v>0</v>
      </c>
      <c r="M232" s="81">
        <v>6.7882104097753393</v>
      </c>
      <c r="N232" s="81">
        <v>10.479467824797041</v>
      </c>
      <c r="O232" s="81">
        <v>5.4222719917193221</v>
      </c>
      <c r="P232" s="81">
        <v>3.3172403068711831</v>
      </c>
      <c r="Q232" s="81">
        <v>0.40797425716436975</v>
      </c>
      <c r="R232" s="81">
        <v>22.894474925815704</v>
      </c>
      <c r="S232" s="81">
        <v>0.22802553982384346</v>
      </c>
      <c r="T232" s="82"/>
      <c r="U232" s="81">
        <v>64066713</v>
      </c>
      <c r="V232" s="81">
        <v>224</v>
      </c>
      <c r="W232" s="81">
        <v>0</v>
      </c>
      <c r="X232" s="81">
        <v>1498</v>
      </c>
      <c r="Y232" s="81">
        <v>2807</v>
      </c>
      <c r="Z232" s="81">
        <v>3304</v>
      </c>
      <c r="AA232" s="81">
        <v>694</v>
      </c>
      <c r="AB232" s="81">
        <v>6437</v>
      </c>
      <c r="AC232" s="81">
        <v>3972108</v>
      </c>
      <c r="AD232" s="81">
        <v>0.22802553982384349</v>
      </c>
      <c r="AE232" s="82"/>
      <c r="AF232" s="81">
        <v>644456516.15537536</v>
      </c>
      <c r="AG232" s="81">
        <v>391142.07625328802</v>
      </c>
      <c r="AH232" s="81">
        <v>0</v>
      </c>
      <c r="AI232" s="81">
        <v>8590196.9427356143</v>
      </c>
      <c r="AJ232" s="81">
        <v>14269978.701000789</v>
      </c>
      <c r="AK232" s="81">
        <v>0</v>
      </c>
      <c r="AL232" s="81">
        <v>0</v>
      </c>
      <c r="AM232" s="81">
        <v>886060.19965088379</v>
      </c>
      <c r="AN232" s="81">
        <v>0</v>
      </c>
      <c r="AO232" s="81">
        <v>0</v>
      </c>
      <c r="AP232" s="82"/>
      <c r="AQ232" s="81">
        <v>91</v>
      </c>
      <c r="AR232" s="81">
        <v>39</v>
      </c>
      <c r="AS232" s="81">
        <v>0</v>
      </c>
      <c r="AT232" s="81">
        <v>0</v>
      </c>
      <c r="AU232" s="81">
        <v>0</v>
      </c>
      <c r="AV232" s="81">
        <v>0</v>
      </c>
      <c r="AW232" s="81" t="s">
        <v>564</v>
      </c>
      <c r="AX232" s="82"/>
      <c r="AY232" s="81">
        <v>413.5</v>
      </c>
      <c r="AZ232" s="81">
        <v>530</v>
      </c>
      <c r="BA232" s="81">
        <v>0</v>
      </c>
      <c r="BB232" s="81">
        <v>0</v>
      </c>
      <c r="BC232" s="81">
        <v>0</v>
      </c>
      <c r="BD232" s="81">
        <v>0</v>
      </c>
      <c r="BE232" s="81" t="s">
        <v>564</v>
      </c>
      <c r="BF232" s="82"/>
      <c r="BG232" s="81">
        <v>0</v>
      </c>
      <c r="BH232" s="81">
        <v>0</v>
      </c>
      <c r="BI232" s="81">
        <v>465.41699999999997</v>
      </c>
      <c r="BJ232" s="81">
        <v>1102.462</v>
      </c>
      <c r="BK232" s="81">
        <v>0</v>
      </c>
      <c r="BL232" s="81">
        <v>0</v>
      </c>
      <c r="BM232" s="82"/>
      <c r="BN232" s="81">
        <v>0</v>
      </c>
      <c r="BO232" s="81">
        <v>0</v>
      </c>
      <c r="BP232" s="81">
        <v>1</v>
      </c>
      <c r="BQ232" s="81">
        <v>1</v>
      </c>
      <c r="BR232" s="81">
        <v>0</v>
      </c>
      <c r="BS232" s="81">
        <v>0</v>
      </c>
      <c r="BT232"/>
      <c r="BU232" s="80">
        <v>1551.796</v>
      </c>
      <c r="BV232" s="80">
        <v>8.2170000000000005</v>
      </c>
      <c r="BW232" s="80">
        <v>0</v>
      </c>
      <c r="BX232" s="80">
        <v>1.7410000000000001</v>
      </c>
      <c r="BY232" s="80">
        <v>6.1079999999999997</v>
      </c>
      <c r="BZ232" s="80">
        <v>1.7000000000000001E-2</v>
      </c>
      <c r="CA232" s="80">
        <v>0</v>
      </c>
      <c r="CB232" s="80">
        <v>0</v>
      </c>
      <c r="CC232" s="80">
        <v>0</v>
      </c>
    </row>
    <row r="233" spans="1:81">
      <c r="A233" s="80" t="s">
        <v>2058</v>
      </c>
      <c r="B233" s="80">
        <v>135</v>
      </c>
      <c r="C233" s="80">
        <v>16</v>
      </c>
      <c r="D233" s="80">
        <v>8</v>
      </c>
      <c r="E233" s="80">
        <v>2019</v>
      </c>
      <c r="F233" s="80" t="s">
        <v>73</v>
      </c>
      <c r="G233" s="80" t="s">
        <v>2042</v>
      </c>
      <c r="H233" s="80" t="s">
        <v>2043</v>
      </c>
      <c r="I233" s="177"/>
      <c r="J233" s="81">
        <v>1490.0918540088469</v>
      </c>
      <c r="K233" s="81">
        <v>0.6120120228063185</v>
      </c>
      <c r="L233" s="81">
        <v>0</v>
      </c>
      <c r="M233" s="81">
        <v>6.1217912042412452</v>
      </c>
      <c r="N233" s="81">
        <v>8.375577887889877</v>
      </c>
      <c r="O233" s="81">
        <v>5.2773776080066979</v>
      </c>
      <c r="P233" s="81">
        <v>3.1544339836586626</v>
      </c>
      <c r="Q233" s="81">
        <v>0.39203594236678929</v>
      </c>
      <c r="R233" s="81">
        <v>23.676048351823738</v>
      </c>
      <c r="S233" s="81">
        <v>0</v>
      </c>
      <c r="T233" s="82"/>
      <c r="U233" s="81">
        <v>50317944</v>
      </c>
      <c r="V233" s="81">
        <v>224</v>
      </c>
      <c r="W233" s="81">
        <v>0</v>
      </c>
      <c r="X233" s="81">
        <v>1498</v>
      </c>
      <c r="Y233" s="81">
        <v>2801</v>
      </c>
      <c r="Z233" s="81">
        <v>3304</v>
      </c>
      <c r="AA233" s="81">
        <v>655</v>
      </c>
      <c r="AB233" s="81">
        <v>6353</v>
      </c>
      <c r="AC233" s="81">
        <v>4174987.5</v>
      </c>
      <c r="AD233" s="81">
        <v>0</v>
      </c>
      <c r="AE233" s="82"/>
      <c r="AF233" s="81">
        <v>494308732.43157917</v>
      </c>
      <c r="AG233" s="81">
        <v>477032.41929925361</v>
      </c>
      <c r="AH233" s="81">
        <v>0</v>
      </c>
      <c r="AI233" s="81">
        <v>8593722.7552807257</v>
      </c>
      <c r="AJ233" s="81">
        <v>12251263.895845452</v>
      </c>
      <c r="AK233" s="81">
        <v>0</v>
      </c>
      <c r="AL233" s="81">
        <v>0</v>
      </c>
      <c r="AM233" s="81">
        <v>865230.77464160556</v>
      </c>
      <c r="AN233" s="81">
        <v>0</v>
      </c>
      <c r="AO233" s="81">
        <v>0</v>
      </c>
      <c r="AP233" s="82"/>
      <c r="AQ233" s="81">
        <v>108</v>
      </c>
      <c r="AR233" s="81">
        <v>40</v>
      </c>
      <c r="AS233" s="81">
        <v>0</v>
      </c>
      <c r="AT233" s="81">
        <v>0</v>
      </c>
      <c r="AU233" s="81">
        <v>0</v>
      </c>
      <c r="AV233" s="81">
        <v>0</v>
      </c>
      <c r="AW233" s="81" t="s">
        <v>564</v>
      </c>
      <c r="AX233" s="82"/>
      <c r="AY233" s="81">
        <v>494.59999999999991</v>
      </c>
      <c r="AZ233" s="81">
        <v>540.5</v>
      </c>
      <c r="BA233" s="81">
        <v>0</v>
      </c>
      <c r="BB233" s="81">
        <v>0</v>
      </c>
      <c r="BC233" s="81">
        <v>0</v>
      </c>
      <c r="BD233" s="81">
        <v>0</v>
      </c>
      <c r="BE233" s="81" t="s">
        <v>564</v>
      </c>
      <c r="BF233" s="82"/>
      <c r="BG233" s="81">
        <v>0</v>
      </c>
      <c r="BH233" s="81">
        <v>0</v>
      </c>
      <c r="BI233" s="81">
        <v>443.71499999999997</v>
      </c>
      <c r="BJ233" s="81">
        <v>915.44899999999996</v>
      </c>
      <c r="BK233" s="81">
        <v>0</v>
      </c>
      <c r="BL233" s="81">
        <v>0</v>
      </c>
      <c r="BM233" s="82"/>
      <c r="BN233" s="81">
        <v>0</v>
      </c>
      <c r="BO233" s="81">
        <v>0</v>
      </c>
      <c r="BP233" s="81">
        <v>1</v>
      </c>
      <c r="BQ233" s="81">
        <v>1</v>
      </c>
      <c r="BR233" s="81">
        <v>0</v>
      </c>
      <c r="BS233" s="81">
        <v>0</v>
      </c>
      <c r="BT233"/>
      <c r="BU233" s="80">
        <v>1343.8779999999999</v>
      </c>
      <c r="BV233" s="80">
        <v>9.1120000000000001</v>
      </c>
      <c r="BW233" s="80">
        <v>0</v>
      </c>
      <c r="BX233" s="80">
        <v>1.3069999999999999</v>
      </c>
      <c r="BY233" s="80">
        <v>4.8630000000000004</v>
      </c>
      <c r="BZ233" s="80">
        <v>4.0000000000000001E-3</v>
      </c>
      <c r="CA233" s="80">
        <v>0</v>
      </c>
      <c r="CB233" s="80">
        <v>0</v>
      </c>
      <c r="CC233" s="80">
        <v>0</v>
      </c>
    </row>
    <row r="234" spans="1:81">
      <c r="A234" s="80" t="s">
        <v>2059</v>
      </c>
      <c r="B234" s="80">
        <v>136</v>
      </c>
      <c r="C234" s="80">
        <v>17</v>
      </c>
      <c r="D234" s="80">
        <v>8</v>
      </c>
      <c r="E234" s="80">
        <v>2020</v>
      </c>
      <c r="F234" s="80" t="s">
        <v>218</v>
      </c>
      <c r="G234" s="80" t="s">
        <v>2042</v>
      </c>
      <c r="H234" s="80" t="s">
        <v>2043</v>
      </c>
      <c r="I234" s="177"/>
      <c r="J234" s="81">
        <v>1315.818542643781</v>
      </c>
      <c r="K234" s="81">
        <v>1.398753135121569</v>
      </c>
      <c r="L234" s="81">
        <v>0.18536025428215996</v>
      </c>
      <c r="M234" s="81">
        <v>6.2885471657069392</v>
      </c>
      <c r="N234" s="81">
        <v>8.6940369866136695</v>
      </c>
      <c r="O234" s="81">
        <v>4.59434143004892</v>
      </c>
      <c r="P234" s="81">
        <v>3.0008607404533709</v>
      </c>
      <c r="Q234" s="81">
        <v>0.36480513929994929</v>
      </c>
      <c r="R234" s="81">
        <v>19.228210885584975</v>
      </c>
      <c r="S234" s="81">
        <v>0</v>
      </c>
      <c r="T234" s="82"/>
      <c r="U234" s="81">
        <v>41802858</v>
      </c>
      <c r="V234" s="81">
        <v>467</v>
      </c>
      <c r="W234" s="81">
        <v>5</v>
      </c>
      <c r="X234" s="81">
        <v>1675</v>
      </c>
      <c r="Y234" s="81">
        <v>2680</v>
      </c>
      <c r="Z234" s="81">
        <v>3283</v>
      </c>
      <c r="AA234" s="81">
        <v>677</v>
      </c>
      <c r="AB234" s="81">
        <v>6187</v>
      </c>
      <c r="AC234" s="81">
        <v>3408353.5</v>
      </c>
      <c r="AD234" s="81">
        <v>0</v>
      </c>
      <c r="AE234" s="82"/>
      <c r="AF234" s="81">
        <v>448037374.22077447</v>
      </c>
      <c r="AG234" s="81">
        <v>1077788.1068863827</v>
      </c>
      <c r="AH234" s="81">
        <v>35830.277422970546</v>
      </c>
      <c r="AI234" s="81">
        <v>9123631.1861087792</v>
      </c>
      <c r="AJ234" s="81">
        <v>12851832.355895177</v>
      </c>
      <c r="AK234" s="81"/>
      <c r="AL234" s="81"/>
      <c r="AM234" s="81">
        <v>807472.23900369264</v>
      </c>
      <c r="AN234" s="81"/>
      <c r="AO234" s="81"/>
      <c r="AP234" s="82"/>
      <c r="AQ234" s="81">
        <v>116</v>
      </c>
      <c r="AR234" s="81">
        <v>40</v>
      </c>
      <c r="AS234" s="81">
        <v>0</v>
      </c>
      <c r="AT234" s="81">
        <v>0</v>
      </c>
      <c r="AU234" s="81">
        <v>0</v>
      </c>
      <c r="AV234" s="81">
        <v>0</v>
      </c>
      <c r="AW234" s="81">
        <v>0</v>
      </c>
      <c r="AX234" s="82"/>
      <c r="AY234" s="81">
        <v>531.0999999999998</v>
      </c>
      <c r="AZ234" s="81">
        <v>540.5</v>
      </c>
      <c r="BA234" s="81">
        <v>0</v>
      </c>
      <c r="BB234" s="81">
        <v>0</v>
      </c>
      <c r="BC234" s="81">
        <v>0</v>
      </c>
      <c r="BD234" s="81">
        <v>0</v>
      </c>
      <c r="BE234" s="81">
        <v>0</v>
      </c>
      <c r="BF234" s="82"/>
      <c r="BG234" s="81">
        <v>0</v>
      </c>
      <c r="BH234" s="81">
        <v>0</v>
      </c>
      <c r="BI234" s="81">
        <v>399.08800000000002</v>
      </c>
      <c r="BJ234" s="81">
        <v>840.40700000000004</v>
      </c>
      <c r="BK234" s="81">
        <v>0</v>
      </c>
      <c r="BL234" s="81">
        <v>0</v>
      </c>
      <c r="BM234" s="82"/>
      <c r="BN234" s="81">
        <v>0</v>
      </c>
      <c r="BO234" s="81">
        <v>0</v>
      </c>
      <c r="BP234" s="81">
        <v>1</v>
      </c>
      <c r="BQ234" s="81">
        <v>1</v>
      </c>
      <c r="BR234" s="81">
        <v>0</v>
      </c>
      <c r="BS234" s="81">
        <v>0</v>
      </c>
      <c r="BT234"/>
      <c r="BU234" s="80">
        <v>1230.3810000000001</v>
      </c>
      <c r="BV234" s="80">
        <v>9.1140000000000008</v>
      </c>
      <c r="BW234" s="80">
        <v>0</v>
      </c>
      <c r="BX234" s="80">
        <v>0</v>
      </c>
      <c r="BY234" s="80">
        <v>0</v>
      </c>
      <c r="BZ234" s="80">
        <v>0</v>
      </c>
      <c r="CA234" s="80">
        <v>0</v>
      </c>
      <c r="CB234" s="80">
        <v>0</v>
      </c>
      <c r="CC234" s="80">
        <v>0</v>
      </c>
    </row>
    <row r="235" spans="1:81">
      <c r="A235" s="80" t="s">
        <v>2060</v>
      </c>
      <c r="B235" s="80">
        <v>136</v>
      </c>
      <c r="C235" s="80">
        <v>18</v>
      </c>
      <c r="D235" s="80">
        <v>8</v>
      </c>
      <c r="E235" s="80">
        <v>2021</v>
      </c>
      <c r="F235" s="80" t="s">
        <v>75</v>
      </c>
      <c r="G235" s="174" t="s">
        <v>2042</v>
      </c>
      <c r="H235" s="80" t="s">
        <v>2043</v>
      </c>
      <c r="I235" s="177"/>
      <c r="J235" s="81">
        <v>1543.8827172025099</v>
      </c>
      <c r="K235" s="81">
        <v>1.62277390755254</v>
      </c>
      <c r="L235" s="81">
        <v>0.1673313515694238</v>
      </c>
      <c r="M235" s="81">
        <v>6.7520122211357529</v>
      </c>
      <c r="N235" s="81">
        <v>8.8381435491273646</v>
      </c>
      <c r="O235" s="81">
        <v>4.4088844638986195</v>
      </c>
      <c r="P235" s="81">
        <v>3.0453455808930125</v>
      </c>
      <c r="Q235" s="81">
        <v>0.36255964055331452</v>
      </c>
      <c r="R235" s="81">
        <v>24.225244080504414</v>
      </c>
      <c r="S235" s="81">
        <v>0</v>
      </c>
      <c r="T235" s="82"/>
      <c r="U235" s="81">
        <v>51709779</v>
      </c>
      <c r="V235" s="81">
        <v>467</v>
      </c>
      <c r="W235" s="81">
        <v>5</v>
      </c>
      <c r="X235" s="81">
        <v>1675</v>
      </c>
      <c r="Y235" s="81">
        <v>2658</v>
      </c>
      <c r="Z235" s="81">
        <v>3244</v>
      </c>
      <c r="AA235" s="81">
        <v>670</v>
      </c>
      <c r="AB235" s="81">
        <v>6076</v>
      </c>
      <c r="AC235" s="81">
        <v>4162132.4999999991</v>
      </c>
      <c r="AD235" s="81">
        <v>0</v>
      </c>
      <c r="AE235" s="82"/>
      <c r="AF235" s="81">
        <v>491553535.19386321</v>
      </c>
      <c r="AG235" s="81">
        <v>1209296.481488025</v>
      </c>
      <c r="AH235" s="81">
        <v>29746.243498157208</v>
      </c>
      <c r="AI235" s="81">
        <v>9963827.8792934082</v>
      </c>
      <c r="AJ235" s="81">
        <v>13222612.07741092</v>
      </c>
      <c r="AK235" s="81">
        <v>0</v>
      </c>
      <c r="AL235" s="81">
        <v>0</v>
      </c>
      <c r="AM235" s="81">
        <v>797559.38232021045</v>
      </c>
      <c r="AN235" s="81">
        <v>0</v>
      </c>
      <c r="AO235" s="81">
        <v>0</v>
      </c>
      <c r="AP235" s="82"/>
      <c r="AQ235" s="81">
        <v>126</v>
      </c>
      <c r="AR235" s="81">
        <v>40</v>
      </c>
      <c r="AS235" s="81">
        <v>0</v>
      </c>
      <c r="AT235" s="81">
        <v>0</v>
      </c>
      <c r="AU235" s="81">
        <v>0</v>
      </c>
      <c r="AV235" s="81">
        <v>0</v>
      </c>
      <c r="AW235" s="81"/>
      <c r="AX235" s="82"/>
      <c r="AY235" s="81">
        <v>578.29999999999973</v>
      </c>
      <c r="AZ235" s="81">
        <v>540.5</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2061</v>
      </c>
      <c r="B236" s="80">
        <v>136</v>
      </c>
      <c r="C236" s="80">
        <v>19</v>
      </c>
      <c r="D236" s="80">
        <v>8</v>
      </c>
      <c r="E236" s="80">
        <v>2022</v>
      </c>
      <c r="F236" s="80" t="s">
        <v>568</v>
      </c>
      <c r="G236" s="174" t="s">
        <v>2042</v>
      </c>
      <c r="H236" s="80" t="s">
        <v>2043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145</v>
      </c>
      <c r="AR236" s="81">
        <v>40</v>
      </c>
      <c r="AS236" s="81">
        <v>0</v>
      </c>
      <c r="AT236" s="81">
        <v>0</v>
      </c>
      <c r="AU236" s="81">
        <v>0</v>
      </c>
      <c r="AV236" s="81">
        <v>0</v>
      </c>
      <c r="AW236" s="81"/>
      <c r="AX236" s="82"/>
      <c r="AY236" s="81">
        <v>690.1999999999997</v>
      </c>
      <c r="AZ236" s="81">
        <v>540.5</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2062</v>
      </c>
      <c r="B237" s="80">
        <v>392</v>
      </c>
      <c r="C237" s="80">
        <v>1</v>
      </c>
      <c r="D237" s="80">
        <v>24</v>
      </c>
      <c r="E237" s="80">
        <v>1990</v>
      </c>
      <c r="F237" s="80" t="s">
        <v>562</v>
      </c>
      <c r="G237" s="80" t="s">
        <v>2063</v>
      </c>
      <c r="H237" s="80" t="s">
        <v>2064</v>
      </c>
      <c r="I237" s="177"/>
      <c r="J237" s="81">
        <v>2.0220744899645631</v>
      </c>
      <c r="K237" s="81">
        <v>1.4040450292864757</v>
      </c>
      <c r="L237" s="81">
        <v>3.1443152573543216</v>
      </c>
      <c r="M237" s="81">
        <v>9.053276246569439</v>
      </c>
      <c r="N237" s="81">
        <v>9.3168062418057165</v>
      </c>
      <c r="O237" s="81">
        <v>5.8082472157938545</v>
      </c>
      <c r="P237" s="81">
        <v>8.4592510626386623</v>
      </c>
      <c r="Q237" s="81">
        <v>0.57068586860506776</v>
      </c>
      <c r="R237" s="81">
        <v>1.5979683823410422</v>
      </c>
      <c r="S237" s="81">
        <v>0.6504540462346492</v>
      </c>
      <c r="T237" s="82"/>
      <c r="U237" s="81">
        <v>240712</v>
      </c>
      <c r="V237" s="81">
        <v>501</v>
      </c>
      <c r="W237" s="81">
        <v>31</v>
      </c>
      <c r="X237" s="81">
        <v>3155</v>
      </c>
      <c r="Y237" s="81">
        <v>2965</v>
      </c>
      <c r="Z237" s="81">
        <v>2389</v>
      </c>
      <c r="AA237" s="81">
        <v>2054</v>
      </c>
      <c r="AB237" s="81">
        <v>9266</v>
      </c>
      <c r="AC237" s="81">
        <v>276771</v>
      </c>
      <c r="AD237" s="81">
        <v>0.6504540462346492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2065</v>
      </c>
      <c r="B238" s="80">
        <v>393</v>
      </c>
      <c r="C238" s="80">
        <v>2</v>
      </c>
      <c r="D238" s="80">
        <v>24</v>
      </c>
      <c r="E238" s="80">
        <v>2005</v>
      </c>
      <c r="F238" s="80" t="s">
        <v>565</v>
      </c>
      <c r="G238" s="80" t="s">
        <v>2063</v>
      </c>
      <c r="H238" s="80" t="s">
        <v>2064</v>
      </c>
      <c r="I238" s="177"/>
      <c r="J238" s="81">
        <v>0.6880916995968438</v>
      </c>
      <c r="K238" s="81">
        <v>0.79428166102057174</v>
      </c>
      <c r="L238" s="81">
        <v>2.0622101903247736</v>
      </c>
      <c r="M238" s="81">
        <v>12.984126291030982</v>
      </c>
      <c r="N238" s="81">
        <v>11.046677804209965</v>
      </c>
      <c r="O238" s="81">
        <v>7.8324913392765421</v>
      </c>
      <c r="P238" s="81">
        <v>9.0968522860339061</v>
      </c>
      <c r="Q238" s="81">
        <v>0.50030450617215805</v>
      </c>
      <c r="R238" s="81">
        <v>0.22483265682357323</v>
      </c>
      <c r="S238" s="81">
        <v>0.90459655000000005</v>
      </c>
      <c r="T238" s="82"/>
      <c r="U238" s="81">
        <v>92110</v>
      </c>
      <c r="V238" s="81">
        <v>340</v>
      </c>
      <c r="W238" s="81">
        <v>18</v>
      </c>
      <c r="X238" s="81">
        <v>2425</v>
      </c>
      <c r="Y238" s="81">
        <v>3151</v>
      </c>
      <c r="Z238" s="81">
        <v>3728</v>
      </c>
      <c r="AA238" s="81">
        <v>1809</v>
      </c>
      <c r="AB238" s="81">
        <v>8492</v>
      </c>
      <c r="AC238" s="81">
        <v>39757</v>
      </c>
      <c r="AD238" s="81">
        <v>0.90459655000000005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2066</v>
      </c>
      <c r="B239" s="80">
        <v>394</v>
      </c>
      <c r="C239" s="80">
        <v>3</v>
      </c>
      <c r="D239" s="80">
        <v>24</v>
      </c>
      <c r="E239" s="80">
        <v>2006</v>
      </c>
      <c r="F239" s="80" t="s">
        <v>566</v>
      </c>
      <c r="G239" s="80" t="s">
        <v>2063</v>
      </c>
      <c r="H239" s="80" t="s">
        <v>2064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2067</v>
      </c>
      <c r="B240" s="80">
        <v>395</v>
      </c>
      <c r="C240" s="80">
        <v>4</v>
      </c>
      <c r="D240" s="80">
        <v>24</v>
      </c>
      <c r="E240" s="80">
        <v>2007</v>
      </c>
      <c r="F240" s="80" t="s">
        <v>567</v>
      </c>
      <c r="G240" s="80" t="s">
        <v>2063</v>
      </c>
      <c r="H240" s="80" t="s">
        <v>2064</v>
      </c>
      <c r="I240" s="177"/>
      <c r="J240" s="81">
        <v>0.65042765771632405</v>
      </c>
      <c r="K240" s="81">
        <v>0.66323651638243164</v>
      </c>
      <c r="L240" s="81">
        <v>2.3547907355246744</v>
      </c>
      <c r="M240" s="81">
        <v>12.324582210812999</v>
      </c>
      <c r="N240" s="81">
        <v>11.309411345458036</v>
      </c>
      <c r="O240" s="81">
        <v>7.5951217260247796</v>
      </c>
      <c r="P240" s="81">
        <v>8.8291409385604798</v>
      </c>
      <c r="Q240" s="81">
        <v>0.51188088520819242</v>
      </c>
      <c r="R240" s="81">
        <v>0.321061257692909</v>
      </c>
      <c r="S240" s="81">
        <v>1.11343864236</v>
      </c>
      <c r="T240" s="82"/>
      <c r="U240" s="81">
        <v>102551</v>
      </c>
      <c r="V240" s="81">
        <v>280</v>
      </c>
      <c r="W240" s="81">
        <v>23</v>
      </c>
      <c r="X240" s="81">
        <v>2766</v>
      </c>
      <c r="Y240" s="81">
        <v>3141</v>
      </c>
      <c r="Z240" s="81">
        <v>3758</v>
      </c>
      <c r="AA240" s="81">
        <v>1729</v>
      </c>
      <c r="AB240" s="81">
        <v>8229</v>
      </c>
      <c r="AC240" s="81">
        <v>58402</v>
      </c>
      <c r="AD240" s="81">
        <v>1.11343864236</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2068</v>
      </c>
      <c r="B241" s="80">
        <v>396</v>
      </c>
      <c r="C241" s="80">
        <v>5</v>
      </c>
      <c r="D241" s="80">
        <v>24</v>
      </c>
      <c r="E241" s="80">
        <v>2008</v>
      </c>
      <c r="F241" s="80" t="s">
        <v>84</v>
      </c>
      <c r="G241" s="80" t="s">
        <v>2063</v>
      </c>
      <c r="H241" s="80" t="s">
        <v>2064</v>
      </c>
      <c r="I241" s="177"/>
      <c r="J241" s="81">
        <v>0.66388744796241383</v>
      </c>
      <c r="K241" s="81">
        <v>0.49359207176453296</v>
      </c>
      <c r="L241" s="81">
        <v>1.9208522650644946</v>
      </c>
      <c r="M241" s="81">
        <v>13.515012840738851</v>
      </c>
      <c r="N241" s="81">
        <v>11.649977963785732</v>
      </c>
      <c r="O241" s="81">
        <v>7.3883509646160901</v>
      </c>
      <c r="P241" s="81">
        <v>8.4875345088128942</v>
      </c>
      <c r="Q241" s="81">
        <v>0.49840365120444335</v>
      </c>
      <c r="R241" s="81">
        <v>0.4037933076479604</v>
      </c>
      <c r="S241" s="81">
        <v>0.69621175004000002</v>
      </c>
      <c r="T241" s="82"/>
      <c r="U241" s="81">
        <v>108482</v>
      </c>
      <c r="V241" s="81">
        <v>280</v>
      </c>
      <c r="W241" s="81">
        <v>23</v>
      </c>
      <c r="X241" s="81">
        <v>2766</v>
      </c>
      <c r="Y241" s="81">
        <v>3134</v>
      </c>
      <c r="Z241" s="81">
        <v>3784</v>
      </c>
      <c r="AA241" s="81">
        <v>1664</v>
      </c>
      <c r="AB241" s="81">
        <v>8144</v>
      </c>
      <c r="AC241" s="81">
        <v>76271</v>
      </c>
      <c r="AD241" s="81">
        <v>0.69621175004000002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2069</v>
      </c>
      <c r="B242" s="80">
        <v>397</v>
      </c>
      <c r="C242" s="80">
        <v>6</v>
      </c>
      <c r="D242" s="80">
        <v>24</v>
      </c>
      <c r="E242" s="80">
        <v>2009</v>
      </c>
      <c r="F242" s="80" t="s">
        <v>85</v>
      </c>
      <c r="G242" s="80" t="s">
        <v>2063</v>
      </c>
      <c r="H242" s="80" t="s">
        <v>2064</v>
      </c>
      <c r="I242" s="177"/>
      <c r="J242" s="81">
        <v>0.75043223900258005</v>
      </c>
      <c r="K242" s="81">
        <v>0.39988847745038625</v>
      </c>
      <c r="L242" s="81">
        <v>2.4820066139012771</v>
      </c>
      <c r="M242" s="81">
        <v>12.716820528140241</v>
      </c>
      <c r="N242" s="81">
        <v>10.457994658570273</v>
      </c>
      <c r="O242" s="81">
        <v>7.5189245442648494</v>
      </c>
      <c r="P242" s="81">
        <v>8.0886477980009666</v>
      </c>
      <c r="Q242" s="81">
        <v>0.46860107353294878</v>
      </c>
      <c r="R242" s="81">
        <v>0.50428257550255684</v>
      </c>
      <c r="S242" s="81">
        <v>0.88857162341999996</v>
      </c>
      <c r="T242" s="82"/>
      <c r="U242" s="81">
        <v>105374</v>
      </c>
      <c r="V242" s="81">
        <v>241</v>
      </c>
      <c r="W242" s="81">
        <v>40</v>
      </c>
      <c r="X242" s="81">
        <v>2791</v>
      </c>
      <c r="Y242" s="81">
        <v>3154</v>
      </c>
      <c r="Z242" s="81">
        <v>3801</v>
      </c>
      <c r="AA242" s="81">
        <v>1628</v>
      </c>
      <c r="AB242" s="81">
        <v>8038</v>
      </c>
      <c r="AC242" s="81">
        <v>92926</v>
      </c>
      <c r="AD242" s="81">
        <v>0.88857162341999996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2070</v>
      </c>
      <c r="B243" s="80">
        <v>398</v>
      </c>
      <c r="C243" s="80">
        <v>7</v>
      </c>
      <c r="D243" s="80">
        <v>24</v>
      </c>
      <c r="E243" s="80">
        <v>2010</v>
      </c>
      <c r="F243" s="80" t="s">
        <v>86</v>
      </c>
      <c r="G243" s="80" t="s">
        <v>2063</v>
      </c>
      <c r="H243" s="80" t="s">
        <v>2064</v>
      </c>
      <c r="I243" s="177"/>
      <c r="J243" s="81">
        <v>0.66524305953766871</v>
      </c>
      <c r="K243" s="81">
        <v>0.42868276282257617</v>
      </c>
      <c r="L243" s="81">
        <v>2.3204000611612061</v>
      </c>
      <c r="M243" s="81">
        <v>12.771251828528385</v>
      </c>
      <c r="N243" s="81">
        <v>11.391555856722443</v>
      </c>
      <c r="O243" s="81">
        <v>7.4880852010291852</v>
      </c>
      <c r="P243" s="81">
        <v>8.0716136689309348</v>
      </c>
      <c r="Q243" s="81">
        <v>0.48271466458771056</v>
      </c>
      <c r="R243" s="81">
        <v>0.4000090113726037</v>
      </c>
      <c r="S243" s="81">
        <v>0.76847234500000006</v>
      </c>
      <c r="T243" s="82"/>
      <c r="U243" s="81">
        <v>101538</v>
      </c>
      <c r="V243" s="81">
        <v>241</v>
      </c>
      <c r="W243" s="81">
        <v>40</v>
      </c>
      <c r="X243" s="81">
        <v>2791</v>
      </c>
      <c r="Y243" s="81">
        <v>3143</v>
      </c>
      <c r="Z243" s="81">
        <v>3803</v>
      </c>
      <c r="AA243" s="81">
        <v>1584</v>
      </c>
      <c r="AB243" s="81">
        <v>7934</v>
      </c>
      <c r="AC243" s="81">
        <v>69853</v>
      </c>
      <c r="AD243" s="81">
        <v>0.76847234500000006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2071</v>
      </c>
      <c r="B244" s="80">
        <v>399</v>
      </c>
      <c r="C244" s="80">
        <v>8</v>
      </c>
      <c r="D244" s="80">
        <v>24</v>
      </c>
      <c r="E244" s="80">
        <v>2011</v>
      </c>
      <c r="F244" s="80" t="s">
        <v>87</v>
      </c>
      <c r="G244" s="80" t="s">
        <v>2063</v>
      </c>
      <c r="H244" s="80" t="s">
        <v>2064</v>
      </c>
      <c r="I244" s="177"/>
      <c r="J244" s="81">
        <v>0.44879766603627258</v>
      </c>
      <c r="K244" s="81">
        <v>0.60321016957831652</v>
      </c>
      <c r="L244" s="81">
        <v>2.3270479444446033</v>
      </c>
      <c r="M244" s="81">
        <v>14.500624735177849</v>
      </c>
      <c r="N244" s="81">
        <v>12.483140806111557</v>
      </c>
      <c r="O244" s="81">
        <v>7.3192299312813329</v>
      </c>
      <c r="P244" s="81">
        <v>7.6849544718397365</v>
      </c>
      <c r="Q244" s="81">
        <v>0.5436012339628864</v>
      </c>
      <c r="R244" s="81">
        <v>0.35435980213821761</v>
      </c>
      <c r="S244" s="81">
        <v>0.75005206499999999</v>
      </c>
      <c r="T244" s="82"/>
      <c r="U244" s="81">
        <v>63213</v>
      </c>
      <c r="V244" s="81">
        <v>241</v>
      </c>
      <c r="W244" s="81">
        <v>40</v>
      </c>
      <c r="X244" s="81">
        <v>2791</v>
      </c>
      <c r="Y244" s="81">
        <v>3090</v>
      </c>
      <c r="Z244" s="81">
        <v>3798</v>
      </c>
      <c r="AA244" s="81">
        <v>1553</v>
      </c>
      <c r="AB244" s="81">
        <v>7746</v>
      </c>
      <c r="AC244" s="81">
        <v>61779</v>
      </c>
      <c r="AD244" s="81">
        <v>0.75005206499999999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2072</v>
      </c>
      <c r="B245" s="80">
        <v>400</v>
      </c>
      <c r="C245" s="80">
        <v>9</v>
      </c>
      <c r="D245" s="80">
        <v>24</v>
      </c>
      <c r="E245" s="80">
        <v>2012</v>
      </c>
      <c r="F245" s="80" t="s">
        <v>88</v>
      </c>
      <c r="G245" s="80" t="s">
        <v>2063</v>
      </c>
      <c r="H245" s="80" t="s">
        <v>2064</v>
      </c>
      <c r="I245" s="177"/>
      <c r="J245" s="81">
        <v>0.55084553458053653</v>
      </c>
      <c r="K245" s="81">
        <v>0.55614328925075451</v>
      </c>
      <c r="L245" s="81">
        <v>2.3215382820523551</v>
      </c>
      <c r="M245" s="81">
        <v>14.906767031234228</v>
      </c>
      <c r="N245" s="81">
        <v>12.239060692408129</v>
      </c>
      <c r="O245" s="81">
        <v>7.2291301425963841</v>
      </c>
      <c r="P245" s="81">
        <v>7.5893338338856804</v>
      </c>
      <c r="Q245" s="81">
        <v>0.57444537030659093</v>
      </c>
      <c r="R245" s="81">
        <v>0.28245678060234869</v>
      </c>
      <c r="S245" s="81">
        <v>0.81024538168000015</v>
      </c>
      <c r="T245" s="82"/>
      <c r="U245" s="81">
        <v>79406</v>
      </c>
      <c r="V245" s="81">
        <v>241</v>
      </c>
      <c r="W245" s="81">
        <v>40</v>
      </c>
      <c r="X245" s="81">
        <v>2791</v>
      </c>
      <c r="Y245" s="81">
        <v>3042</v>
      </c>
      <c r="Z245" s="81">
        <v>3781</v>
      </c>
      <c r="AA245" s="81">
        <v>1525</v>
      </c>
      <c r="AB245" s="81">
        <v>7534</v>
      </c>
      <c r="AC245" s="81">
        <v>47968</v>
      </c>
      <c r="AD245" s="81">
        <v>0.81024538168000015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2073</v>
      </c>
      <c r="B246" s="80">
        <v>401</v>
      </c>
      <c r="C246" s="80">
        <v>10</v>
      </c>
      <c r="D246" s="80">
        <v>24</v>
      </c>
      <c r="E246" s="80">
        <v>2013</v>
      </c>
      <c r="F246" s="80" t="s">
        <v>89</v>
      </c>
      <c r="G246" s="80" t="s">
        <v>2063</v>
      </c>
      <c r="H246" s="80" t="s">
        <v>2064</v>
      </c>
      <c r="I246" s="177"/>
      <c r="J246" s="81">
        <v>0.4499335285049722</v>
      </c>
      <c r="K246" s="81">
        <v>0.48058071459905277</v>
      </c>
      <c r="L246" s="81">
        <v>2.287151557033793</v>
      </c>
      <c r="M246" s="81">
        <v>14.323927900769272</v>
      </c>
      <c r="N246" s="81">
        <v>11.866943837251217</v>
      </c>
      <c r="O246" s="81">
        <v>6.8707411969561827</v>
      </c>
      <c r="P246" s="81">
        <v>7.5479945358205711</v>
      </c>
      <c r="Q246" s="81">
        <v>0.57645851888096111</v>
      </c>
      <c r="R246" s="81">
        <v>5.4375952188821575E-2</v>
      </c>
      <c r="S246" s="81">
        <v>0.66411655607999998</v>
      </c>
      <c r="T246" s="82"/>
      <c r="U246" s="81">
        <v>66433</v>
      </c>
      <c r="V246" s="81">
        <v>241</v>
      </c>
      <c r="W246" s="81">
        <v>40</v>
      </c>
      <c r="X246" s="81">
        <v>2791</v>
      </c>
      <c r="Y246" s="81">
        <v>3065</v>
      </c>
      <c r="Z246" s="81">
        <v>3754</v>
      </c>
      <c r="AA246" s="81">
        <v>1511</v>
      </c>
      <c r="AB246" s="81">
        <v>7452</v>
      </c>
      <c r="AC246" s="81">
        <v>9014</v>
      </c>
      <c r="AD246" s="81">
        <v>0.66411655607999998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2074</v>
      </c>
      <c r="B247" s="80">
        <v>402</v>
      </c>
      <c r="C247" s="80">
        <v>11</v>
      </c>
      <c r="D247" s="80">
        <v>24</v>
      </c>
      <c r="E247" s="80">
        <v>2014</v>
      </c>
      <c r="F247" s="80" t="s">
        <v>90</v>
      </c>
      <c r="G247" s="80" t="s">
        <v>2063</v>
      </c>
      <c r="H247" s="80" t="s">
        <v>2064</v>
      </c>
      <c r="I247" s="177"/>
      <c r="J247" s="81">
        <v>0.55477832839273966</v>
      </c>
      <c r="K247" s="81">
        <v>0.49023921702526202</v>
      </c>
      <c r="L247" s="81">
        <v>0.67648960150480608</v>
      </c>
      <c r="M247" s="81">
        <v>12.014223900294617</v>
      </c>
      <c r="N247" s="81">
        <v>10.892923505836157</v>
      </c>
      <c r="O247" s="81">
        <v>6.5496784887212423</v>
      </c>
      <c r="P247" s="81">
        <v>7.396441185966327</v>
      </c>
      <c r="Q247" s="81">
        <v>0.54351156477898843</v>
      </c>
      <c r="R247" s="81">
        <v>8.6010806068133175E-2</v>
      </c>
      <c r="S247" s="81">
        <v>1.17280886</v>
      </c>
      <c r="T247" s="82"/>
      <c r="U247" s="81">
        <v>86395</v>
      </c>
      <c r="V247" s="81">
        <v>212</v>
      </c>
      <c r="W247" s="81">
        <v>13</v>
      </c>
      <c r="X247" s="81">
        <v>2493</v>
      </c>
      <c r="Y247" s="81">
        <v>3053</v>
      </c>
      <c r="Z247" s="81">
        <v>3769</v>
      </c>
      <c r="AA247" s="81">
        <v>1473</v>
      </c>
      <c r="AB247" s="81">
        <v>7323</v>
      </c>
      <c r="AC247" s="81">
        <v>14303</v>
      </c>
      <c r="AD247" s="81">
        <v>1.17280886</v>
      </c>
      <c r="AE247" s="82"/>
      <c r="AF247" s="81">
        <v>631818.15553419222</v>
      </c>
      <c r="AG247" s="81">
        <v>418742.50690824102</v>
      </c>
      <c r="AH247" s="81">
        <v>82127.682917173632</v>
      </c>
      <c r="AI247" s="81">
        <v>15659316.739645408</v>
      </c>
      <c r="AJ247" s="81">
        <v>16613563.777797395</v>
      </c>
      <c r="AK247" s="81">
        <v>0</v>
      </c>
      <c r="AL247" s="81">
        <v>0</v>
      </c>
      <c r="AM247" s="81">
        <v>1005338.4708367927</v>
      </c>
      <c r="AN247" s="81">
        <v>0</v>
      </c>
      <c r="AO247" s="81">
        <v>0</v>
      </c>
      <c r="AP247" s="82"/>
      <c r="AQ247" s="81">
        <v>25</v>
      </c>
      <c r="AR247" s="81">
        <v>8</v>
      </c>
      <c r="AS247" s="81">
        <v>0</v>
      </c>
      <c r="AT247" s="81">
        <v>0</v>
      </c>
      <c r="AU247" s="81">
        <v>0</v>
      </c>
      <c r="AV247" s="81">
        <v>0</v>
      </c>
      <c r="AW247" s="81" t="s">
        <v>564</v>
      </c>
      <c r="AX247" s="82"/>
      <c r="AY247" s="81">
        <v>108.2</v>
      </c>
      <c r="AZ247" s="81">
        <v>179.4</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2075</v>
      </c>
      <c r="B248" s="80">
        <v>403</v>
      </c>
      <c r="C248" s="80">
        <v>12</v>
      </c>
      <c r="D248" s="80">
        <v>24</v>
      </c>
      <c r="E248" s="80">
        <v>2015</v>
      </c>
      <c r="F248" s="80" t="s">
        <v>91</v>
      </c>
      <c r="G248" s="80" t="s">
        <v>2063</v>
      </c>
      <c r="H248" s="80" t="s">
        <v>2064</v>
      </c>
      <c r="I248" s="177"/>
      <c r="J248" s="81">
        <v>0.30653350313984379</v>
      </c>
      <c r="K248" s="81">
        <v>0.45388528647638565</v>
      </c>
      <c r="L248" s="81">
        <v>0.7268163265038674</v>
      </c>
      <c r="M248" s="81">
        <v>10.847900999225178</v>
      </c>
      <c r="N248" s="81">
        <v>10.272196829402979</v>
      </c>
      <c r="O248" s="81">
        <v>6.4131648038675655</v>
      </c>
      <c r="P248" s="81">
        <v>7.2967296165553694</v>
      </c>
      <c r="Q248" s="81">
        <v>0.52102690079847969</v>
      </c>
      <c r="R248" s="81">
        <v>8.5970576397725679E-2</v>
      </c>
      <c r="S248" s="81">
        <v>0.54541943871999998</v>
      </c>
      <c r="T248" s="82"/>
      <c r="U248" s="81">
        <v>53604</v>
      </c>
      <c r="V248" s="81">
        <v>212</v>
      </c>
      <c r="W248" s="81">
        <v>13</v>
      </c>
      <c r="X248" s="81">
        <v>2493</v>
      </c>
      <c r="Y248" s="81">
        <v>3036</v>
      </c>
      <c r="Z248" s="81">
        <v>3726</v>
      </c>
      <c r="AA248" s="81">
        <v>1452</v>
      </c>
      <c r="AB248" s="81">
        <v>7171</v>
      </c>
      <c r="AC248" s="81">
        <v>14727</v>
      </c>
      <c r="AD248" s="81">
        <v>0.54541943871999998</v>
      </c>
      <c r="AE248" s="82"/>
      <c r="AF248" s="81">
        <v>355935.54117513663</v>
      </c>
      <c r="AG248" s="81">
        <v>359830.00182249624</v>
      </c>
      <c r="AH248" s="81">
        <v>99950.786002211215</v>
      </c>
      <c r="AI248" s="81">
        <v>15578820.303713802</v>
      </c>
      <c r="AJ248" s="81">
        <v>15986532.761163814</v>
      </c>
      <c r="AK248" s="81">
        <v>0</v>
      </c>
      <c r="AL248" s="81">
        <v>0</v>
      </c>
      <c r="AM248" s="81">
        <v>982755.46878637618</v>
      </c>
      <c r="AN248" s="81">
        <v>0</v>
      </c>
      <c r="AO248" s="81">
        <v>0</v>
      </c>
      <c r="AP248" s="82"/>
      <c r="AQ248" s="81">
        <v>36</v>
      </c>
      <c r="AR248" s="81">
        <v>15</v>
      </c>
      <c r="AS248" s="81">
        <v>0</v>
      </c>
      <c r="AT248" s="81">
        <v>0</v>
      </c>
      <c r="AU248" s="81">
        <v>0</v>
      </c>
      <c r="AV248" s="81">
        <v>0</v>
      </c>
      <c r="AW248" s="81" t="s">
        <v>564</v>
      </c>
      <c r="AX248" s="82"/>
      <c r="AY248" s="81">
        <v>167.3</v>
      </c>
      <c r="AZ248" s="81">
        <v>283.09999999999997</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2076</v>
      </c>
      <c r="B249" s="80">
        <v>404</v>
      </c>
      <c r="C249" s="80">
        <v>13</v>
      </c>
      <c r="D249" s="80">
        <v>24</v>
      </c>
      <c r="E249" s="80">
        <v>2016</v>
      </c>
      <c r="F249" s="80" t="s">
        <v>92</v>
      </c>
      <c r="G249" s="80" t="s">
        <v>2063</v>
      </c>
      <c r="H249" s="80" t="s">
        <v>2064</v>
      </c>
      <c r="I249" s="177"/>
      <c r="J249" s="81">
        <v>0.40120374606733783</v>
      </c>
      <c r="K249" s="81">
        <v>0.44576943992844092</v>
      </c>
      <c r="L249" s="81">
        <v>0.76253982490199201</v>
      </c>
      <c r="M249" s="81">
        <v>10.369507331800829</v>
      </c>
      <c r="N249" s="81">
        <v>10.119181785253918</v>
      </c>
      <c r="O249" s="81">
        <v>6.318283961354811</v>
      </c>
      <c r="P249" s="81">
        <v>6.9042438683002807</v>
      </c>
      <c r="Q249" s="81">
        <v>0.49491861915410168</v>
      </c>
      <c r="R249" s="81">
        <v>8.0783184486386064E-2</v>
      </c>
      <c r="S249" s="81">
        <v>0.48853334750000005</v>
      </c>
      <c r="T249" s="82"/>
      <c r="U249" s="81">
        <v>71385</v>
      </c>
      <c r="V249" s="81">
        <v>212</v>
      </c>
      <c r="W249" s="81">
        <v>13</v>
      </c>
      <c r="X249" s="81">
        <v>2493</v>
      </c>
      <c r="Y249" s="81">
        <v>3008</v>
      </c>
      <c r="Z249" s="81">
        <v>3716</v>
      </c>
      <c r="AA249" s="81">
        <v>1421</v>
      </c>
      <c r="AB249" s="81">
        <v>7007</v>
      </c>
      <c r="AC249" s="81">
        <v>13796.97272261008</v>
      </c>
      <c r="AD249" s="81">
        <v>0.48853334749999999</v>
      </c>
      <c r="AE249" s="82"/>
      <c r="AF249" s="81">
        <v>470282.52517802513</v>
      </c>
      <c r="AG249" s="81">
        <v>337608.22609542042</v>
      </c>
      <c r="AH249" s="81">
        <v>76271.099571125</v>
      </c>
      <c r="AI249" s="81">
        <v>16065393.140249079</v>
      </c>
      <c r="AJ249" s="81">
        <v>15854453.357986569</v>
      </c>
      <c r="AK249" s="81">
        <v>0</v>
      </c>
      <c r="AL249" s="81">
        <v>0</v>
      </c>
      <c r="AM249" s="81">
        <v>961026.00004506425</v>
      </c>
      <c r="AN249" s="81">
        <v>0</v>
      </c>
      <c r="AO249" s="81">
        <v>0</v>
      </c>
      <c r="AP249" s="82"/>
      <c r="AQ249" s="81">
        <v>43</v>
      </c>
      <c r="AR249" s="81">
        <v>22</v>
      </c>
      <c r="AS249" s="81">
        <v>0</v>
      </c>
      <c r="AT249" s="81">
        <v>0</v>
      </c>
      <c r="AU249" s="81">
        <v>0</v>
      </c>
      <c r="AV249" s="81">
        <v>0</v>
      </c>
      <c r="AW249" s="81" t="s">
        <v>564</v>
      </c>
      <c r="AX249" s="82"/>
      <c r="AY249" s="81">
        <v>221.8</v>
      </c>
      <c r="AZ249" s="81">
        <v>361.4</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2077</v>
      </c>
      <c r="B250" s="80">
        <v>405</v>
      </c>
      <c r="C250" s="80">
        <v>14</v>
      </c>
      <c r="D250" s="80">
        <v>24</v>
      </c>
      <c r="E250" s="80">
        <v>2017</v>
      </c>
      <c r="F250" s="80" t="s">
        <v>71</v>
      </c>
      <c r="G250" s="80" t="s">
        <v>2063</v>
      </c>
      <c r="H250" s="80" t="s">
        <v>2064</v>
      </c>
      <c r="I250" s="177"/>
      <c r="J250" s="81">
        <v>0.33181178261255695</v>
      </c>
      <c r="K250" s="81">
        <v>0.44618611023112725</v>
      </c>
      <c r="L250" s="81">
        <v>0.68999899778175866</v>
      </c>
      <c r="M250" s="81">
        <v>9.9527316508812511</v>
      </c>
      <c r="N250" s="81">
        <v>9.6531730615439173</v>
      </c>
      <c r="O250" s="81">
        <v>6.1181768964264869</v>
      </c>
      <c r="P250" s="81">
        <v>6.5853151598720521</v>
      </c>
      <c r="Q250" s="81">
        <v>0.46690330400421404</v>
      </c>
      <c r="R250" s="81">
        <v>5.1309288563746627E-2</v>
      </c>
      <c r="S250" s="81">
        <v>0.58112677404000002</v>
      </c>
      <c r="T250" s="82"/>
      <c r="U250" s="81">
        <v>60320.000000000007</v>
      </c>
      <c r="V250" s="81">
        <v>212</v>
      </c>
      <c r="W250" s="81">
        <v>13</v>
      </c>
      <c r="X250" s="81">
        <v>2493</v>
      </c>
      <c r="Y250" s="81">
        <v>2995</v>
      </c>
      <c r="Z250" s="81">
        <v>3658</v>
      </c>
      <c r="AA250" s="81">
        <v>1364</v>
      </c>
      <c r="AB250" s="81">
        <v>6836</v>
      </c>
      <c r="AC250" s="81">
        <v>8936.9999999999982</v>
      </c>
      <c r="AD250" s="81">
        <v>0.58112677404000002</v>
      </c>
      <c r="AE250" s="82"/>
      <c r="AF250" s="81">
        <v>407347.37739763211</v>
      </c>
      <c r="AG250" s="81">
        <v>341293.39456907858</v>
      </c>
      <c r="AH250" s="81">
        <v>94911.893469359042</v>
      </c>
      <c r="AI250" s="81">
        <v>16027137.32883177</v>
      </c>
      <c r="AJ250" s="81">
        <v>15095636.33708751</v>
      </c>
      <c r="AK250" s="81">
        <v>0</v>
      </c>
      <c r="AL250" s="81">
        <v>0</v>
      </c>
      <c r="AM250" s="81">
        <v>939040.00655123324</v>
      </c>
      <c r="AN250" s="81">
        <v>0</v>
      </c>
      <c r="AO250" s="81">
        <v>0</v>
      </c>
      <c r="AP250" s="82"/>
      <c r="AQ250" s="81">
        <v>47</v>
      </c>
      <c r="AR250" s="81">
        <v>23</v>
      </c>
      <c r="AS250" s="81">
        <v>0</v>
      </c>
      <c r="AT250" s="81">
        <v>0</v>
      </c>
      <c r="AU250" s="81">
        <v>0</v>
      </c>
      <c r="AV250" s="81">
        <v>0</v>
      </c>
      <c r="AW250" s="81" t="s">
        <v>564</v>
      </c>
      <c r="AX250" s="82"/>
      <c r="AY250" s="81">
        <v>238</v>
      </c>
      <c r="AZ250" s="81">
        <v>383.4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2078</v>
      </c>
      <c r="B251" s="80">
        <v>406</v>
      </c>
      <c r="C251" s="80">
        <v>15</v>
      </c>
      <c r="D251" s="80">
        <v>24</v>
      </c>
      <c r="E251" s="80">
        <v>2018</v>
      </c>
      <c r="F251" s="80" t="s">
        <v>93</v>
      </c>
      <c r="G251" s="80" t="s">
        <v>2063</v>
      </c>
      <c r="H251" s="80" t="s">
        <v>2064</v>
      </c>
      <c r="I251" s="177"/>
      <c r="J251" s="81">
        <v>0.3311814637621992</v>
      </c>
      <c r="K251" s="81">
        <v>0.41910367751849986</v>
      </c>
      <c r="L251" s="81">
        <v>0.6153244681678417</v>
      </c>
      <c r="M251" s="81">
        <v>9.7133081313486755</v>
      </c>
      <c r="N251" s="81">
        <v>9.0170544280793781</v>
      </c>
      <c r="O251" s="81">
        <v>5.9441492596874648</v>
      </c>
      <c r="P251" s="81">
        <v>6.3763668146486427</v>
      </c>
      <c r="Q251" s="81">
        <v>0.42451632351824592</v>
      </c>
      <c r="R251" s="81">
        <v>6.9419324954539091E-2</v>
      </c>
      <c r="S251" s="81">
        <v>0.82791223151999993</v>
      </c>
      <c r="T251" s="82"/>
      <c r="U251" s="81">
        <v>62758.000000000007</v>
      </c>
      <c r="V251" s="81">
        <v>212</v>
      </c>
      <c r="W251" s="81">
        <v>13</v>
      </c>
      <c r="X251" s="81">
        <v>2493</v>
      </c>
      <c r="Y251" s="81">
        <v>2991</v>
      </c>
      <c r="Z251" s="81">
        <v>3622</v>
      </c>
      <c r="AA251" s="81">
        <v>1334</v>
      </c>
      <c r="AB251" s="81">
        <v>6698</v>
      </c>
      <c r="AC251" s="81">
        <v>12044</v>
      </c>
      <c r="AD251" s="81">
        <v>0.82791223151999993</v>
      </c>
      <c r="AE251" s="82"/>
      <c r="AF251" s="81">
        <v>411988.65348575218</v>
      </c>
      <c r="AG251" s="81">
        <v>303069.11299055949</v>
      </c>
      <c r="AH251" s="81">
        <v>85838.311724118888</v>
      </c>
      <c r="AI251" s="81">
        <v>15416211.036424199</v>
      </c>
      <c r="AJ251" s="81">
        <v>15133018.49961984</v>
      </c>
      <c r="AK251" s="81">
        <v>0</v>
      </c>
      <c r="AL251" s="81">
        <v>0</v>
      </c>
      <c r="AM251" s="81">
        <v>921987.13954662415</v>
      </c>
      <c r="AN251" s="81">
        <v>0</v>
      </c>
      <c r="AO251" s="81">
        <v>0</v>
      </c>
      <c r="AP251" s="82"/>
      <c r="AQ251" s="81">
        <v>51</v>
      </c>
      <c r="AR251" s="81">
        <v>25</v>
      </c>
      <c r="AS251" s="81">
        <v>0</v>
      </c>
      <c r="AT251" s="81">
        <v>0</v>
      </c>
      <c r="AU251" s="81">
        <v>0</v>
      </c>
      <c r="AV251" s="81">
        <v>0</v>
      </c>
      <c r="AW251" s="81" t="s">
        <v>564</v>
      </c>
      <c r="AX251" s="82"/>
      <c r="AY251" s="81">
        <v>266.8</v>
      </c>
      <c r="AZ251" s="81">
        <v>404.9</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2079</v>
      </c>
      <c r="B252" s="80">
        <v>407</v>
      </c>
      <c r="C252" s="80">
        <v>16</v>
      </c>
      <c r="D252" s="80">
        <v>24</v>
      </c>
      <c r="E252" s="80">
        <v>2019</v>
      </c>
      <c r="F252" s="80" t="s">
        <v>73</v>
      </c>
      <c r="G252" s="80" t="s">
        <v>2063</v>
      </c>
      <c r="H252" s="80" t="s">
        <v>2064</v>
      </c>
      <c r="I252" s="177"/>
      <c r="J252" s="81">
        <v>0.27854925527543201</v>
      </c>
      <c r="K252" s="81">
        <v>0.38014369644954549</v>
      </c>
      <c r="L252" s="81">
        <v>0.62067988429758236</v>
      </c>
      <c r="M252" s="81">
        <v>8.9440157467388453</v>
      </c>
      <c r="N252" s="81">
        <v>7.8111836074839136</v>
      </c>
      <c r="O252" s="81">
        <v>5.7278075370193759</v>
      </c>
      <c r="P252" s="81">
        <v>6.1884697236662314</v>
      </c>
      <c r="Q252" s="81">
        <v>0.40153909601459126</v>
      </c>
      <c r="R252" s="81">
        <v>0.12699473394608746</v>
      </c>
      <c r="S252" s="81">
        <v>0.62297894399999998</v>
      </c>
      <c r="T252" s="82"/>
      <c r="U252" s="81">
        <v>54714</v>
      </c>
      <c r="V252" s="81">
        <v>212</v>
      </c>
      <c r="W252" s="81">
        <v>13</v>
      </c>
      <c r="X252" s="81">
        <v>2493</v>
      </c>
      <c r="Y252" s="81">
        <v>2960</v>
      </c>
      <c r="Z252" s="81">
        <v>3586</v>
      </c>
      <c r="AA252" s="81">
        <v>1285</v>
      </c>
      <c r="AB252" s="81">
        <v>6507</v>
      </c>
      <c r="AC252" s="81">
        <v>22394</v>
      </c>
      <c r="AD252" s="81">
        <v>0.62297894399999998</v>
      </c>
      <c r="AE252" s="82"/>
      <c r="AF252" s="81">
        <v>347022.85221959552</v>
      </c>
      <c r="AG252" s="81">
        <v>292552.90596045821</v>
      </c>
      <c r="AH252" s="81">
        <v>93354.477535810729</v>
      </c>
      <c r="AI252" s="81">
        <v>15045312.814217679</v>
      </c>
      <c r="AJ252" s="81">
        <v>13407496.953769017</v>
      </c>
      <c r="AK252" s="81">
        <v>0</v>
      </c>
      <c r="AL252" s="81">
        <v>0</v>
      </c>
      <c r="AM252" s="81">
        <v>886204.41533022618</v>
      </c>
      <c r="AN252" s="81">
        <v>0</v>
      </c>
      <c r="AO252" s="81">
        <v>0</v>
      </c>
      <c r="AP252" s="82"/>
      <c r="AQ252" s="81">
        <v>56</v>
      </c>
      <c r="AR252" s="81">
        <v>25</v>
      </c>
      <c r="AS252" s="81">
        <v>0</v>
      </c>
      <c r="AT252" s="81">
        <v>0</v>
      </c>
      <c r="AU252" s="81">
        <v>0</v>
      </c>
      <c r="AV252" s="81">
        <v>0</v>
      </c>
      <c r="AW252" s="81" t="s">
        <v>564</v>
      </c>
      <c r="AX252" s="82"/>
      <c r="AY252" s="81">
        <v>290.8</v>
      </c>
      <c r="AZ252" s="81">
        <v>404.89999999999992</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2080</v>
      </c>
      <c r="B253" s="80">
        <v>408</v>
      </c>
      <c r="C253" s="80">
        <v>17</v>
      </c>
      <c r="D253" s="80">
        <v>24</v>
      </c>
      <c r="E253" s="80">
        <v>2020</v>
      </c>
      <c r="F253" s="80" t="s">
        <v>218</v>
      </c>
      <c r="G253" s="80" t="s">
        <v>2063</v>
      </c>
      <c r="H253" s="80" t="s">
        <v>2064</v>
      </c>
      <c r="I253" s="177"/>
      <c r="J253" s="81">
        <v>0.3093147200623253</v>
      </c>
      <c r="K253" s="81">
        <v>0.29569885702441706</v>
      </c>
      <c r="L253" s="81">
        <v>0.88803740201586301</v>
      </c>
      <c r="M253" s="81">
        <v>6.4716859920731009</v>
      </c>
      <c r="N253" s="81">
        <v>7.9395922316657179</v>
      </c>
      <c r="O253" s="81">
        <v>4.9218089581121092</v>
      </c>
      <c r="P253" s="81">
        <v>5.7313337332440302</v>
      </c>
      <c r="Q253" s="81">
        <v>0.37158590397095209</v>
      </c>
      <c r="R253" s="81">
        <v>8.3900320870596234E-2</v>
      </c>
      <c r="S253" s="81">
        <v>0.58803854064000005</v>
      </c>
      <c r="T253" s="82"/>
      <c r="U253" s="81">
        <v>65613</v>
      </c>
      <c r="V253" s="81">
        <v>145</v>
      </c>
      <c r="W253" s="81">
        <v>18</v>
      </c>
      <c r="X253" s="81">
        <v>1957</v>
      </c>
      <c r="Y253" s="81">
        <v>2939</v>
      </c>
      <c r="Z253" s="81">
        <v>3517</v>
      </c>
      <c r="AA253" s="81">
        <v>1293</v>
      </c>
      <c r="AB253" s="81">
        <v>6302</v>
      </c>
      <c r="AC253" s="81">
        <v>14872</v>
      </c>
      <c r="AD253" s="81">
        <v>0.58803854064000005</v>
      </c>
      <c r="AE253" s="82"/>
      <c r="AF253" s="81">
        <v>406401.88633181818</v>
      </c>
      <c r="AG253" s="81">
        <v>215906.21692536725</v>
      </c>
      <c r="AH253" s="81">
        <v>131536.75765206464</v>
      </c>
      <c r="AI253" s="81">
        <v>11155179.866700098</v>
      </c>
      <c r="AJ253" s="81">
        <v>14081002.959893445</v>
      </c>
      <c r="AK253" s="81"/>
      <c r="AL253" s="81"/>
      <c r="AM253" s="81">
        <v>822481.0166803411</v>
      </c>
      <c r="AN253" s="81"/>
      <c r="AO253" s="81"/>
      <c r="AP253" s="82"/>
      <c r="AQ253" s="81">
        <v>66</v>
      </c>
      <c r="AR253" s="81">
        <v>25</v>
      </c>
      <c r="AS253" s="81">
        <v>0</v>
      </c>
      <c r="AT253" s="81">
        <v>0</v>
      </c>
      <c r="AU253" s="81">
        <v>0</v>
      </c>
      <c r="AV253" s="81">
        <v>0</v>
      </c>
      <c r="AW253" s="81">
        <v>0</v>
      </c>
      <c r="AX253" s="82"/>
      <c r="AY253" s="81">
        <v>346.49999999999989</v>
      </c>
      <c r="AZ253" s="81">
        <v>404.89999999999992</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2081</v>
      </c>
      <c r="B254" s="80">
        <v>408</v>
      </c>
      <c r="C254" s="80">
        <v>18</v>
      </c>
      <c r="D254" s="80">
        <v>24</v>
      </c>
      <c r="E254" s="80">
        <v>2021</v>
      </c>
      <c r="F254" s="80" t="s">
        <v>75</v>
      </c>
      <c r="G254" s="174" t="s">
        <v>2063</v>
      </c>
      <c r="H254" s="80" t="s">
        <v>2064</v>
      </c>
      <c r="I254" s="177"/>
      <c r="J254" s="81">
        <v>0.32350807689221961</v>
      </c>
      <c r="K254" s="81">
        <v>0.32095047399631438</v>
      </c>
      <c r="L254" s="81">
        <v>0.80054041980639246</v>
      </c>
      <c r="M254" s="81">
        <v>7.3705719134627437</v>
      </c>
      <c r="N254" s="81">
        <v>7.4001308549928178</v>
      </c>
      <c r="O254" s="81">
        <v>4.7160385603354529</v>
      </c>
      <c r="P254" s="81">
        <v>5.7679754360496016</v>
      </c>
      <c r="Q254" s="81">
        <v>0.36703494882215892</v>
      </c>
      <c r="R254" s="81">
        <v>0.16798816343581527</v>
      </c>
      <c r="S254" s="81">
        <v>0.70416344760000005</v>
      </c>
      <c r="T254" s="82"/>
      <c r="U254" s="81">
        <v>68180</v>
      </c>
      <c r="V254" s="81">
        <v>145</v>
      </c>
      <c r="W254" s="81">
        <v>18</v>
      </c>
      <c r="X254" s="81">
        <v>1957</v>
      </c>
      <c r="Y254" s="81">
        <v>2903</v>
      </c>
      <c r="Z254" s="81">
        <v>3470</v>
      </c>
      <c r="AA254" s="81">
        <v>1269</v>
      </c>
      <c r="AB254" s="81">
        <v>6151</v>
      </c>
      <c r="AC254" s="81">
        <v>28862</v>
      </c>
      <c r="AD254" s="81">
        <v>0.70416344760000005</v>
      </c>
      <c r="AE254" s="82"/>
      <c r="AF254" s="81">
        <v>415042.62266881962</v>
      </c>
      <c r="AG254" s="81">
        <v>229248.11317311603</v>
      </c>
      <c r="AH254" s="81">
        <v>123606.40443365069</v>
      </c>
      <c r="AI254" s="81">
        <v>12166259.640298817</v>
      </c>
      <c r="AJ254" s="81">
        <v>12873611.467543207</v>
      </c>
      <c r="AK254" s="81">
        <v>0</v>
      </c>
      <c r="AL254" s="81">
        <v>0</v>
      </c>
      <c r="AM254" s="81">
        <v>807404.17390579579</v>
      </c>
      <c r="AN254" s="81">
        <v>0</v>
      </c>
      <c r="AO254" s="81">
        <v>0</v>
      </c>
      <c r="AP254" s="82"/>
      <c r="AQ254" s="81">
        <v>71</v>
      </c>
      <c r="AR254" s="81">
        <v>25</v>
      </c>
      <c r="AS254" s="81">
        <v>0</v>
      </c>
      <c r="AT254" s="81">
        <v>2</v>
      </c>
      <c r="AU254" s="81">
        <v>0</v>
      </c>
      <c r="AV254" s="81">
        <v>0</v>
      </c>
      <c r="AW254" s="81"/>
      <c r="AX254" s="82"/>
      <c r="AY254" s="81">
        <v>371.8</v>
      </c>
      <c r="AZ254" s="81">
        <v>404.89999999999992</v>
      </c>
      <c r="BA254" s="81">
        <v>0</v>
      </c>
      <c r="BB254" s="81">
        <v>11</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2082</v>
      </c>
      <c r="B255" s="80">
        <v>408</v>
      </c>
      <c r="C255" s="80">
        <v>19</v>
      </c>
      <c r="D255" s="80">
        <v>24</v>
      </c>
      <c r="E255" s="80">
        <v>2022</v>
      </c>
      <c r="F255" s="80" t="s">
        <v>568</v>
      </c>
      <c r="G255" s="174" t="s">
        <v>2063</v>
      </c>
      <c r="H255" s="80" t="s">
        <v>2064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76</v>
      </c>
      <c r="AR255" s="81">
        <v>25</v>
      </c>
      <c r="AS255" s="81">
        <v>0</v>
      </c>
      <c r="AT255" s="81">
        <v>2</v>
      </c>
      <c r="AU255" s="81">
        <v>0</v>
      </c>
      <c r="AV255" s="81">
        <v>0</v>
      </c>
      <c r="AW255" s="81"/>
      <c r="AX255" s="82"/>
      <c r="AY255" s="81">
        <v>404.59999999999991</v>
      </c>
      <c r="AZ255" s="81">
        <v>404.89999999999992</v>
      </c>
      <c r="BA255" s="81">
        <v>0</v>
      </c>
      <c r="BB255" s="81">
        <v>11</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2083</v>
      </c>
      <c r="B256" s="80">
        <v>52</v>
      </c>
      <c r="C256" s="80">
        <v>1</v>
      </c>
      <c r="D256" s="80">
        <v>4</v>
      </c>
      <c r="E256" s="80">
        <v>1990</v>
      </c>
      <c r="F256" s="80" t="s">
        <v>562</v>
      </c>
      <c r="G256" s="80" t="s">
        <v>1637</v>
      </c>
      <c r="H256" s="80" t="s">
        <v>1638</v>
      </c>
      <c r="I256" s="177"/>
      <c r="J256" s="81">
        <v>41.224616590625509</v>
      </c>
      <c r="K256" s="81">
        <v>1.0999333807690328</v>
      </c>
      <c r="L256" s="81">
        <v>11.315520493772331</v>
      </c>
      <c r="M256" s="81">
        <v>2.7063336579891693</v>
      </c>
      <c r="N256" s="81">
        <v>10.728561448201168</v>
      </c>
      <c r="O256" s="81">
        <v>5.3025480023634977</v>
      </c>
      <c r="P256" s="81">
        <v>6.993090703193988</v>
      </c>
      <c r="Q256" s="81">
        <v>0.54161574881426355</v>
      </c>
      <c r="R256" s="81">
        <v>14.584582847879766</v>
      </c>
      <c r="S256" s="81">
        <v>0.62257334100762507</v>
      </c>
      <c r="T256" s="82"/>
      <c r="U256" s="81">
        <v>874757</v>
      </c>
      <c r="V256" s="81">
        <v>339</v>
      </c>
      <c r="W256" s="81">
        <v>149</v>
      </c>
      <c r="X256" s="81">
        <v>1125</v>
      </c>
      <c r="Y256" s="81">
        <v>2356</v>
      </c>
      <c r="Z256" s="81">
        <v>2181</v>
      </c>
      <c r="AA256" s="81">
        <v>1698</v>
      </c>
      <c r="AB256" s="81">
        <v>8794</v>
      </c>
      <c r="AC256" s="81">
        <v>2526076</v>
      </c>
      <c r="AD256" s="81">
        <v>0.62257334100762507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2084</v>
      </c>
      <c r="B257" s="80">
        <v>53</v>
      </c>
      <c r="C257" s="80">
        <v>2</v>
      </c>
      <c r="D257" s="80">
        <v>4</v>
      </c>
      <c r="E257" s="80">
        <v>2005</v>
      </c>
      <c r="F257" s="80" t="s">
        <v>565</v>
      </c>
      <c r="G257" s="80" t="s">
        <v>1637</v>
      </c>
      <c r="H257" s="80" t="s">
        <v>1638</v>
      </c>
      <c r="I257" s="177"/>
      <c r="J257" s="81">
        <v>19.343611609675051</v>
      </c>
      <c r="K257" s="81">
        <v>1.5014088089953646</v>
      </c>
      <c r="L257" s="81">
        <v>13.284953610261592</v>
      </c>
      <c r="M257" s="81">
        <v>6.2379820087197286</v>
      </c>
      <c r="N257" s="81">
        <v>17.578459255640912</v>
      </c>
      <c r="O257" s="81">
        <v>7.7106339096418735</v>
      </c>
      <c r="P257" s="81">
        <v>9.3231421438954456</v>
      </c>
      <c r="Q257" s="81">
        <v>0.46784244977780343</v>
      </c>
      <c r="R257" s="81">
        <v>16.943346491334136</v>
      </c>
      <c r="S257" s="81">
        <v>0.86523357697660896</v>
      </c>
      <c r="T257" s="82"/>
      <c r="U257" s="81">
        <v>483065</v>
      </c>
      <c r="V257" s="81">
        <v>506</v>
      </c>
      <c r="W257" s="81">
        <v>136</v>
      </c>
      <c r="X257" s="81">
        <v>1037</v>
      </c>
      <c r="Y257" s="81">
        <v>2682</v>
      </c>
      <c r="Z257" s="81">
        <v>3670</v>
      </c>
      <c r="AA257" s="81">
        <v>1854</v>
      </c>
      <c r="AB257" s="81">
        <v>7941</v>
      </c>
      <c r="AC257" s="81">
        <v>2996080</v>
      </c>
      <c r="AD257" s="81">
        <v>0.86523357697660896</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2085</v>
      </c>
      <c r="B258" s="80">
        <v>54</v>
      </c>
      <c r="C258" s="80">
        <v>3</v>
      </c>
      <c r="D258" s="80">
        <v>4</v>
      </c>
      <c r="E258" s="80">
        <v>2006</v>
      </c>
      <c r="F258" s="80" t="s">
        <v>566</v>
      </c>
      <c r="G258" s="80" t="s">
        <v>1637</v>
      </c>
      <c r="H258" s="80" t="s">
        <v>1638</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2086</v>
      </c>
      <c r="B259" s="80">
        <v>55</v>
      </c>
      <c r="C259" s="80">
        <v>4</v>
      </c>
      <c r="D259" s="80">
        <v>4</v>
      </c>
      <c r="E259" s="80">
        <v>2007</v>
      </c>
      <c r="F259" s="80" t="s">
        <v>567</v>
      </c>
      <c r="G259" s="80" t="s">
        <v>1637</v>
      </c>
      <c r="H259" s="80" t="s">
        <v>1638</v>
      </c>
      <c r="I259" s="177"/>
      <c r="J259" s="81">
        <v>17.243594775225457</v>
      </c>
      <c r="K259" s="81">
        <v>1.6694485868596156</v>
      </c>
      <c r="L259" s="81">
        <v>9.9442524319419281</v>
      </c>
      <c r="M259" s="81">
        <v>7.8593652905263891</v>
      </c>
      <c r="N259" s="81">
        <v>15.173212761759396</v>
      </c>
      <c r="O259" s="81">
        <v>7.2879214859088224</v>
      </c>
      <c r="P259" s="81">
        <v>9.3295780767784819</v>
      </c>
      <c r="Q259" s="81">
        <v>0.47412274967272355</v>
      </c>
      <c r="R259" s="81">
        <v>16.216078354567159</v>
      </c>
      <c r="S259" s="81">
        <v>1.0977383078543319</v>
      </c>
      <c r="T259" s="82"/>
      <c r="U259" s="81">
        <v>669173</v>
      </c>
      <c r="V259" s="81">
        <v>525</v>
      </c>
      <c r="W259" s="81">
        <v>118</v>
      </c>
      <c r="X259" s="81">
        <v>1701</v>
      </c>
      <c r="Y259" s="81">
        <v>2689</v>
      </c>
      <c r="Z259" s="81">
        <v>3606</v>
      </c>
      <c r="AA259" s="81">
        <v>1827</v>
      </c>
      <c r="AB259" s="81">
        <v>7622</v>
      </c>
      <c r="AC259" s="81">
        <v>2949753</v>
      </c>
      <c r="AD259" s="81">
        <v>1.0977383078543319</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2087</v>
      </c>
      <c r="B260" s="80">
        <v>56</v>
      </c>
      <c r="C260" s="80">
        <v>5</v>
      </c>
      <c r="D260" s="80">
        <v>4</v>
      </c>
      <c r="E260" s="80">
        <v>2008</v>
      </c>
      <c r="F260" s="80" t="s">
        <v>84</v>
      </c>
      <c r="G260" s="80" t="s">
        <v>1637</v>
      </c>
      <c r="H260" s="80" t="s">
        <v>1638</v>
      </c>
      <c r="I260" s="177"/>
      <c r="J260" s="81">
        <v>17.148371996246123</v>
      </c>
      <c r="K260" s="81">
        <v>1.203501433762616</v>
      </c>
      <c r="L260" s="81">
        <v>8.8440299386610022</v>
      </c>
      <c r="M260" s="81">
        <v>8.2837836125289765</v>
      </c>
      <c r="N260" s="81">
        <v>14.596849781232631</v>
      </c>
      <c r="O260" s="81">
        <v>7.0505643058215384</v>
      </c>
      <c r="P260" s="81">
        <v>9.2424354146448113</v>
      </c>
      <c r="Q260" s="81">
        <v>0.46119473421864987</v>
      </c>
      <c r="R260" s="81">
        <v>13.875145097391645</v>
      </c>
      <c r="S260" s="81">
        <v>0.91974502968916816</v>
      </c>
      <c r="T260" s="82"/>
      <c r="U260" s="81">
        <v>729738</v>
      </c>
      <c r="V260" s="81">
        <v>525</v>
      </c>
      <c r="W260" s="81">
        <v>118</v>
      </c>
      <c r="X260" s="81">
        <v>1701</v>
      </c>
      <c r="Y260" s="81">
        <v>2720</v>
      </c>
      <c r="Z260" s="81">
        <v>3611</v>
      </c>
      <c r="AA260" s="81">
        <v>1812</v>
      </c>
      <c r="AB260" s="81">
        <v>7536</v>
      </c>
      <c r="AC260" s="81">
        <v>2620824</v>
      </c>
      <c r="AD260" s="81">
        <v>0.91974502968916816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2088</v>
      </c>
      <c r="B261" s="80">
        <v>57</v>
      </c>
      <c r="C261" s="80">
        <v>6</v>
      </c>
      <c r="D261" s="80">
        <v>4</v>
      </c>
      <c r="E261" s="80">
        <v>2009</v>
      </c>
      <c r="F261" s="80" t="s">
        <v>85</v>
      </c>
      <c r="G261" s="80" t="s">
        <v>1637</v>
      </c>
      <c r="H261" s="80" t="s">
        <v>1638</v>
      </c>
      <c r="I261" s="177"/>
      <c r="J261" s="81">
        <v>9.6309136864335443</v>
      </c>
      <c r="K261" s="81">
        <v>1.2725750255937529</v>
      </c>
      <c r="L261" s="81">
        <v>8.3609666877256341</v>
      </c>
      <c r="M261" s="81">
        <v>8.4564496041334358</v>
      </c>
      <c r="N261" s="81">
        <v>14.933539058264136</v>
      </c>
      <c r="O261" s="81">
        <v>7.2281374071938345</v>
      </c>
      <c r="P261" s="81">
        <v>9.0674338030416255</v>
      </c>
      <c r="Q261" s="81">
        <v>0.43158170532028117</v>
      </c>
      <c r="R261" s="81">
        <v>10.443396599959829</v>
      </c>
      <c r="S261" s="81">
        <v>1.0735026181950971</v>
      </c>
      <c r="T261" s="82"/>
      <c r="U261" s="81">
        <v>387106</v>
      </c>
      <c r="V261" s="81">
        <v>577</v>
      </c>
      <c r="W261" s="81">
        <v>140</v>
      </c>
      <c r="X261" s="81">
        <v>1776</v>
      </c>
      <c r="Y261" s="81">
        <v>2725</v>
      </c>
      <c r="Z261" s="81">
        <v>3654</v>
      </c>
      <c r="AA261" s="81">
        <v>1825</v>
      </c>
      <c r="AB261" s="81">
        <v>7403</v>
      </c>
      <c r="AC261" s="81">
        <v>1924443</v>
      </c>
      <c r="AD261" s="81">
        <v>1.0735026181950971</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11</v>
      </c>
      <c r="BI261" s="81">
        <v>322.678</v>
      </c>
      <c r="BJ261" s="81">
        <v>20.5</v>
      </c>
      <c r="BK261" s="81">
        <v>0</v>
      </c>
      <c r="BL261" s="81">
        <v>0</v>
      </c>
      <c r="BM261" s="82"/>
      <c r="BN261" s="81">
        <v>0</v>
      </c>
      <c r="BO261" s="81">
        <v>1</v>
      </c>
      <c r="BP261" s="81">
        <v>1</v>
      </c>
      <c r="BQ261" s="81">
        <v>1</v>
      </c>
      <c r="BR261" s="81">
        <v>0</v>
      </c>
      <c r="BS261" s="81">
        <v>0</v>
      </c>
      <c r="BT261"/>
      <c r="BU261" s="80"/>
      <c r="BV261" s="80"/>
      <c r="BW261" s="80"/>
      <c r="BX261" s="80"/>
      <c r="BY261" s="80"/>
      <c r="BZ261" s="80"/>
      <c r="CA261" s="80"/>
      <c r="CB261" s="80"/>
      <c r="CC261" s="80"/>
    </row>
    <row r="262" spans="1:81">
      <c r="A262" s="80" t="s">
        <v>2089</v>
      </c>
      <c r="B262" s="80">
        <v>58</v>
      </c>
      <c r="C262" s="80">
        <v>7</v>
      </c>
      <c r="D262" s="80">
        <v>4</v>
      </c>
      <c r="E262" s="80">
        <v>2010</v>
      </c>
      <c r="F262" s="80" t="s">
        <v>86</v>
      </c>
      <c r="G262" s="80" t="s">
        <v>1637</v>
      </c>
      <c r="H262" s="80" t="s">
        <v>1638</v>
      </c>
      <c r="I262" s="177"/>
      <c r="J262" s="81">
        <v>10.960865827258747</v>
      </c>
      <c r="K262" s="81">
        <v>1.4784293802216921</v>
      </c>
      <c r="L262" s="81">
        <v>7.7181439749764769</v>
      </c>
      <c r="M262" s="81">
        <v>8.0357587462754339</v>
      </c>
      <c r="N262" s="81">
        <v>15.276133280805935</v>
      </c>
      <c r="O262" s="81">
        <v>7.3620695678801269</v>
      </c>
      <c r="P262" s="81">
        <v>9.5086054963542441</v>
      </c>
      <c r="Q262" s="81">
        <v>0.44395877331693023</v>
      </c>
      <c r="R262" s="81">
        <v>11.051822994355513</v>
      </c>
      <c r="S262" s="81">
        <v>1.0863378090420603</v>
      </c>
      <c r="T262" s="82"/>
      <c r="U262" s="81">
        <v>434352</v>
      </c>
      <c r="V262" s="81">
        <v>577</v>
      </c>
      <c r="W262" s="81">
        <v>140</v>
      </c>
      <c r="X262" s="81">
        <v>1776</v>
      </c>
      <c r="Y262" s="81">
        <v>2732</v>
      </c>
      <c r="Z262" s="81">
        <v>3739</v>
      </c>
      <c r="AA262" s="81">
        <v>1866</v>
      </c>
      <c r="AB262" s="81">
        <v>7297</v>
      </c>
      <c r="AC262" s="81">
        <v>1929964</v>
      </c>
      <c r="AD262" s="81">
        <v>1.0863378090420603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11.3</v>
      </c>
      <c r="BI262" s="81">
        <v>283.815</v>
      </c>
      <c r="BJ262" s="81">
        <v>12.5</v>
      </c>
      <c r="BK262" s="81">
        <v>0</v>
      </c>
      <c r="BL262" s="81">
        <v>0</v>
      </c>
      <c r="BM262" s="82"/>
      <c r="BN262" s="81">
        <v>0</v>
      </c>
      <c r="BO262" s="81">
        <v>1</v>
      </c>
      <c r="BP262" s="81">
        <v>1</v>
      </c>
      <c r="BQ262" s="81">
        <v>1</v>
      </c>
      <c r="BR262" s="81">
        <v>0</v>
      </c>
      <c r="BS262" s="81">
        <v>0</v>
      </c>
      <c r="BT262"/>
      <c r="BU262" s="80">
        <v>146.291</v>
      </c>
      <c r="BV262" s="80">
        <v>149.428</v>
      </c>
      <c r="BW262" s="80">
        <v>11.896000000000001</v>
      </c>
      <c r="BX262" s="80">
        <v>0</v>
      </c>
      <c r="BY262" s="80">
        <v>0</v>
      </c>
      <c r="BZ262" s="80">
        <v>0</v>
      </c>
      <c r="CA262" s="80">
        <v>0</v>
      </c>
      <c r="CB262" s="80">
        <v>0</v>
      </c>
      <c r="CC262" s="80">
        <v>0</v>
      </c>
    </row>
    <row r="263" spans="1:81">
      <c r="A263" s="80" t="s">
        <v>2090</v>
      </c>
      <c r="B263" s="80">
        <v>59</v>
      </c>
      <c r="C263" s="80">
        <v>8</v>
      </c>
      <c r="D263" s="80">
        <v>4</v>
      </c>
      <c r="E263" s="80">
        <v>2011</v>
      </c>
      <c r="F263" s="80" t="s">
        <v>87</v>
      </c>
      <c r="G263" s="80" t="s">
        <v>1637</v>
      </c>
      <c r="H263" s="80" t="s">
        <v>1638</v>
      </c>
      <c r="I263" s="177"/>
      <c r="J263" s="81">
        <v>9.6347181767101748</v>
      </c>
      <c r="K263" s="81">
        <v>1.7191426993833758</v>
      </c>
      <c r="L263" s="81">
        <v>6.9882534076550007</v>
      </c>
      <c r="M263" s="81">
        <v>9.4659115231393223</v>
      </c>
      <c r="N263" s="81">
        <v>17.44751888671437</v>
      </c>
      <c r="O263" s="81">
        <v>7.1958937765677975</v>
      </c>
      <c r="P263" s="81">
        <v>9.2734093240358444</v>
      </c>
      <c r="Q263" s="81">
        <v>0.50542423018341187</v>
      </c>
      <c r="R263" s="81">
        <v>10.562094872670309</v>
      </c>
      <c r="S263" s="81">
        <v>0.87141130038532411</v>
      </c>
      <c r="T263" s="82"/>
      <c r="U263" s="81">
        <v>361614</v>
      </c>
      <c r="V263" s="81">
        <v>577</v>
      </c>
      <c r="W263" s="81">
        <v>140</v>
      </c>
      <c r="X263" s="81">
        <v>1776</v>
      </c>
      <c r="Y263" s="81">
        <v>2740</v>
      </c>
      <c r="Z263" s="81">
        <v>3734</v>
      </c>
      <c r="AA263" s="81">
        <v>1874</v>
      </c>
      <c r="AB263" s="81">
        <v>7202</v>
      </c>
      <c r="AC263" s="81">
        <v>1841393</v>
      </c>
      <c r="AD263" s="81">
        <v>0.87141130038532411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9.83</v>
      </c>
      <c r="BI263" s="81">
        <v>133.34</v>
      </c>
      <c r="BJ263" s="81">
        <v>92.3</v>
      </c>
      <c r="BK263" s="81">
        <v>0</v>
      </c>
      <c r="BL263" s="81">
        <v>0</v>
      </c>
      <c r="BM263" s="82"/>
      <c r="BN263" s="81">
        <v>0</v>
      </c>
      <c r="BO263" s="81">
        <v>1</v>
      </c>
      <c r="BP263" s="81">
        <v>1</v>
      </c>
      <c r="BQ263" s="81">
        <v>1</v>
      </c>
      <c r="BR263" s="81">
        <v>0</v>
      </c>
      <c r="BS263" s="81">
        <v>0</v>
      </c>
      <c r="BT263"/>
      <c r="BU263" s="80">
        <v>235.47</v>
      </c>
      <c r="BV263" s="80">
        <v>0</v>
      </c>
      <c r="BW263" s="80">
        <v>0</v>
      </c>
      <c r="BX263" s="80">
        <v>0</v>
      </c>
      <c r="BY263" s="80">
        <v>0</v>
      </c>
      <c r="BZ263" s="80">
        <v>0</v>
      </c>
      <c r="CA263" s="80">
        <v>0</v>
      </c>
      <c r="CB263" s="80">
        <v>0</v>
      </c>
      <c r="CC263" s="80">
        <v>0</v>
      </c>
    </row>
    <row r="264" spans="1:81">
      <c r="A264" s="80" t="s">
        <v>2091</v>
      </c>
      <c r="B264" s="80">
        <v>60</v>
      </c>
      <c r="C264" s="80">
        <v>9</v>
      </c>
      <c r="D264" s="80">
        <v>4</v>
      </c>
      <c r="E264" s="80">
        <v>2012</v>
      </c>
      <c r="F264" s="80" t="s">
        <v>88</v>
      </c>
      <c r="G264" s="80" t="s">
        <v>1637</v>
      </c>
      <c r="H264" s="80" t="s">
        <v>1638</v>
      </c>
      <c r="I264" s="177"/>
      <c r="J264" s="81">
        <v>9.7508119116103558</v>
      </c>
      <c r="K264" s="81">
        <v>1.8906749376007903</v>
      </c>
      <c r="L264" s="81">
        <v>6.8097383010593378</v>
      </c>
      <c r="M264" s="81">
        <v>10.26446906755154</v>
      </c>
      <c r="N264" s="81">
        <v>17.637533509007184</v>
      </c>
      <c r="O264" s="81">
        <v>7.1373559434838141</v>
      </c>
      <c r="P264" s="81">
        <v>9.1868263982642393</v>
      </c>
      <c r="Q264" s="81">
        <v>0.54463276879479405</v>
      </c>
      <c r="R264" s="81">
        <v>11.722533462302737</v>
      </c>
      <c r="S264" s="81">
        <v>1.2109094520031085</v>
      </c>
      <c r="T264" s="82"/>
      <c r="U264" s="81">
        <v>324004</v>
      </c>
      <c r="V264" s="81">
        <v>577</v>
      </c>
      <c r="W264" s="81">
        <v>140</v>
      </c>
      <c r="X264" s="81">
        <v>1776</v>
      </c>
      <c r="Y264" s="81">
        <v>2765</v>
      </c>
      <c r="Z264" s="81">
        <v>3733</v>
      </c>
      <c r="AA264" s="81">
        <v>1846</v>
      </c>
      <c r="AB264" s="81">
        <v>7143</v>
      </c>
      <c r="AC264" s="81">
        <v>1990770</v>
      </c>
      <c r="AD264" s="81">
        <v>1.2109094520031085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11.49</v>
      </c>
      <c r="BI264" s="81">
        <v>252.30500000000001</v>
      </c>
      <c r="BJ264" s="81">
        <v>96.3</v>
      </c>
      <c r="BK264" s="81">
        <v>0</v>
      </c>
      <c r="BL264" s="81">
        <v>0</v>
      </c>
      <c r="BM264" s="82"/>
      <c r="BN264" s="81">
        <v>0</v>
      </c>
      <c r="BO264" s="81">
        <v>1</v>
      </c>
      <c r="BP264" s="81">
        <v>1</v>
      </c>
      <c r="BQ264" s="81">
        <v>1</v>
      </c>
      <c r="BR264" s="81">
        <v>0</v>
      </c>
      <c r="BS264" s="81">
        <v>0</v>
      </c>
      <c r="BT264"/>
      <c r="BU264" s="80">
        <v>216.78100000000001</v>
      </c>
      <c r="BV264" s="80">
        <v>131.43799999999999</v>
      </c>
      <c r="BW264" s="80">
        <v>11.875999999999999</v>
      </c>
      <c r="BX264" s="80">
        <v>0</v>
      </c>
      <c r="BY264" s="80">
        <v>0</v>
      </c>
      <c r="BZ264" s="80">
        <v>0</v>
      </c>
      <c r="CA264" s="80">
        <v>0</v>
      </c>
      <c r="CB264" s="80">
        <v>0</v>
      </c>
      <c r="CC264" s="80">
        <v>0</v>
      </c>
    </row>
    <row r="265" spans="1:81">
      <c r="A265" s="80" t="s">
        <v>2092</v>
      </c>
      <c r="B265" s="80">
        <v>61</v>
      </c>
      <c r="C265" s="80">
        <v>10</v>
      </c>
      <c r="D265" s="80">
        <v>4</v>
      </c>
      <c r="E265" s="80">
        <v>2013</v>
      </c>
      <c r="F265" s="80" t="s">
        <v>89</v>
      </c>
      <c r="G265" s="80" t="s">
        <v>1637</v>
      </c>
      <c r="H265" s="80" t="s">
        <v>1638</v>
      </c>
      <c r="I265" s="177"/>
      <c r="J265" s="81">
        <v>9.4260807712273653</v>
      </c>
      <c r="K265" s="81">
        <v>1.747265344880816</v>
      </c>
      <c r="L265" s="81">
        <v>5.8774947168614169</v>
      </c>
      <c r="M265" s="81">
        <v>9.567260699169676</v>
      </c>
      <c r="N265" s="81">
        <v>17.490051682628604</v>
      </c>
      <c r="O265" s="81">
        <v>6.9659139572763005</v>
      </c>
      <c r="P265" s="81">
        <v>9.1365201892890955</v>
      </c>
      <c r="Q265" s="81">
        <v>0.54915177476327748</v>
      </c>
      <c r="R265" s="81">
        <v>13.095091400447894</v>
      </c>
      <c r="S265" s="81">
        <v>1.2575631859410885</v>
      </c>
      <c r="T265" s="82"/>
      <c r="U265" s="81">
        <v>313746</v>
      </c>
      <c r="V265" s="81">
        <v>577</v>
      </c>
      <c r="W265" s="81">
        <v>140</v>
      </c>
      <c r="X265" s="81">
        <v>1776</v>
      </c>
      <c r="Y265" s="81">
        <v>2792</v>
      </c>
      <c r="Z265" s="81">
        <v>3806</v>
      </c>
      <c r="AA265" s="81">
        <v>1829</v>
      </c>
      <c r="AB265" s="81">
        <v>7099</v>
      </c>
      <c r="AC265" s="81">
        <v>2170797</v>
      </c>
      <c r="AD265" s="81">
        <v>1.2575631859410885</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13.134</v>
      </c>
      <c r="BI265" s="81">
        <v>322.99900000000002</v>
      </c>
      <c r="BJ265" s="81">
        <v>51.6</v>
      </c>
      <c r="BK265" s="81">
        <v>0</v>
      </c>
      <c r="BL265" s="81">
        <v>0</v>
      </c>
      <c r="BM265" s="82"/>
      <c r="BN265" s="81">
        <v>0</v>
      </c>
      <c r="BO265" s="81">
        <v>1</v>
      </c>
      <c r="BP265" s="81">
        <v>1</v>
      </c>
      <c r="BQ265" s="81">
        <v>1</v>
      </c>
      <c r="BR265" s="81">
        <v>0</v>
      </c>
      <c r="BS265" s="81">
        <v>0</v>
      </c>
      <c r="BT265"/>
      <c r="BU265" s="80">
        <v>205.00899999999999</v>
      </c>
      <c r="BV265" s="80">
        <v>163.834</v>
      </c>
      <c r="BW265" s="80">
        <v>18.89</v>
      </c>
      <c r="BX265" s="80">
        <v>0</v>
      </c>
      <c r="BY265" s="80">
        <v>0</v>
      </c>
      <c r="BZ265" s="80">
        <v>0</v>
      </c>
      <c r="CA265" s="80">
        <v>0</v>
      </c>
      <c r="CB265" s="80">
        <v>0</v>
      </c>
      <c r="CC265" s="80">
        <v>0</v>
      </c>
    </row>
    <row r="266" spans="1:81">
      <c r="A266" s="80" t="s">
        <v>2093</v>
      </c>
      <c r="B266" s="80">
        <v>62</v>
      </c>
      <c r="C266" s="80">
        <v>11</v>
      </c>
      <c r="D266" s="80">
        <v>4</v>
      </c>
      <c r="E266" s="80">
        <v>2014</v>
      </c>
      <c r="F266" s="80" t="s">
        <v>90</v>
      </c>
      <c r="G266" s="80" t="s">
        <v>1637</v>
      </c>
      <c r="H266" s="80" t="s">
        <v>1638</v>
      </c>
      <c r="I266" s="177"/>
      <c r="J266" s="81">
        <v>9.2947497887281312</v>
      </c>
      <c r="K266" s="81">
        <v>1.8297710082475973</v>
      </c>
      <c r="L266" s="81">
        <v>5.1862324897687726</v>
      </c>
      <c r="M266" s="81">
        <v>8.9860570617534403</v>
      </c>
      <c r="N266" s="81">
        <v>16.749698246001522</v>
      </c>
      <c r="O266" s="81">
        <v>6.5861717888706579</v>
      </c>
      <c r="P266" s="81">
        <v>9.0685490711847851</v>
      </c>
      <c r="Q266" s="81">
        <v>0.51790573522160055</v>
      </c>
      <c r="R266" s="81">
        <v>13.639078030499599</v>
      </c>
      <c r="S266" s="81">
        <v>0.88913236003456109</v>
      </c>
      <c r="T266" s="82"/>
      <c r="U266" s="81">
        <v>364619</v>
      </c>
      <c r="V266" s="81">
        <v>549</v>
      </c>
      <c r="W266" s="81">
        <v>102</v>
      </c>
      <c r="X266" s="81">
        <v>1631</v>
      </c>
      <c r="Y266" s="81">
        <v>2786</v>
      </c>
      <c r="Z266" s="81">
        <v>3790</v>
      </c>
      <c r="AA266" s="81">
        <v>1806</v>
      </c>
      <c r="AB266" s="81">
        <v>6978</v>
      </c>
      <c r="AC266" s="81">
        <v>2268084</v>
      </c>
      <c r="AD266" s="81">
        <v>0.88913236003456109</v>
      </c>
      <c r="AE266" s="82"/>
      <c r="AF266" s="81">
        <v>5111926.4818793759</v>
      </c>
      <c r="AG266" s="81">
        <v>1484843.517674075</v>
      </c>
      <c r="AH266" s="81">
        <v>922376.08747335023</v>
      </c>
      <c r="AI266" s="81">
        <v>10502545.231673969</v>
      </c>
      <c r="AJ266" s="81">
        <v>15795079.318227161</v>
      </c>
      <c r="AK266" s="81">
        <v>0</v>
      </c>
      <c r="AL266" s="81">
        <v>0</v>
      </c>
      <c r="AM266" s="81">
        <v>957975.12624595664</v>
      </c>
      <c r="AN266" s="81">
        <v>0</v>
      </c>
      <c r="AO266" s="81">
        <v>0</v>
      </c>
      <c r="AP266" s="82"/>
      <c r="AQ266" s="81">
        <v>7</v>
      </c>
      <c r="AR266" s="81">
        <v>4</v>
      </c>
      <c r="AS266" s="81">
        <v>6</v>
      </c>
      <c r="AT266" s="81">
        <v>0</v>
      </c>
      <c r="AU266" s="81">
        <v>0</v>
      </c>
      <c r="AV266" s="81">
        <v>0</v>
      </c>
      <c r="AW266" s="81" t="s">
        <v>564</v>
      </c>
      <c r="AX266" s="82"/>
      <c r="AY266" s="81">
        <v>29.7</v>
      </c>
      <c r="AZ266" s="81">
        <v>82.7</v>
      </c>
      <c r="BA266" s="81">
        <v>104550</v>
      </c>
      <c r="BB266" s="81">
        <v>0</v>
      </c>
      <c r="BC266" s="81">
        <v>0</v>
      </c>
      <c r="BD266" s="81">
        <v>0</v>
      </c>
      <c r="BE266" s="81" t="s">
        <v>564</v>
      </c>
      <c r="BF266" s="82"/>
      <c r="BG266" s="81">
        <v>0</v>
      </c>
      <c r="BH266" s="81">
        <v>13.000999999999999</v>
      </c>
      <c r="BI266" s="81">
        <v>433.13200000000001</v>
      </c>
      <c r="BJ266" s="81">
        <v>45.32</v>
      </c>
      <c r="BK266" s="81">
        <v>0</v>
      </c>
      <c r="BL266" s="81">
        <v>0</v>
      </c>
      <c r="BM266" s="82"/>
      <c r="BN266" s="81">
        <v>0</v>
      </c>
      <c r="BO266" s="81">
        <v>1</v>
      </c>
      <c r="BP266" s="81">
        <v>1</v>
      </c>
      <c r="BQ266" s="81">
        <v>1</v>
      </c>
      <c r="BR266" s="81">
        <v>0</v>
      </c>
      <c r="BS266" s="81">
        <v>0</v>
      </c>
      <c r="BT266"/>
      <c r="BU266" s="80">
        <v>236.708</v>
      </c>
      <c r="BV266" s="80">
        <v>230.26599999999999</v>
      </c>
      <c r="BW266" s="80">
        <v>24.478999999999999</v>
      </c>
      <c r="BX266" s="80">
        <v>0</v>
      </c>
      <c r="BY266" s="80">
        <v>0</v>
      </c>
      <c r="BZ266" s="80">
        <v>0</v>
      </c>
      <c r="CA266" s="80">
        <v>0</v>
      </c>
      <c r="CB266" s="80">
        <v>0</v>
      </c>
      <c r="CC266" s="80">
        <v>0</v>
      </c>
    </row>
    <row r="267" spans="1:81">
      <c r="A267" s="80" t="s">
        <v>2094</v>
      </c>
      <c r="B267" s="80">
        <v>63</v>
      </c>
      <c r="C267" s="80">
        <v>12</v>
      </c>
      <c r="D267" s="80">
        <v>4</v>
      </c>
      <c r="E267" s="80">
        <v>2015</v>
      </c>
      <c r="F267" s="80" t="s">
        <v>91</v>
      </c>
      <c r="G267" s="80" t="s">
        <v>1637</v>
      </c>
      <c r="H267" s="80" t="s">
        <v>1638</v>
      </c>
      <c r="I267" s="177"/>
      <c r="J267" s="81">
        <v>8.2645776097136796</v>
      </c>
      <c r="K267" s="81">
        <v>1.762955559717067</v>
      </c>
      <c r="L267" s="81">
        <v>4.5840271585336367</v>
      </c>
      <c r="M267" s="81">
        <v>7.7787233351230336</v>
      </c>
      <c r="N267" s="81">
        <v>15.655218273185904</v>
      </c>
      <c r="O267" s="81">
        <v>6.5353695008816821</v>
      </c>
      <c r="P267" s="81">
        <v>8.7289389421189227</v>
      </c>
      <c r="Q267" s="81">
        <v>0.50046482954956462</v>
      </c>
      <c r="R267" s="81">
        <v>12.95736595378645</v>
      </c>
      <c r="S267" s="81">
        <v>0.87473748317267808</v>
      </c>
      <c r="T267" s="82"/>
      <c r="U267" s="81">
        <v>323718</v>
      </c>
      <c r="V267" s="81">
        <v>549</v>
      </c>
      <c r="W267" s="81">
        <v>102</v>
      </c>
      <c r="X267" s="81">
        <v>1631</v>
      </c>
      <c r="Y267" s="81">
        <v>2811</v>
      </c>
      <c r="Z267" s="81">
        <v>3797</v>
      </c>
      <c r="AA267" s="81">
        <v>1737</v>
      </c>
      <c r="AB267" s="81">
        <v>6888</v>
      </c>
      <c r="AC267" s="81">
        <v>2219633</v>
      </c>
      <c r="AD267" s="81">
        <v>0.87473748317267808</v>
      </c>
      <c r="AE267" s="82"/>
      <c r="AF267" s="81">
        <v>4526638.2042446984</v>
      </c>
      <c r="AG267" s="81">
        <v>1374825.1927978105</v>
      </c>
      <c r="AH267" s="81">
        <v>689771.40489272703</v>
      </c>
      <c r="AI267" s="81">
        <v>9959403.759471463</v>
      </c>
      <c r="AJ267" s="81">
        <v>14294172.836934414</v>
      </c>
      <c r="AK267" s="81">
        <v>0</v>
      </c>
      <c r="AL267" s="81">
        <v>0</v>
      </c>
      <c r="AM267" s="81">
        <v>943971.50592672674</v>
      </c>
      <c r="AN267" s="81">
        <v>0</v>
      </c>
      <c r="AO267" s="81">
        <v>0</v>
      </c>
      <c r="AP267" s="82"/>
      <c r="AQ267" s="81">
        <v>8</v>
      </c>
      <c r="AR267" s="81">
        <v>4</v>
      </c>
      <c r="AS267" s="81">
        <v>7</v>
      </c>
      <c r="AT267" s="81">
        <v>0</v>
      </c>
      <c r="AU267" s="81">
        <v>0</v>
      </c>
      <c r="AV267" s="81">
        <v>0</v>
      </c>
      <c r="AW267" s="81" t="s">
        <v>564</v>
      </c>
      <c r="AX267" s="82"/>
      <c r="AY267" s="81">
        <v>34.9</v>
      </c>
      <c r="AZ267" s="81">
        <v>82.7</v>
      </c>
      <c r="BA267" s="81">
        <v>104559.9</v>
      </c>
      <c r="BB267" s="81">
        <v>0</v>
      </c>
      <c r="BC267" s="81">
        <v>0</v>
      </c>
      <c r="BD267" s="81">
        <v>0</v>
      </c>
      <c r="BE267" s="81" t="s">
        <v>564</v>
      </c>
      <c r="BF267" s="82"/>
      <c r="BG267" s="81">
        <v>0</v>
      </c>
      <c r="BH267" s="81">
        <v>11.116</v>
      </c>
      <c r="BI267" s="81">
        <v>322.21600000000001</v>
      </c>
      <c r="BJ267" s="81">
        <v>49.621000000000002</v>
      </c>
      <c r="BK267" s="81">
        <v>0</v>
      </c>
      <c r="BL267" s="81">
        <v>0</v>
      </c>
      <c r="BM267" s="82"/>
      <c r="BN267" s="81">
        <v>0</v>
      </c>
      <c r="BO267" s="81">
        <v>1</v>
      </c>
      <c r="BP267" s="81">
        <v>1</v>
      </c>
      <c r="BQ267" s="81">
        <v>1</v>
      </c>
      <c r="BR267" s="81">
        <v>0</v>
      </c>
      <c r="BS267" s="81">
        <v>0</v>
      </c>
      <c r="BT267"/>
      <c r="BU267" s="80">
        <v>196.024</v>
      </c>
      <c r="BV267" s="80">
        <v>166.55099999999999</v>
      </c>
      <c r="BW267" s="80">
        <v>20.378</v>
      </c>
      <c r="BX267" s="80">
        <v>0</v>
      </c>
      <c r="BY267" s="80">
        <v>0</v>
      </c>
      <c r="BZ267" s="80">
        <v>0</v>
      </c>
      <c r="CA267" s="80">
        <v>0</v>
      </c>
      <c r="CB267" s="80">
        <v>0</v>
      </c>
      <c r="CC267" s="80">
        <v>0</v>
      </c>
    </row>
    <row r="268" spans="1:81">
      <c r="A268" s="80" t="s">
        <v>2095</v>
      </c>
      <c r="B268" s="80">
        <v>64</v>
      </c>
      <c r="C268" s="80">
        <v>13</v>
      </c>
      <c r="D268" s="80">
        <v>4</v>
      </c>
      <c r="E268" s="80">
        <v>2016</v>
      </c>
      <c r="F268" s="80" t="s">
        <v>92</v>
      </c>
      <c r="G268" s="80" t="s">
        <v>1637</v>
      </c>
      <c r="H268" s="80" t="s">
        <v>1638</v>
      </c>
      <c r="I268" s="177"/>
      <c r="J268" s="81">
        <v>6.8105589448541393</v>
      </c>
      <c r="K268" s="81">
        <v>1.6227173328390194</v>
      </c>
      <c r="L268" s="81">
        <v>5.6959461700269838</v>
      </c>
      <c r="M268" s="81">
        <v>7.3194472783898652</v>
      </c>
      <c r="N268" s="81">
        <v>17.077849971135674</v>
      </c>
      <c r="O268" s="81">
        <v>6.3981976713073605</v>
      </c>
      <c r="P268" s="81">
        <v>8.6679599303643204</v>
      </c>
      <c r="Q268" s="81">
        <v>0.47726061219127519</v>
      </c>
      <c r="R268" s="81">
        <v>11.664923212182254</v>
      </c>
      <c r="S268" s="81">
        <v>1.1131193385589915</v>
      </c>
      <c r="T268" s="82"/>
      <c r="U268" s="81">
        <v>305354</v>
      </c>
      <c r="V268" s="81">
        <v>549</v>
      </c>
      <c r="W268" s="81">
        <v>102</v>
      </c>
      <c r="X268" s="81">
        <v>1631</v>
      </c>
      <c r="Y268" s="81">
        <v>2827</v>
      </c>
      <c r="Z268" s="81">
        <v>3763</v>
      </c>
      <c r="AA268" s="81">
        <v>1784</v>
      </c>
      <c r="AB268" s="81">
        <v>6757</v>
      </c>
      <c r="AC268" s="81">
        <v>1992254.0612018351</v>
      </c>
      <c r="AD268" s="81">
        <v>1.113119338558991</v>
      </c>
      <c r="AE268" s="82"/>
      <c r="AF268" s="81">
        <v>3734084.4965351969</v>
      </c>
      <c r="AG268" s="81">
        <v>1288599.033441348</v>
      </c>
      <c r="AH268" s="81">
        <v>631936.25657778664</v>
      </c>
      <c r="AI268" s="81">
        <v>10168627.626289381</v>
      </c>
      <c r="AJ268" s="81">
        <v>15615919.19229978</v>
      </c>
      <c r="AK268" s="81">
        <v>0</v>
      </c>
      <c r="AL268" s="81">
        <v>0</v>
      </c>
      <c r="AM268" s="81">
        <v>926737.93096967309</v>
      </c>
      <c r="AN268" s="81">
        <v>0</v>
      </c>
      <c r="AO268" s="81">
        <v>0</v>
      </c>
      <c r="AP268" s="82"/>
      <c r="AQ268" s="81">
        <v>9</v>
      </c>
      <c r="AR268" s="81">
        <v>4</v>
      </c>
      <c r="AS268" s="81">
        <v>7</v>
      </c>
      <c r="AT268" s="81">
        <v>0</v>
      </c>
      <c r="AU268" s="81">
        <v>0</v>
      </c>
      <c r="AV268" s="81">
        <v>0</v>
      </c>
      <c r="AW268" s="81" t="s">
        <v>564</v>
      </c>
      <c r="AX268" s="82"/>
      <c r="AY268" s="81">
        <v>38.1</v>
      </c>
      <c r="AZ268" s="81">
        <v>82.7</v>
      </c>
      <c r="BA268" s="81">
        <v>104559.9</v>
      </c>
      <c r="BB268" s="81">
        <v>0</v>
      </c>
      <c r="BC268" s="81">
        <v>0</v>
      </c>
      <c r="BD268" s="81">
        <v>0</v>
      </c>
      <c r="BE268" s="81" t="s">
        <v>564</v>
      </c>
      <c r="BF268" s="82"/>
      <c r="BG268" s="81">
        <v>0</v>
      </c>
      <c r="BH268" s="81">
        <v>9.0510000000000002</v>
      </c>
      <c r="BI268" s="81">
        <v>303.51799999999997</v>
      </c>
      <c r="BJ268" s="81">
        <v>43.335999999999999</v>
      </c>
      <c r="BK268" s="81">
        <v>0</v>
      </c>
      <c r="BL268" s="81">
        <v>0</v>
      </c>
      <c r="BM268" s="82"/>
      <c r="BN268" s="81">
        <v>0</v>
      </c>
      <c r="BO268" s="81">
        <v>1</v>
      </c>
      <c r="BP268" s="81">
        <v>1</v>
      </c>
      <c r="BQ268" s="81">
        <v>1</v>
      </c>
      <c r="BR268" s="81">
        <v>0</v>
      </c>
      <c r="BS268" s="81">
        <v>0</v>
      </c>
      <c r="BT268"/>
      <c r="BU268" s="80">
        <v>179.733</v>
      </c>
      <c r="BV268" s="80">
        <v>160.16800000000001</v>
      </c>
      <c r="BW268" s="80">
        <v>16.004000000000001</v>
      </c>
      <c r="BX268" s="80">
        <v>0</v>
      </c>
      <c r="BY268" s="80">
        <v>0</v>
      </c>
      <c r="BZ268" s="80">
        <v>0</v>
      </c>
      <c r="CA268" s="80">
        <v>0</v>
      </c>
      <c r="CB268" s="80">
        <v>0</v>
      </c>
      <c r="CC268" s="80">
        <v>0</v>
      </c>
    </row>
    <row r="269" spans="1:81">
      <c r="A269" s="80" t="s">
        <v>2096</v>
      </c>
      <c r="B269" s="80">
        <v>65</v>
      </c>
      <c r="C269" s="80">
        <v>14</v>
      </c>
      <c r="D269" s="80">
        <v>4</v>
      </c>
      <c r="E269" s="80">
        <v>2017</v>
      </c>
      <c r="F269" s="80" t="s">
        <v>71</v>
      </c>
      <c r="G269" s="80" t="s">
        <v>1637</v>
      </c>
      <c r="H269" s="80" t="s">
        <v>1638</v>
      </c>
      <c r="I269" s="177"/>
      <c r="J269" s="81">
        <v>8.6041169155416863</v>
      </c>
      <c r="K269" s="81">
        <v>1.7757671184917092</v>
      </c>
      <c r="L269" s="81">
        <v>5.5593130693858104</v>
      </c>
      <c r="M269" s="81">
        <v>6.5267935209955219</v>
      </c>
      <c r="N269" s="81">
        <v>15.424278492012306</v>
      </c>
      <c r="O269" s="81">
        <v>6.2670335787069567</v>
      </c>
      <c r="P269" s="81">
        <v>8.4102778654670924</v>
      </c>
      <c r="Q269" s="81">
        <v>0.45085264917083345</v>
      </c>
      <c r="R269" s="81">
        <v>13.175854420318929</v>
      </c>
      <c r="S269" s="81">
        <v>0.72613420405559581</v>
      </c>
      <c r="T269" s="82"/>
      <c r="U269" s="81">
        <v>393696</v>
      </c>
      <c r="V269" s="81">
        <v>549</v>
      </c>
      <c r="W269" s="81">
        <v>102</v>
      </c>
      <c r="X269" s="81">
        <v>1631</v>
      </c>
      <c r="Y269" s="81">
        <v>2821</v>
      </c>
      <c r="Z269" s="81">
        <v>3747</v>
      </c>
      <c r="AA269" s="81">
        <v>1742</v>
      </c>
      <c r="AB269" s="81">
        <v>6601</v>
      </c>
      <c r="AC269" s="81">
        <v>2294957</v>
      </c>
      <c r="AD269" s="81">
        <v>0.72613420405559581</v>
      </c>
      <c r="AE269" s="82"/>
      <c r="AF269" s="81">
        <v>5012368.7298354851</v>
      </c>
      <c r="AG269" s="81">
        <v>1381022.3884939619</v>
      </c>
      <c r="AH269" s="81">
        <v>854440.65289170528</v>
      </c>
      <c r="AI269" s="81">
        <v>9461799.2200176548</v>
      </c>
      <c r="AJ269" s="81">
        <v>14812395.740256431</v>
      </c>
      <c r="AK269" s="81">
        <v>0</v>
      </c>
      <c r="AL269" s="81">
        <v>0</v>
      </c>
      <c r="AM269" s="81">
        <v>906758.78924000741</v>
      </c>
      <c r="AN269" s="81">
        <v>0</v>
      </c>
      <c r="AO269" s="81">
        <v>0</v>
      </c>
      <c r="AP269" s="82"/>
      <c r="AQ269" s="81">
        <v>10</v>
      </c>
      <c r="AR269" s="81">
        <v>5</v>
      </c>
      <c r="AS269" s="81">
        <v>7</v>
      </c>
      <c r="AT269" s="81">
        <v>0</v>
      </c>
      <c r="AU269" s="81">
        <v>0</v>
      </c>
      <c r="AV269" s="81">
        <v>0</v>
      </c>
      <c r="AW269" s="81" t="s">
        <v>564</v>
      </c>
      <c r="AX269" s="82"/>
      <c r="AY269" s="81">
        <v>48.1</v>
      </c>
      <c r="AZ269" s="81">
        <v>96</v>
      </c>
      <c r="BA269" s="81">
        <v>104559.9</v>
      </c>
      <c r="BB269" s="81">
        <v>0</v>
      </c>
      <c r="BC269" s="81">
        <v>0</v>
      </c>
      <c r="BD269" s="81">
        <v>0</v>
      </c>
      <c r="BE269" s="81" t="s">
        <v>564</v>
      </c>
      <c r="BF269" s="82"/>
      <c r="BG269" s="81">
        <v>0</v>
      </c>
      <c r="BH269" s="81">
        <v>10.067</v>
      </c>
      <c r="BI269" s="81">
        <v>419.476</v>
      </c>
      <c r="BJ269" s="81">
        <v>41.570999999999998</v>
      </c>
      <c r="BK269" s="81">
        <v>0</v>
      </c>
      <c r="BL269" s="81">
        <v>0</v>
      </c>
      <c r="BM269" s="82"/>
      <c r="BN269" s="81">
        <v>0</v>
      </c>
      <c r="BO269" s="81">
        <v>1</v>
      </c>
      <c r="BP269" s="81">
        <v>1</v>
      </c>
      <c r="BQ269" s="81">
        <v>1</v>
      </c>
      <c r="BR269" s="81">
        <v>0</v>
      </c>
      <c r="BS269" s="81">
        <v>0</v>
      </c>
      <c r="BT269"/>
      <c r="BU269" s="80">
        <v>230.786</v>
      </c>
      <c r="BV269" s="80">
        <v>224.02199999999999</v>
      </c>
      <c r="BW269" s="80">
        <v>16.306000000000001</v>
      </c>
      <c r="BX269" s="80">
        <v>0</v>
      </c>
      <c r="BY269" s="80">
        <v>0</v>
      </c>
      <c r="BZ269" s="80">
        <v>0</v>
      </c>
      <c r="CA269" s="80">
        <v>0</v>
      </c>
      <c r="CB269" s="80">
        <v>0</v>
      </c>
      <c r="CC269" s="80">
        <v>0</v>
      </c>
    </row>
    <row r="270" spans="1:81">
      <c r="A270" s="80" t="s">
        <v>2097</v>
      </c>
      <c r="B270" s="80">
        <v>66</v>
      </c>
      <c r="C270" s="80">
        <v>15</v>
      </c>
      <c r="D270" s="80">
        <v>4</v>
      </c>
      <c r="E270" s="80">
        <v>2018</v>
      </c>
      <c r="F270" s="80" t="s">
        <v>93</v>
      </c>
      <c r="G270" s="80" t="s">
        <v>1637</v>
      </c>
      <c r="H270" s="80" t="s">
        <v>1638</v>
      </c>
      <c r="I270" s="177"/>
      <c r="J270" s="81">
        <v>9.7456044491897131</v>
      </c>
      <c r="K270" s="81">
        <v>1.6570916766823787</v>
      </c>
      <c r="L270" s="81">
        <v>5.1303606173884519</v>
      </c>
      <c r="M270" s="81">
        <v>7.0756249152209341</v>
      </c>
      <c r="N270" s="81">
        <v>15.057393824924697</v>
      </c>
      <c r="O270" s="81">
        <v>6.1525719421778868</v>
      </c>
      <c r="P270" s="81">
        <v>8.3026605375147611</v>
      </c>
      <c r="Q270" s="81">
        <v>0.41082633757021053</v>
      </c>
      <c r="R270" s="81">
        <v>12.603757422288306</v>
      </c>
      <c r="S270" s="81">
        <v>0.97265317491370673</v>
      </c>
      <c r="T270" s="82"/>
      <c r="U270" s="81">
        <v>414296</v>
      </c>
      <c r="V270" s="81">
        <v>549</v>
      </c>
      <c r="W270" s="81">
        <v>102</v>
      </c>
      <c r="X270" s="81">
        <v>1631</v>
      </c>
      <c r="Y270" s="81">
        <v>2845</v>
      </c>
      <c r="Z270" s="81">
        <v>3749</v>
      </c>
      <c r="AA270" s="81">
        <v>1737</v>
      </c>
      <c r="AB270" s="81">
        <v>6482</v>
      </c>
      <c r="AC270" s="81">
        <v>2186706</v>
      </c>
      <c r="AD270" s="81">
        <v>0.97265317491370673</v>
      </c>
      <c r="AE270" s="82"/>
      <c r="AF270" s="81">
        <v>5641451.6835523518</v>
      </c>
      <c r="AG270" s="81">
        <v>1266083.9675052259</v>
      </c>
      <c r="AH270" s="81">
        <v>813162.94633877487</v>
      </c>
      <c r="AI270" s="81">
        <v>10011561.425235961</v>
      </c>
      <c r="AJ270" s="81">
        <v>14152801.701895909</v>
      </c>
      <c r="AK270" s="81">
        <v>0</v>
      </c>
      <c r="AL270" s="81">
        <v>0</v>
      </c>
      <c r="AM270" s="81">
        <v>892254.4996329078</v>
      </c>
      <c r="AN270" s="81">
        <v>0</v>
      </c>
      <c r="AO270" s="81">
        <v>0</v>
      </c>
      <c r="AP270" s="82"/>
      <c r="AQ270" s="81">
        <v>11</v>
      </c>
      <c r="AR270" s="81">
        <v>8</v>
      </c>
      <c r="AS270" s="81">
        <v>7</v>
      </c>
      <c r="AT270" s="81">
        <v>0</v>
      </c>
      <c r="AU270" s="81">
        <v>0</v>
      </c>
      <c r="AV270" s="81">
        <v>0</v>
      </c>
      <c r="AW270" s="81" t="s">
        <v>564</v>
      </c>
      <c r="AX270" s="82"/>
      <c r="AY270" s="81">
        <v>55</v>
      </c>
      <c r="AZ270" s="81">
        <v>245</v>
      </c>
      <c r="BA270" s="81">
        <v>104560</v>
      </c>
      <c r="BB270" s="81">
        <v>0</v>
      </c>
      <c r="BC270" s="81">
        <v>0</v>
      </c>
      <c r="BD270" s="81">
        <v>0</v>
      </c>
      <c r="BE270" s="81" t="s">
        <v>564</v>
      </c>
      <c r="BF270" s="82"/>
      <c r="BG270" s="81">
        <v>0</v>
      </c>
      <c r="BH270" s="81">
        <v>11.77</v>
      </c>
      <c r="BI270" s="81">
        <v>406.803</v>
      </c>
      <c r="BJ270" s="81">
        <v>38.950000000000003</v>
      </c>
      <c r="BK270" s="81">
        <v>0</v>
      </c>
      <c r="BL270" s="81">
        <v>0</v>
      </c>
      <c r="BM270" s="82"/>
      <c r="BN270" s="81">
        <v>0</v>
      </c>
      <c r="BO270" s="81">
        <v>1</v>
      </c>
      <c r="BP270" s="81">
        <v>1</v>
      </c>
      <c r="BQ270" s="81">
        <v>1</v>
      </c>
      <c r="BR270" s="81">
        <v>0</v>
      </c>
      <c r="BS270" s="81">
        <v>0</v>
      </c>
      <c r="BT270"/>
      <c r="BU270" s="80">
        <v>221.83699999999999</v>
      </c>
      <c r="BV270" s="80">
        <v>217.39400000000001</v>
      </c>
      <c r="BW270" s="80">
        <v>18.292000000000002</v>
      </c>
      <c r="BX270" s="80">
        <v>0</v>
      </c>
      <c r="BY270" s="80">
        <v>0</v>
      </c>
      <c r="BZ270" s="80">
        <v>0</v>
      </c>
      <c r="CA270" s="80">
        <v>0</v>
      </c>
      <c r="CB270" s="80">
        <v>0</v>
      </c>
      <c r="CC270" s="80">
        <v>0</v>
      </c>
    </row>
    <row r="271" spans="1:81">
      <c r="A271" s="80" t="s">
        <v>2098</v>
      </c>
      <c r="B271" s="80">
        <v>67</v>
      </c>
      <c r="C271" s="80">
        <v>16</v>
      </c>
      <c r="D271" s="80">
        <v>4</v>
      </c>
      <c r="E271" s="80">
        <v>2019</v>
      </c>
      <c r="F271" s="80" t="s">
        <v>73</v>
      </c>
      <c r="G271" s="80" t="s">
        <v>1637</v>
      </c>
      <c r="H271" s="80" t="s">
        <v>1638</v>
      </c>
      <c r="I271" s="177"/>
      <c r="J271" s="81">
        <v>8.913813657115929</v>
      </c>
      <c r="K271" s="81">
        <v>1.4704768740151208</v>
      </c>
      <c r="L271" s="81">
        <v>5.1839472602348913</v>
      </c>
      <c r="M271" s="81">
        <v>6.5522817929533801</v>
      </c>
      <c r="N271" s="81">
        <v>14.745068686518962</v>
      </c>
      <c r="O271" s="81">
        <v>5.9003126162157216</v>
      </c>
      <c r="P271" s="81">
        <v>7.9848115189405533</v>
      </c>
      <c r="Q271" s="81">
        <v>0.39061664019861114</v>
      </c>
      <c r="R271" s="81">
        <v>11.206618936847484</v>
      </c>
      <c r="S271" s="81">
        <v>0.85484583537715086</v>
      </c>
      <c r="T271" s="82"/>
      <c r="U271" s="81">
        <v>380665</v>
      </c>
      <c r="V271" s="81">
        <v>549</v>
      </c>
      <c r="W271" s="81">
        <v>102</v>
      </c>
      <c r="X271" s="81">
        <v>1631</v>
      </c>
      <c r="Y271" s="81">
        <v>2836</v>
      </c>
      <c r="Z271" s="81">
        <v>3694</v>
      </c>
      <c r="AA271" s="81">
        <v>1658</v>
      </c>
      <c r="AB271" s="81">
        <v>6330</v>
      </c>
      <c r="AC271" s="81">
        <v>1976153</v>
      </c>
      <c r="AD271" s="81">
        <v>0.85484583537715086</v>
      </c>
      <c r="AE271" s="82"/>
      <c r="AF271" s="81">
        <v>5026650.6349295629</v>
      </c>
      <c r="AG271" s="81">
        <v>1109007.788987726</v>
      </c>
      <c r="AH271" s="81">
        <v>863331.91058797983</v>
      </c>
      <c r="AI271" s="81">
        <v>9564727.4503169823</v>
      </c>
      <c r="AJ271" s="81">
        <v>13727677.955521792</v>
      </c>
      <c r="AK271" s="81">
        <v>0</v>
      </c>
      <c r="AL271" s="81">
        <v>0</v>
      </c>
      <c r="AM271" s="81">
        <v>862098.34778551292</v>
      </c>
      <c r="AN271" s="81">
        <v>0</v>
      </c>
      <c r="AO271" s="81">
        <v>0</v>
      </c>
      <c r="AP271" s="82"/>
      <c r="AQ271" s="81">
        <v>14</v>
      </c>
      <c r="AR271" s="81">
        <v>8</v>
      </c>
      <c r="AS271" s="81">
        <v>6</v>
      </c>
      <c r="AT271" s="81">
        <v>0</v>
      </c>
      <c r="AU271" s="81">
        <v>0</v>
      </c>
      <c r="AV271" s="81">
        <v>0</v>
      </c>
      <c r="AW271" s="81" t="s">
        <v>564</v>
      </c>
      <c r="AX271" s="82"/>
      <c r="AY271" s="81">
        <v>77.5</v>
      </c>
      <c r="AZ271" s="81">
        <v>244.9</v>
      </c>
      <c r="BA271" s="81">
        <v>104550</v>
      </c>
      <c r="BB271" s="81">
        <v>0</v>
      </c>
      <c r="BC271" s="81">
        <v>0</v>
      </c>
      <c r="BD271" s="81">
        <v>0</v>
      </c>
      <c r="BE271" s="81" t="s">
        <v>564</v>
      </c>
      <c r="BF271" s="82"/>
      <c r="BG271" s="81">
        <v>0</v>
      </c>
      <c r="BH271" s="81">
        <v>10.179</v>
      </c>
      <c r="BI271" s="81">
        <v>310.161</v>
      </c>
      <c r="BJ271" s="81">
        <v>43.905999999999999</v>
      </c>
      <c r="BK271" s="81">
        <v>0</v>
      </c>
      <c r="BL271" s="81">
        <v>0</v>
      </c>
      <c r="BM271" s="82"/>
      <c r="BN271" s="81">
        <v>0</v>
      </c>
      <c r="BO271" s="81">
        <v>1</v>
      </c>
      <c r="BP271" s="81">
        <v>1</v>
      </c>
      <c r="BQ271" s="81">
        <v>1</v>
      </c>
      <c r="BR271" s="81">
        <v>0</v>
      </c>
      <c r="BS271" s="81">
        <v>0</v>
      </c>
      <c r="BT271"/>
      <c r="BU271" s="80">
        <v>181.11500000000001</v>
      </c>
      <c r="BV271" s="80">
        <v>165.70699999999999</v>
      </c>
      <c r="BW271" s="80">
        <v>17.423999999999999</v>
      </c>
      <c r="BX271" s="80">
        <v>0</v>
      </c>
      <c r="BY271" s="80">
        <v>0</v>
      </c>
      <c r="BZ271" s="80">
        <v>0</v>
      </c>
      <c r="CA271" s="80">
        <v>0</v>
      </c>
      <c r="CB271" s="80">
        <v>0</v>
      </c>
      <c r="CC271" s="80">
        <v>0</v>
      </c>
    </row>
    <row r="272" spans="1:81">
      <c r="A272" s="80" t="s">
        <v>2099</v>
      </c>
      <c r="B272" s="80">
        <v>68</v>
      </c>
      <c r="C272" s="80">
        <v>17</v>
      </c>
      <c r="D272" s="80">
        <v>4</v>
      </c>
      <c r="E272" s="80">
        <v>2020</v>
      </c>
      <c r="F272" s="80" t="s">
        <v>218</v>
      </c>
      <c r="G272" s="80" t="s">
        <v>1637</v>
      </c>
      <c r="H272" s="80" t="s">
        <v>1638</v>
      </c>
      <c r="I272" s="177"/>
      <c r="J272" s="81">
        <v>6.8431510726220637</v>
      </c>
      <c r="K272" s="81">
        <v>1.6767252043181393</v>
      </c>
      <c r="L272" s="81">
        <v>8.3733641116164428</v>
      </c>
      <c r="M272" s="81">
        <v>6.6549265472921553</v>
      </c>
      <c r="N272" s="81">
        <v>12.78404397518195</v>
      </c>
      <c r="O272" s="81">
        <v>5.1289251724426732</v>
      </c>
      <c r="P272" s="81">
        <v>7.6728064131828431</v>
      </c>
      <c r="Q272" s="81">
        <v>0.36280039148417459</v>
      </c>
      <c r="R272" s="81">
        <v>8.7177691258342609</v>
      </c>
      <c r="S272" s="81">
        <v>0.79851526604808476</v>
      </c>
      <c r="T272" s="82"/>
      <c r="U272" s="81">
        <v>344588</v>
      </c>
      <c r="V272" s="81">
        <v>559</v>
      </c>
      <c r="W272" s="81">
        <v>178</v>
      </c>
      <c r="X272" s="81">
        <v>1798</v>
      </c>
      <c r="Y272" s="81">
        <v>2810</v>
      </c>
      <c r="Z272" s="81">
        <v>3665</v>
      </c>
      <c r="AA272" s="81">
        <v>1731</v>
      </c>
      <c r="AB272" s="81">
        <v>6153</v>
      </c>
      <c r="AC272" s="81">
        <v>1545293.9999999998</v>
      </c>
      <c r="AD272" s="81">
        <v>0.79851526604808476</v>
      </c>
      <c r="AE272" s="82"/>
      <c r="AF272" s="81">
        <v>4032260.7608233332</v>
      </c>
      <c r="AG272" s="81">
        <v>1291767.4697613656</v>
      </c>
      <c r="AH272" s="81">
        <v>1460065.6621285456</v>
      </c>
      <c r="AI272" s="81">
        <v>10160940.513847308</v>
      </c>
      <c r="AJ272" s="81">
        <v>12431267.135121763</v>
      </c>
      <c r="AK272" s="81"/>
      <c r="AL272" s="81"/>
      <c r="AM272" s="81">
        <v>803034.86125581397</v>
      </c>
      <c r="AN272" s="81"/>
      <c r="AO272" s="81"/>
      <c r="AP272" s="82"/>
      <c r="AQ272" s="81">
        <v>16</v>
      </c>
      <c r="AR272" s="81">
        <v>9</v>
      </c>
      <c r="AS272" s="81">
        <v>5</v>
      </c>
      <c r="AT272" s="81">
        <v>0</v>
      </c>
      <c r="AU272" s="81">
        <v>0</v>
      </c>
      <c r="AV272" s="81">
        <v>0</v>
      </c>
      <c r="AW272" s="81">
        <v>5</v>
      </c>
      <c r="AX272" s="82"/>
      <c r="AY272" s="81">
        <v>83</v>
      </c>
      <c r="AZ272" s="81">
        <v>294.39999999999998</v>
      </c>
      <c r="BA272" s="81">
        <v>103750</v>
      </c>
      <c r="BB272" s="81">
        <v>0</v>
      </c>
      <c r="BC272" s="81">
        <v>0</v>
      </c>
      <c r="BD272" s="81">
        <v>0</v>
      </c>
      <c r="BE272" s="81">
        <v>103750</v>
      </c>
      <c r="BF272" s="82"/>
      <c r="BG272" s="81">
        <v>0</v>
      </c>
      <c r="BH272" s="81">
        <v>8.6010000000000009</v>
      </c>
      <c r="BI272" s="81">
        <v>254.22499999999999</v>
      </c>
      <c r="BJ272" s="81">
        <v>41.808999999999997</v>
      </c>
      <c r="BK272" s="81">
        <v>0</v>
      </c>
      <c r="BL272" s="81">
        <v>0</v>
      </c>
      <c r="BM272" s="82"/>
      <c r="BN272" s="81">
        <v>0</v>
      </c>
      <c r="BO272" s="81">
        <v>1</v>
      </c>
      <c r="BP272" s="81">
        <v>1</v>
      </c>
      <c r="BQ272" s="81">
        <v>1</v>
      </c>
      <c r="BR272" s="81">
        <v>0</v>
      </c>
      <c r="BS272" s="81">
        <v>0</v>
      </c>
      <c r="BT272"/>
      <c r="BU272" s="80">
        <v>154.21199999999999</v>
      </c>
      <c r="BV272" s="80">
        <v>130.99299999999999</v>
      </c>
      <c r="BW272" s="80">
        <v>19.43</v>
      </c>
      <c r="BX272" s="80">
        <v>0</v>
      </c>
      <c r="BY272" s="80">
        <v>0</v>
      </c>
      <c r="BZ272" s="80">
        <v>0</v>
      </c>
      <c r="CA272" s="80">
        <v>0</v>
      </c>
      <c r="CB272" s="80">
        <v>0</v>
      </c>
      <c r="CC272" s="80">
        <v>0</v>
      </c>
    </row>
    <row r="273" spans="1:81">
      <c r="A273" s="80" t="s">
        <v>1639</v>
      </c>
      <c r="B273" s="80">
        <v>68</v>
      </c>
      <c r="C273" s="80">
        <v>18</v>
      </c>
      <c r="D273" s="80">
        <v>4</v>
      </c>
      <c r="E273" s="80">
        <v>2021</v>
      </c>
      <c r="F273" s="80" t="s">
        <v>75</v>
      </c>
      <c r="G273" s="174" t="s">
        <v>1637</v>
      </c>
      <c r="H273" s="80" t="s">
        <v>1638</v>
      </c>
      <c r="I273" s="177"/>
      <c r="J273" s="81">
        <v>9.1463850022738153</v>
      </c>
      <c r="K273" s="81">
        <v>1.9873930189377542</v>
      </c>
      <c r="L273" s="81">
        <v>6.6790289996030898</v>
      </c>
      <c r="M273" s="81">
        <v>7.5303843576013909</v>
      </c>
      <c r="N273" s="81">
        <v>12.562429980101362</v>
      </c>
      <c r="O273" s="81">
        <v>5.016397212160852</v>
      </c>
      <c r="P273" s="81">
        <v>7.9133532184100517</v>
      </c>
      <c r="Q273" s="81">
        <v>0.3602324802535154</v>
      </c>
      <c r="R273" s="81">
        <v>9.7420737357109406</v>
      </c>
      <c r="S273" s="81">
        <v>1.029175404838266</v>
      </c>
      <c r="T273" s="82"/>
      <c r="U273" s="81">
        <v>425114</v>
      </c>
      <c r="V273" s="81">
        <v>559</v>
      </c>
      <c r="W273" s="81">
        <v>178</v>
      </c>
      <c r="X273" s="81">
        <v>1798</v>
      </c>
      <c r="Y273" s="81">
        <v>2825</v>
      </c>
      <c r="Z273" s="81">
        <v>3691</v>
      </c>
      <c r="AA273" s="81">
        <v>1741</v>
      </c>
      <c r="AB273" s="81">
        <v>6037</v>
      </c>
      <c r="AC273" s="81">
        <v>1673782.9999999998</v>
      </c>
      <c r="AD273" s="81">
        <v>1.029175404838266</v>
      </c>
      <c r="AE273" s="82"/>
      <c r="AF273" s="81">
        <v>5393528.3070368264</v>
      </c>
      <c r="AG273" s="81">
        <v>1430270.0451158173</v>
      </c>
      <c r="AH273" s="81">
        <v>1120521.0651672168</v>
      </c>
      <c r="AI273" s="81">
        <v>11339534.30537921</v>
      </c>
      <c r="AJ273" s="81">
        <v>13179397.447954161</v>
      </c>
      <c r="AK273" s="81">
        <v>0</v>
      </c>
      <c r="AL273" s="81">
        <v>0</v>
      </c>
      <c r="AM273" s="81">
        <v>792440.0906957062</v>
      </c>
      <c r="AN273" s="81">
        <v>0</v>
      </c>
      <c r="AO273" s="81">
        <v>0</v>
      </c>
      <c r="AP273" s="82"/>
      <c r="AQ273" s="81">
        <v>17</v>
      </c>
      <c r="AR273" s="81">
        <v>10</v>
      </c>
      <c r="AS273" s="81">
        <v>5</v>
      </c>
      <c r="AT273" s="81">
        <v>0</v>
      </c>
      <c r="AU273" s="81">
        <v>0</v>
      </c>
      <c r="AV273" s="81">
        <v>0</v>
      </c>
      <c r="AW273" s="81"/>
      <c r="AX273" s="82"/>
      <c r="AY273" s="81">
        <v>85.2</v>
      </c>
      <c r="AZ273" s="81">
        <v>343.9</v>
      </c>
      <c r="BA273" s="81">
        <v>103750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1640</v>
      </c>
      <c r="B274" s="80">
        <v>68</v>
      </c>
      <c r="C274" s="80">
        <v>19</v>
      </c>
      <c r="D274" s="80">
        <v>4</v>
      </c>
      <c r="E274" s="80">
        <v>2022</v>
      </c>
      <c r="F274" s="80" t="s">
        <v>568</v>
      </c>
      <c r="G274" s="174" t="s">
        <v>1637</v>
      </c>
      <c r="H274" s="80" t="s">
        <v>1638</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21</v>
      </c>
      <c r="AR274" s="81">
        <v>10</v>
      </c>
      <c r="AS274" s="81">
        <v>9</v>
      </c>
      <c r="AT274" s="81">
        <v>0</v>
      </c>
      <c r="AU274" s="81">
        <v>0</v>
      </c>
      <c r="AV274" s="81">
        <v>0</v>
      </c>
      <c r="AW274" s="81"/>
      <c r="AX274" s="82"/>
      <c r="AY274" s="81">
        <v>119.00000000000001</v>
      </c>
      <c r="AZ274" s="81">
        <v>343.9</v>
      </c>
      <c r="BA274" s="81">
        <v>103826.4</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2100</v>
      </c>
      <c r="B275" s="80">
        <v>290</v>
      </c>
      <c r="C275" s="80">
        <v>1</v>
      </c>
      <c r="D275" s="80">
        <v>18</v>
      </c>
      <c r="E275" s="80">
        <v>1990</v>
      </c>
      <c r="F275" s="80" t="s">
        <v>562</v>
      </c>
      <c r="G275" s="80" t="s">
        <v>1667</v>
      </c>
      <c r="H275" s="80" t="s">
        <v>1668</v>
      </c>
      <c r="I275" s="177"/>
      <c r="J275" s="81">
        <v>40.312715053747965</v>
      </c>
      <c r="K275" s="81">
        <v>1.497512433052085</v>
      </c>
      <c r="L275" s="81">
        <v>26.076139617473231</v>
      </c>
      <c r="M275" s="81">
        <v>4.4941370342684417</v>
      </c>
      <c r="N275" s="81">
        <v>9.9613770837737246</v>
      </c>
      <c r="O275" s="81">
        <v>6.8682705670228703</v>
      </c>
      <c r="P275" s="81">
        <v>14.929301412884691</v>
      </c>
      <c r="Q275" s="81">
        <v>0.44030145420436323</v>
      </c>
      <c r="R275" s="81">
        <v>0</v>
      </c>
      <c r="S275" s="81">
        <v>0.35854284949430748</v>
      </c>
      <c r="T275" s="82"/>
      <c r="U275" s="81">
        <v>1131838</v>
      </c>
      <c r="V275" s="81">
        <v>274</v>
      </c>
      <c r="W275" s="81">
        <v>305</v>
      </c>
      <c r="X275" s="81">
        <v>1507</v>
      </c>
      <c r="Y275" s="81">
        <v>2131</v>
      </c>
      <c r="Z275" s="81">
        <v>2825</v>
      </c>
      <c r="AA275" s="81">
        <v>3625</v>
      </c>
      <c r="AB275" s="81">
        <v>7149</v>
      </c>
      <c r="AC275" s="81">
        <v>0</v>
      </c>
      <c r="AD275" s="81">
        <v>0.35854284949430748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2101</v>
      </c>
      <c r="B276" s="80">
        <v>291</v>
      </c>
      <c r="C276" s="80">
        <v>2</v>
      </c>
      <c r="D276" s="80">
        <v>18</v>
      </c>
      <c r="E276" s="80">
        <v>2005</v>
      </c>
      <c r="F276" s="80" t="s">
        <v>565</v>
      </c>
      <c r="G276" s="80" t="s">
        <v>1667</v>
      </c>
      <c r="H276" s="80" t="s">
        <v>1668</v>
      </c>
      <c r="I276" s="177"/>
      <c r="J276" s="81">
        <v>52.287302527665986</v>
      </c>
      <c r="K276" s="81">
        <v>0.69827633697377911</v>
      </c>
      <c r="L276" s="81">
        <v>101.5778861269563</v>
      </c>
      <c r="M276" s="81">
        <v>5.5050238331458585</v>
      </c>
      <c r="N276" s="81">
        <v>12.713462974350254</v>
      </c>
      <c r="O276" s="81">
        <v>9.2296497997429849</v>
      </c>
      <c r="P276" s="81">
        <v>11.656442011623325</v>
      </c>
      <c r="Q276" s="81">
        <v>0.40657105476849537</v>
      </c>
      <c r="R276" s="81">
        <v>0</v>
      </c>
      <c r="S276" s="81">
        <v>0.75981142951904435</v>
      </c>
      <c r="T276" s="82"/>
      <c r="U276" s="81">
        <v>1614913</v>
      </c>
      <c r="V276" s="81">
        <v>213</v>
      </c>
      <c r="W276" s="81">
        <v>902</v>
      </c>
      <c r="X276" s="81">
        <v>894</v>
      </c>
      <c r="Y276" s="81">
        <v>2592</v>
      </c>
      <c r="Z276" s="81">
        <v>4393</v>
      </c>
      <c r="AA276" s="81">
        <v>2318</v>
      </c>
      <c r="AB276" s="81">
        <v>6901</v>
      </c>
      <c r="AC276" s="81">
        <v>0</v>
      </c>
      <c r="AD276" s="81">
        <v>0.75981142951904435</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2102</v>
      </c>
      <c r="B277" s="80">
        <v>292</v>
      </c>
      <c r="C277" s="80">
        <v>3</v>
      </c>
      <c r="D277" s="80">
        <v>18</v>
      </c>
      <c r="E277" s="80">
        <v>2006</v>
      </c>
      <c r="F277" s="80" t="s">
        <v>566</v>
      </c>
      <c r="G277" s="80" t="s">
        <v>1667</v>
      </c>
      <c r="H277" s="80" t="s">
        <v>1668</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2103</v>
      </c>
      <c r="B278" s="80">
        <v>293</v>
      </c>
      <c r="C278" s="80">
        <v>4</v>
      </c>
      <c r="D278" s="80">
        <v>18</v>
      </c>
      <c r="E278" s="80">
        <v>2007</v>
      </c>
      <c r="F278" s="80" t="s">
        <v>567</v>
      </c>
      <c r="G278" s="80" t="s">
        <v>1667</v>
      </c>
      <c r="H278" s="80" t="s">
        <v>1668</v>
      </c>
      <c r="I278" s="177"/>
      <c r="J278" s="81">
        <v>57.122982817900919</v>
      </c>
      <c r="K278" s="81">
        <v>0.51996309211692548</v>
      </c>
      <c r="L278" s="81">
        <v>30.283393316205217</v>
      </c>
      <c r="M278" s="81">
        <v>7.5512310109633418</v>
      </c>
      <c r="N278" s="81">
        <v>12.626282801921786</v>
      </c>
      <c r="O278" s="81">
        <v>8.8198805780660283</v>
      </c>
      <c r="P278" s="81">
        <v>12.00538481582168</v>
      </c>
      <c r="Q278" s="81">
        <v>0.41882294326245706</v>
      </c>
      <c r="R278" s="81">
        <v>0</v>
      </c>
      <c r="S278" s="81">
        <v>9.0878107033682431E-2</v>
      </c>
      <c r="T278" s="82"/>
      <c r="U278" s="81">
        <v>1875931</v>
      </c>
      <c r="V278" s="81">
        <v>173</v>
      </c>
      <c r="W278" s="81">
        <v>369</v>
      </c>
      <c r="X278" s="81">
        <v>1536</v>
      </c>
      <c r="Y278" s="81">
        <v>2581</v>
      </c>
      <c r="Z278" s="81">
        <v>4364</v>
      </c>
      <c r="AA278" s="81">
        <v>2351</v>
      </c>
      <c r="AB278" s="81">
        <v>6733</v>
      </c>
      <c r="AC278" s="81">
        <v>0</v>
      </c>
      <c r="AD278" s="81">
        <v>9.0878107033682431E-2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2104</v>
      </c>
      <c r="B279" s="80">
        <v>294</v>
      </c>
      <c r="C279" s="80">
        <v>5</v>
      </c>
      <c r="D279" s="80">
        <v>18</v>
      </c>
      <c r="E279" s="80">
        <v>2008</v>
      </c>
      <c r="F279" s="80" t="s">
        <v>84</v>
      </c>
      <c r="G279" s="80" t="s">
        <v>1667</v>
      </c>
      <c r="H279" s="80" t="s">
        <v>1668</v>
      </c>
      <c r="I279" s="177"/>
      <c r="J279" s="81">
        <v>56.748616519927438</v>
      </c>
      <c r="K279" s="81">
        <v>0.45634949422405574</v>
      </c>
      <c r="L279" s="81">
        <v>26.14856717484578</v>
      </c>
      <c r="M279" s="81">
        <v>8.8356715098701741</v>
      </c>
      <c r="N279" s="81">
        <v>12.726821960214098</v>
      </c>
      <c r="O279" s="81">
        <v>8.5637704362595581</v>
      </c>
      <c r="P279" s="81">
        <v>11.588749040879144</v>
      </c>
      <c r="Q279" s="81">
        <v>0.40538135873995984</v>
      </c>
      <c r="R279" s="81">
        <v>0</v>
      </c>
      <c r="S279" s="81">
        <v>9.5506730080361854E-2</v>
      </c>
      <c r="T279" s="82"/>
      <c r="U279" s="81">
        <v>1958104</v>
      </c>
      <c r="V279" s="81">
        <v>173</v>
      </c>
      <c r="W279" s="81">
        <v>369</v>
      </c>
      <c r="X279" s="81">
        <v>1536</v>
      </c>
      <c r="Y279" s="81">
        <v>2567</v>
      </c>
      <c r="Z279" s="81">
        <v>4386</v>
      </c>
      <c r="AA279" s="81">
        <v>2272</v>
      </c>
      <c r="AB279" s="81">
        <v>6624</v>
      </c>
      <c r="AC279" s="81">
        <v>0</v>
      </c>
      <c r="AD279" s="81">
        <v>9.5506730080361854E-2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2105</v>
      </c>
      <c r="B280" s="80">
        <v>295</v>
      </c>
      <c r="C280" s="80">
        <v>6</v>
      </c>
      <c r="D280" s="80">
        <v>18</v>
      </c>
      <c r="E280" s="80">
        <v>2009</v>
      </c>
      <c r="F280" s="80" t="s">
        <v>85</v>
      </c>
      <c r="G280" s="80" t="s">
        <v>1667</v>
      </c>
      <c r="H280" s="80" t="s">
        <v>1668</v>
      </c>
      <c r="I280" s="177"/>
      <c r="J280" s="81">
        <v>58.357388385843031</v>
      </c>
      <c r="K280" s="81">
        <v>0.46306122887785683</v>
      </c>
      <c r="L280" s="81">
        <v>26.219946287382715</v>
      </c>
      <c r="M280" s="81">
        <v>6.9644194461951887</v>
      </c>
      <c r="N280" s="81">
        <v>10.935697669449826</v>
      </c>
      <c r="O280" s="81">
        <v>8.6326194978089461</v>
      </c>
      <c r="P280" s="81">
        <v>11.437387734028395</v>
      </c>
      <c r="Q280" s="81">
        <v>0.3854095169353477</v>
      </c>
      <c r="R280" s="81">
        <v>0</v>
      </c>
      <c r="S280" s="81">
        <v>0.16181669930818285</v>
      </c>
      <c r="T280" s="82"/>
      <c r="U280" s="81">
        <v>2033468</v>
      </c>
      <c r="V280" s="81">
        <v>215</v>
      </c>
      <c r="W280" s="81">
        <v>424</v>
      </c>
      <c r="X280" s="81">
        <v>1529</v>
      </c>
      <c r="Y280" s="81">
        <v>2568</v>
      </c>
      <c r="Z280" s="81">
        <v>4364</v>
      </c>
      <c r="AA280" s="81">
        <v>2302</v>
      </c>
      <c r="AB280" s="81">
        <v>6611</v>
      </c>
      <c r="AC280" s="81">
        <v>0</v>
      </c>
      <c r="AD280" s="81">
        <v>0.16181669930818285</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33.1</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2106</v>
      </c>
      <c r="B281" s="80">
        <v>296</v>
      </c>
      <c r="C281" s="80">
        <v>7</v>
      </c>
      <c r="D281" s="80">
        <v>18</v>
      </c>
      <c r="E281" s="80">
        <v>2010</v>
      </c>
      <c r="F281" s="80" t="s">
        <v>86</v>
      </c>
      <c r="G281" s="80" t="s">
        <v>1667</v>
      </c>
      <c r="H281" s="80" t="s">
        <v>1668</v>
      </c>
      <c r="I281" s="177"/>
      <c r="J281" s="81">
        <v>42.577338736685398</v>
      </c>
      <c r="K281" s="81">
        <v>0.48292943797425553</v>
      </c>
      <c r="L281" s="81">
        <v>23.870698176564968</v>
      </c>
      <c r="M281" s="81">
        <v>6.2341267168916401</v>
      </c>
      <c r="N281" s="81">
        <v>10.84049335347358</v>
      </c>
      <c r="O281" s="81">
        <v>8.7127996356965944</v>
      </c>
      <c r="P281" s="81">
        <v>11.827156139891855</v>
      </c>
      <c r="Q281" s="81">
        <v>0.40027473888612913</v>
      </c>
      <c r="R281" s="81">
        <v>0</v>
      </c>
      <c r="S281" s="81">
        <v>0.14221431297532433</v>
      </c>
      <c r="T281" s="82"/>
      <c r="U281" s="81">
        <v>1660779</v>
      </c>
      <c r="V281" s="81">
        <v>215</v>
      </c>
      <c r="W281" s="81">
        <v>424</v>
      </c>
      <c r="X281" s="81">
        <v>1529</v>
      </c>
      <c r="Y281" s="81">
        <v>2589</v>
      </c>
      <c r="Z281" s="81">
        <v>4425</v>
      </c>
      <c r="AA281" s="81">
        <v>2321</v>
      </c>
      <c r="AB281" s="81">
        <v>6579</v>
      </c>
      <c r="AC281" s="81">
        <v>0</v>
      </c>
      <c r="AD281" s="81">
        <v>0.14221431297532433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27.4</v>
      </c>
      <c r="BJ281" s="81">
        <v>0</v>
      </c>
      <c r="BK281" s="81">
        <v>0</v>
      </c>
      <c r="BL281" s="81">
        <v>0</v>
      </c>
      <c r="BM281" s="82"/>
      <c r="BN281" s="81">
        <v>0</v>
      </c>
      <c r="BO281" s="81">
        <v>0</v>
      </c>
      <c r="BP281" s="81">
        <v>1</v>
      </c>
      <c r="BQ281" s="81">
        <v>0</v>
      </c>
      <c r="BR281" s="81">
        <v>0</v>
      </c>
      <c r="BS281" s="81">
        <v>0</v>
      </c>
      <c r="BT281"/>
      <c r="BU281" s="80">
        <v>27.4</v>
      </c>
      <c r="BV281" s="80">
        <v>0</v>
      </c>
      <c r="BW281" s="80">
        <v>0</v>
      </c>
      <c r="BX281" s="80">
        <v>0</v>
      </c>
      <c r="BY281" s="80">
        <v>0</v>
      </c>
      <c r="BZ281" s="80">
        <v>0</v>
      </c>
      <c r="CA281" s="80">
        <v>0</v>
      </c>
      <c r="CB281" s="80">
        <v>0</v>
      </c>
      <c r="CC281" s="80">
        <v>0</v>
      </c>
    </row>
    <row r="282" spans="1:81">
      <c r="A282" s="80" t="s">
        <v>2107</v>
      </c>
      <c r="B282" s="80">
        <v>297</v>
      </c>
      <c r="C282" s="80">
        <v>8</v>
      </c>
      <c r="D282" s="80">
        <v>18</v>
      </c>
      <c r="E282" s="80">
        <v>2011</v>
      </c>
      <c r="F282" s="80" t="s">
        <v>87</v>
      </c>
      <c r="G282" s="80" t="s">
        <v>1667</v>
      </c>
      <c r="H282" s="80" t="s">
        <v>1668</v>
      </c>
      <c r="I282" s="177"/>
      <c r="J282" s="81">
        <v>25.3271257691713</v>
      </c>
      <c r="K282" s="81">
        <v>0.67667397065114554</v>
      </c>
      <c r="L282" s="81">
        <v>22.273100733364895</v>
      </c>
      <c r="M282" s="81">
        <v>7.8754547336538607</v>
      </c>
      <c r="N282" s="81">
        <v>13.275270192653291</v>
      </c>
      <c r="O282" s="81">
        <v>8.5834255170950637</v>
      </c>
      <c r="P282" s="81">
        <v>11.633823543654358</v>
      </c>
      <c r="Q282" s="81">
        <v>0.4591065417744904</v>
      </c>
      <c r="R282" s="81">
        <v>0</v>
      </c>
      <c r="S282" s="81">
        <v>0.27358184819388653</v>
      </c>
      <c r="T282" s="82"/>
      <c r="U282" s="81">
        <v>930414</v>
      </c>
      <c r="V282" s="81">
        <v>215</v>
      </c>
      <c r="W282" s="81">
        <v>424</v>
      </c>
      <c r="X282" s="81">
        <v>1529</v>
      </c>
      <c r="Y282" s="81">
        <v>2634</v>
      </c>
      <c r="Z282" s="81">
        <v>4454</v>
      </c>
      <c r="AA282" s="81">
        <v>2351</v>
      </c>
      <c r="AB282" s="81">
        <v>6542</v>
      </c>
      <c r="AC282" s="81">
        <v>0</v>
      </c>
      <c r="AD282" s="81">
        <v>0.27358184819388653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26.2</v>
      </c>
      <c r="BJ282" s="81">
        <v>0</v>
      </c>
      <c r="BK282" s="81">
        <v>0</v>
      </c>
      <c r="BL282" s="81">
        <v>0</v>
      </c>
      <c r="BM282" s="82"/>
      <c r="BN282" s="81">
        <v>0</v>
      </c>
      <c r="BO282" s="81">
        <v>0</v>
      </c>
      <c r="BP282" s="81">
        <v>1</v>
      </c>
      <c r="BQ282" s="81">
        <v>0</v>
      </c>
      <c r="BR282" s="81">
        <v>0</v>
      </c>
      <c r="BS282" s="81">
        <v>0</v>
      </c>
      <c r="BT282"/>
      <c r="BU282" s="80">
        <v>26.2</v>
      </c>
      <c r="BV282" s="80">
        <v>0</v>
      </c>
      <c r="BW282" s="80">
        <v>0</v>
      </c>
      <c r="BX282" s="80">
        <v>0</v>
      </c>
      <c r="BY282" s="80">
        <v>0</v>
      </c>
      <c r="BZ282" s="80">
        <v>0</v>
      </c>
      <c r="CA282" s="80">
        <v>0</v>
      </c>
      <c r="CB282" s="80">
        <v>0</v>
      </c>
      <c r="CC282" s="80">
        <v>0</v>
      </c>
    </row>
    <row r="283" spans="1:81">
      <c r="A283" s="80" t="s">
        <v>2108</v>
      </c>
      <c r="B283" s="80">
        <v>298</v>
      </c>
      <c r="C283" s="80">
        <v>9</v>
      </c>
      <c r="D283" s="80">
        <v>18</v>
      </c>
      <c r="E283" s="80">
        <v>2012</v>
      </c>
      <c r="F283" s="80" t="s">
        <v>88</v>
      </c>
      <c r="G283" s="80" t="s">
        <v>1667</v>
      </c>
      <c r="H283" s="80" t="s">
        <v>1668</v>
      </c>
      <c r="I283" s="177"/>
      <c r="J283" s="81">
        <v>53.713281743315747</v>
      </c>
      <c r="K283" s="81">
        <v>0.76229939899796739</v>
      </c>
      <c r="L283" s="81">
        <v>22.472896331633546</v>
      </c>
      <c r="M283" s="81">
        <v>9.7812897562249539</v>
      </c>
      <c r="N283" s="81">
        <v>14.887518352977343</v>
      </c>
      <c r="O283" s="81">
        <v>8.613390979210978</v>
      </c>
      <c r="P283" s="81">
        <v>11.824430943811395</v>
      </c>
      <c r="Q283" s="81">
        <v>0.49735958992698331</v>
      </c>
      <c r="R283" s="81">
        <v>0</v>
      </c>
      <c r="S283" s="81">
        <v>0.13545904116656099</v>
      </c>
      <c r="T283" s="82"/>
      <c r="U283" s="81">
        <v>1890599</v>
      </c>
      <c r="V283" s="81">
        <v>215</v>
      </c>
      <c r="W283" s="81">
        <v>424</v>
      </c>
      <c r="X283" s="81">
        <v>1529</v>
      </c>
      <c r="Y283" s="81">
        <v>2689</v>
      </c>
      <c r="Z283" s="81">
        <v>4505</v>
      </c>
      <c r="AA283" s="81">
        <v>2376</v>
      </c>
      <c r="AB283" s="81">
        <v>6523</v>
      </c>
      <c r="AC283" s="81">
        <v>0</v>
      </c>
      <c r="AD283" s="81">
        <v>0.13545904116656099</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34.771000000000001</v>
      </c>
      <c r="BJ283" s="81">
        <v>0</v>
      </c>
      <c r="BK283" s="81">
        <v>0</v>
      </c>
      <c r="BL283" s="81">
        <v>0</v>
      </c>
      <c r="BM283" s="82"/>
      <c r="BN283" s="81">
        <v>0</v>
      </c>
      <c r="BO283" s="81">
        <v>0</v>
      </c>
      <c r="BP283" s="81">
        <v>2</v>
      </c>
      <c r="BQ283" s="81">
        <v>0</v>
      </c>
      <c r="BR283" s="81">
        <v>0</v>
      </c>
      <c r="BS283" s="81">
        <v>0</v>
      </c>
      <c r="BT283"/>
      <c r="BU283" s="80">
        <v>34.771000000000001</v>
      </c>
      <c r="BV283" s="80">
        <v>0</v>
      </c>
      <c r="BW283" s="80">
        <v>0</v>
      </c>
      <c r="BX283" s="80">
        <v>0</v>
      </c>
      <c r="BY283" s="80">
        <v>0</v>
      </c>
      <c r="BZ283" s="80">
        <v>0</v>
      </c>
      <c r="CA283" s="80">
        <v>0</v>
      </c>
      <c r="CB283" s="80">
        <v>0</v>
      </c>
      <c r="CC283" s="80">
        <v>0</v>
      </c>
    </row>
    <row r="284" spans="1:81">
      <c r="A284" s="80" t="s">
        <v>2109</v>
      </c>
      <c r="B284" s="80">
        <v>299</v>
      </c>
      <c r="C284" s="80">
        <v>10</v>
      </c>
      <c r="D284" s="80">
        <v>18</v>
      </c>
      <c r="E284" s="80">
        <v>2013</v>
      </c>
      <c r="F284" s="80" t="s">
        <v>89</v>
      </c>
      <c r="G284" s="80" t="s">
        <v>1667</v>
      </c>
      <c r="H284" s="80" t="s">
        <v>1668</v>
      </c>
      <c r="I284" s="177"/>
      <c r="J284" s="81">
        <v>54.710910869566561</v>
      </c>
      <c r="K284" s="81">
        <v>0.63004305344960387</v>
      </c>
      <c r="L284" s="81">
        <v>19.84533948515497</v>
      </c>
      <c r="M284" s="81">
        <v>9.096833326332213</v>
      </c>
      <c r="N284" s="81">
        <v>14.272384286715058</v>
      </c>
      <c r="O284" s="81">
        <v>8.3898448712965212</v>
      </c>
      <c r="P284" s="81">
        <v>11.978882128985921</v>
      </c>
      <c r="Q284" s="81">
        <v>0.49848345352508233</v>
      </c>
      <c r="R284" s="81">
        <v>0</v>
      </c>
      <c r="S284" s="81">
        <v>0.266204811512326</v>
      </c>
      <c r="T284" s="82"/>
      <c r="U284" s="81">
        <v>1960772</v>
      </c>
      <c r="V284" s="81">
        <v>215</v>
      </c>
      <c r="W284" s="81">
        <v>424</v>
      </c>
      <c r="X284" s="81">
        <v>1529</v>
      </c>
      <c r="Y284" s="81">
        <v>2660</v>
      </c>
      <c r="Z284" s="81">
        <v>4584</v>
      </c>
      <c r="AA284" s="81">
        <v>2398</v>
      </c>
      <c r="AB284" s="81">
        <v>6444</v>
      </c>
      <c r="AC284" s="81">
        <v>0</v>
      </c>
      <c r="AD284" s="81">
        <v>0.266204811512326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41.271999999999998</v>
      </c>
      <c r="BJ284" s="81">
        <v>0</v>
      </c>
      <c r="BK284" s="81">
        <v>0</v>
      </c>
      <c r="BL284" s="81">
        <v>0</v>
      </c>
      <c r="BM284" s="82"/>
      <c r="BN284" s="81">
        <v>0</v>
      </c>
      <c r="BO284" s="81">
        <v>0</v>
      </c>
      <c r="BP284" s="81">
        <v>2</v>
      </c>
      <c r="BQ284" s="81">
        <v>0</v>
      </c>
      <c r="BR284" s="81">
        <v>0</v>
      </c>
      <c r="BS284" s="81">
        <v>0</v>
      </c>
      <c r="BT284"/>
      <c r="BU284" s="80">
        <v>41.271999999999998</v>
      </c>
      <c r="BV284" s="80">
        <v>0</v>
      </c>
      <c r="BW284" s="80">
        <v>0</v>
      </c>
      <c r="BX284" s="80">
        <v>0</v>
      </c>
      <c r="BY284" s="80">
        <v>0</v>
      </c>
      <c r="BZ284" s="80">
        <v>0</v>
      </c>
      <c r="CA284" s="80">
        <v>0</v>
      </c>
      <c r="CB284" s="80">
        <v>0</v>
      </c>
      <c r="CC284" s="80">
        <v>0</v>
      </c>
    </row>
    <row r="285" spans="1:81">
      <c r="A285" s="80" t="s">
        <v>2110</v>
      </c>
      <c r="B285" s="80">
        <v>300</v>
      </c>
      <c r="C285" s="80">
        <v>11</v>
      </c>
      <c r="D285" s="80">
        <v>18</v>
      </c>
      <c r="E285" s="80">
        <v>2014</v>
      </c>
      <c r="F285" s="80" t="s">
        <v>90</v>
      </c>
      <c r="G285" s="80" t="s">
        <v>1667</v>
      </c>
      <c r="H285" s="80" t="s">
        <v>1668</v>
      </c>
      <c r="I285" s="177"/>
      <c r="J285" s="81">
        <v>53.368274349287326</v>
      </c>
      <c r="K285" s="81">
        <v>0.75885113854170549</v>
      </c>
      <c r="L285" s="81">
        <v>26.044539177718761</v>
      </c>
      <c r="M285" s="81">
        <v>10.332031515890355</v>
      </c>
      <c r="N285" s="81">
        <v>15.220559829119322</v>
      </c>
      <c r="O285" s="81">
        <v>7.993770508919531</v>
      </c>
      <c r="P285" s="81">
        <v>11.910630341556097</v>
      </c>
      <c r="Q285" s="81">
        <v>0.4746355942594061</v>
      </c>
      <c r="R285" s="81">
        <v>0</v>
      </c>
      <c r="S285" s="81">
        <v>0.21962120487233039</v>
      </c>
      <c r="T285" s="82"/>
      <c r="U285" s="81">
        <v>2124224</v>
      </c>
      <c r="V285" s="81">
        <v>225</v>
      </c>
      <c r="W285" s="81">
        <v>568</v>
      </c>
      <c r="X285" s="81">
        <v>1651</v>
      </c>
      <c r="Y285" s="81">
        <v>2679</v>
      </c>
      <c r="Z285" s="81">
        <v>4600</v>
      </c>
      <c r="AA285" s="81">
        <v>2372</v>
      </c>
      <c r="AB285" s="81">
        <v>6395</v>
      </c>
      <c r="AC285" s="81">
        <v>0</v>
      </c>
      <c r="AD285" s="81">
        <v>0.21962120487233039</v>
      </c>
      <c r="AE285" s="82"/>
      <c r="AF285" s="81">
        <v>17300006.112563565</v>
      </c>
      <c r="AG285" s="81">
        <v>532481.77695437975</v>
      </c>
      <c r="AH285" s="81">
        <v>4236146.9868929293</v>
      </c>
      <c r="AI285" s="81">
        <v>10872518.112611815</v>
      </c>
      <c r="AJ285" s="81">
        <v>11522314.367941666</v>
      </c>
      <c r="AK285" s="81">
        <v>0</v>
      </c>
      <c r="AL285" s="81">
        <v>0</v>
      </c>
      <c r="AM285" s="81">
        <v>877937.93814028276</v>
      </c>
      <c r="AN285" s="81">
        <v>0</v>
      </c>
      <c r="AO285" s="81">
        <v>0</v>
      </c>
      <c r="AP285" s="82"/>
      <c r="AQ285" s="81">
        <v>95</v>
      </c>
      <c r="AR285" s="81">
        <v>18</v>
      </c>
      <c r="AS285" s="81">
        <v>0</v>
      </c>
      <c r="AT285" s="81">
        <v>0</v>
      </c>
      <c r="AU285" s="81">
        <v>0</v>
      </c>
      <c r="AV285" s="81">
        <v>8</v>
      </c>
      <c r="AW285" s="81" t="s">
        <v>564</v>
      </c>
      <c r="AX285" s="82"/>
      <c r="AY285" s="81">
        <v>599.34100000000001</v>
      </c>
      <c r="AZ285" s="81">
        <v>1390.818</v>
      </c>
      <c r="BA285" s="81">
        <v>0</v>
      </c>
      <c r="BB285" s="81">
        <v>0</v>
      </c>
      <c r="BC285" s="81">
        <v>0</v>
      </c>
      <c r="BD285" s="81">
        <v>453.9</v>
      </c>
      <c r="BE285" s="81" t="s">
        <v>564</v>
      </c>
      <c r="BF285" s="82"/>
      <c r="BG285" s="81">
        <v>0</v>
      </c>
      <c r="BH285" s="81">
        <v>0</v>
      </c>
      <c r="BI285" s="81">
        <v>40.701999999999998</v>
      </c>
      <c r="BJ285" s="81">
        <v>0</v>
      </c>
      <c r="BK285" s="81">
        <v>0</v>
      </c>
      <c r="BL285" s="81">
        <v>0</v>
      </c>
      <c r="BM285" s="82"/>
      <c r="BN285" s="81">
        <v>0</v>
      </c>
      <c r="BO285" s="81">
        <v>0</v>
      </c>
      <c r="BP285" s="81">
        <v>2</v>
      </c>
      <c r="BQ285" s="81">
        <v>0</v>
      </c>
      <c r="BR285" s="81">
        <v>0</v>
      </c>
      <c r="BS285" s="81">
        <v>0</v>
      </c>
      <c r="BT285"/>
      <c r="BU285" s="80">
        <v>40.701999999999998</v>
      </c>
      <c r="BV285" s="80">
        <v>0</v>
      </c>
      <c r="BW285" s="80">
        <v>0</v>
      </c>
      <c r="BX285" s="80">
        <v>0</v>
      </c>
      <c r="BY285" s="80">
        <v>0</v>
      </c>
      <c r="BZ285" s="80">
        <v>0</v>
      </c>
      <c r="CA285" s="80">
        <v>0</v>
      </c>
      <c r="CB285" s="80">
        <v>0</v>
      </c>
      <c r="CC285" s="80">
        <v>0</v>
      </c>
    </row>
    <row r="286" spans="1:81">
      <c r="A286" s="80" t="s">
        <v>2111</v>
      </c>
      <c r="B286" s="80">
        <v>301</v>
      </c>
      <c r="C286" s="80">
        <v>12</v>
      </c>
      <c r="D286" s="80">
        <v>18</v>
      </c>
      <c r="E286" s="80">
        <v>2015</v>
      </c>
      <c r="F286" s="80" t="s">
        <v>91</v>
      </c>
      <c r="G286" s="80" t="s">
        <v>1667</v>
      </c>
      <c r="H286" s="80" t="s">
        <v>1668</v>
      </c>
      <c r="I286" s="177"/>
      <c r="J286" s="81">
        <v>44.533705448876603</v>
      </c>
      <c r="K286" s="81">
        <v>0.72765935716997698</v>
      </c>
      <c r="L286" s="81">
        <v>27.414594548102315</v>
      </c>
      <c r="M286" s="81">
        <v>9.9969930932213682</v>
      </c>
      <c r="N286" s="81">
        <v>14.087429945348974</v>
      </c>
      <c r="O286" s="81">
        <v>7.8692940105428093</v>
      </c>
      <c r="P286" s="81">
        <v>12.000406559458829</v>
      </c>
      <c r="Q286" s="81">
        <v>0.4596313170340513</v>
      </c>
      <c r="R286" s="81">
        <v>0</v>
      </c>
      <c r="S286" s="81">
        <v>0.26267531072746242</v>
      </c>
      <c r="T286" s="82"/>
      <c r="U286" s="81">
        <v>1777208</v>
      </c>
      <c r="V286" s="81">
        <v>225</v>
      </c>
      <c r="W286" s="81">
        <v>568</v>
      </c>
      <c r="X286" s="81">
        <v>1651</v>
      </c>
      <c r="Y286" s="81">
        <v>2694</v>
      </c>
      <c r="Z286" s="81">
        <v>4572</v>
      </c>
      <c r="AA286" s="81">
        <v>2388</v>
      </c>
      <c r="AB286" s="81">
        <v>6326</v>
      </c>
      <c r="AC286" s="81">
        <v>0</v>
      </c>
      <c r="AD286" s="81">
        <v>0.26267531072746242</v>
      </c>
      <c r="AE286" s="82"/>
      <c r="AF286" s="81">
        <v>13715248.308202289</v>
      </c>
      <c r="AG286" s="81">
        <v>484781.12073336251</v>
      </c>
      <c r="AH286" s="81">
        <v>3544758.1864402075</v>
      </c>
      <c r="AI286" s="81">
        <v>10500494.002129514</v>
      </c>
      <c r="AJ286" s="81">
        <v>11119632.394092549</v>
      </c>
      <c r="AK286" s="81">
        <v>0</v>
      </c>
      <c r="AL286" s="81">
        <v>0</v>
      </c>
      <c r="AM286" s="81">
        <v>866951.76342805964</v>
      </c>
      <c r="AN286" s="81">
        <v>0</v>
      </c>
      <c r="AO286" s="81">
        <v>0</v>
      </c>
      <c r="AP286" s="82"/>
      <c r="AQ286" s="81">
        <v>103</v>
      </c>
      <c r="AR286" s="81">
        <v>19</v>
      </c>
      <c r="AS286" s="81">
        <v>0</v>
      </c>
      <c r="AT286" s="81">
        <v>1</v>
      </c>
      <c r="AU286" s="81">
        <v>0</v>
      </c>
      <c r="AV286" s="81">
        <v>9</v>
      </c>
      <c r="AW286" s="81" t="s">
        <v>564</v>
      </c>
      <c r="AX286" s="82"/>
      <c r="AY286" s="81">
        <v>646.68100000000004</v>
      </c>
      <c r="AZ286" s="81">
        <v>1440.318</v>
      </c>
      <c r="BA286" s="81">
        <v>0</v>
      </c>
      <c r="BB286" s="81">
        <v>7.8</v>
      </c>
      <c r="BC286" s="81">
        <v>0</v>
      </c>
      <c r="BD286" s="81">
        <v>753.9</v>
      </c>
      <c r="BE286" s="81" t="s">
        <v>564</v>
      </c>
      <c r="BF286" s="82"/>
      <c r="BG286" s="81">
        <v>0</v>
      </c>
      <c r="BH286" s="81">
        <v>0</v>
      </c>
      <c r="BI286" s="81">
        <v>39.567999999999998</v>
      </c>
      <c r="BJ286" s="81">
        <v>0</v>
      </c>
      <c r="BK286" s="81">
        <v>0</v>
      </c>
      <c r="BL286" s="81">
        <v>0</v>
      </c>
      <c r="BM286" s="82"/>
      <c r="BN286" s="81">
        <v>0</v>
      </c>
      <c r="BO286" s="81">
        <v>0</v>
      </c>
      <c r="BP286" s="81">
        <v>2</v>
      </c>
      <c r="BQ286" s="81">
        <v>0</v>
      </c>
      <c r="BR286" s="81">
        <v>0</v>
      </c>
      <c r="BS286" s="81">
        <v>0</v>
      </c>
      <c r="BT286"/>
      <c r="BU286" s="80">
        <v>39.567999999999998</v>
      </c>
      <c r="BV286" s="80">
        <v>0</v>
      </c>
      <c r="BW286" s="80">
        <v>0</v>
      </c>
      <c r="BX286" s="80">
        <v>0</v>
      </c>
      <c r="BY286" s="80">
        <v>0</v>
      </c>
      <c r="BZ286" s="80">
        <v>0</v>
      </c>
      <c r="CA286" s="80">
        <v>0</v>
      </c>
      <c r="CB286" s="80">
        <v>0</v>
      </c>
      <c r="CC286" s="80">
        <v>0</v>
      </c>
    </row>
    <row r="287" spans="1:81">
      <c r="A287" s="80" t="s">
        <v>2112</v>
      </c>
      <c r="B287" s="80">
        <v>302</v>
      </c>
      <c r="C287" s="80">
        <v>13</v>
      </c>
      <c r="D287" s="80">
        <v>18</v>
      </c>
      <c r="E287" s="80">
        <v>2016</v>
      </c>
      <c r="F287" s="80" t="s">
        <v>92</v>
      </c>
      <c r="G287" s="80" t="s">
        <v>1667</v>
      </c>
      <c r="H287" s="80" t="s">
        <v>1668</v>
      </c>
      <c r="I287" s="177"/>
      <c r="J287" s="81">
        <v>52.944939564902562</v>
      </c>
      <c r="K287" s="81">
        <v>0.68638510537701447</v>
      </c>
      <c r="L287" s="81">
        <v>29.480234186551492</v>
      </c>
      <c r="M287" s="81">
        <v>8.5712621891069709</v>
      </c>
      <c r="N287" s="81">
        <v>14.341938736412224</v>
      </c>
      <c r="O287" s="81">
        <v>7.7261254898805882</v>
      </c>
      <c r="P287" s="81">
        <v>14.940569947236707</v>
      </c>
      <c r="Q287" s="81">
        <v>0.44046132568074475</v>
      </c>
      <c r="R287" s="81">
        <v>0</v>
      </c>
      <c r="S287" s="81">
        <v>0.20344860932848496</v>
      </c>
      <c r="T287" s="82"/>
      <c r="U287" s="81">
        <v>2011172</v>
      </c>
      <c r="V287" s="81">
        <v>225</v>
      </c>
      <c r="W287" s="81">
        <v>568</v>
      </c>
      <c r="X287" s="81">
        <v>1651</v>
      </c>
      <c r="Y287" s="81">
        <v>2697</v>
      </c>
      <c r="Z287" s="81">
        <v>4544</v>
      </c>
      <c r="AA287" s="81">
        <v>3075</v>
      </c>
      <c r="AB287" s="81">
        <v>6236</v>
      </c>
      <c r="AC287" s="81">
        <v>0</v>
      </c>
      <c r="AD287" s="81">
        <v>0.20344860932848499</v>
      </c>
      <c r="AE287" s="82"/>
      <c r="AF287" s="81">
        <v>16591155.15775134</v>
      </c>
      <c r="AG287" s="81">
        <v>462095.5510067775</v>
      </c>
      <c r="AH287" s="81">
        <v>3004357.2331049172</v>
      </c>
      <c r="AI287" s="81">
        <v>10481586.57677562</v>
      </c>
      <c r="AJ287" s="81">
        <v>11586838.457903691</v>
      </c>
      <c r="AK287" s="81">
        <v>0</v>
      </c>
      <c r="AL287" s="81">
        <v>0</v>
      </c>
      <c r="AM287" s="81">
        <v>855281.59501655784</v>
      </c>
      <c r="AN287" s="81">
        <v>0</v>
      </c>
      <c r="AO287" s="81">
        <v>0</v>
      </c>
      <c r="AP287" s="82"/>
      <c r="AQ287" s="81">
        <v>125</v>
      </c>
      <c r="AR287" s="81">
        <v>29</v>
      </c>
      <c r="AS287" s="81">
        <v>0</v>
      </c>
      <c r="AT287" s="81">
        <v>1</v>
      </c>
      <c r="AU287" s="81">
        <v>0</v>
      </c>
      <c r="AV287" s="81">
        <v>11</v>
      </c>
      <c r="AW287" s="81" t="s">
        <v>564</v>
      </c>
      <c r="AX287" s="82"/>
      <c r="AY287" s="81">
        <v>823.18100000000004</v>
      </c>
      <c r="AZ287" s="81">
        <v>1836.018</v>
      </c>
      <c r="BA287" s="81">
        <v>0</v>
      </c>
      <c r="BB287" s="81">
        <v>7.8</v>
      </c>
      <c r="BC287" s="81">
        <v>0</v>
      </c>
      <c r="BD287" s="81">
        <v>1003.9</v>
      </c>
      <c r="BE287" s="81" t="s">
        <v>564</v>
      </c>
      <c r="BF287" s="82"/>
      <c r="BG287" s="81">
        <v>0</v>
      </c>
      <c r="BH287" s="81">
        <v>0</v>
      </c>
      <c r="BI287" s="81">
        <v>40.518999999999998</v>
      </c>
      <c r="BJ287" s="81">
        <v>0</v>
      </c>
      <c r="BK287" s="81">
        <v>0</v>
      </c>
      <c r="BL287" s="81">
        <v>0</v>
      </c>
      <c r="BM287" s="82"/>
      <c r="BN287" s="81">
        <v>0</v>
      </c>
      <c r="BO287" s="81">
        <v>0</v>
      </c>
      <c r="BP287" s="81">
        <v>2</v>
      </c>
      <c r="BQ287" s="81">
        <v>0</v>
      </c>
      <c r="BR287" s="81">
        <v>0</v>
      </c>
      <c r="BS287" s="81">
        <v>0</v>
      </c>
      <c r="BT287"/>
      <c r="BU287" s="80">
        <v>40.518999999999998</v>
      </c>
      <c r="BV287" s="80">
        <v>0</v>
      </c>
      <c r="BW287" s="80">
        <v>0</v>
      </c>
      <c r="BX287" s="80">
        <v>0</v>
      </c>
      <c r="BY287" s="80">
        <v>0</v>
      </c>
      <c r="BZ287" s="80">
        <v>0</v>
      </c>
      <c r="CA287" s="80">
        <v>0</v>
      </c>
      <c r="CB287" s="80">
        <v>0</v>
      </c>
      <c r="CC287" s="80">
        <v>0</v>
      </c>
    </row>
    <row r="288" spans="1:81">
      <c r="A288" s="80" t="s">
        <v>2113</v>
      </c>
      <c r="B288" s="80">
        <v>303</v>
      </c>
      <c r="C288" s="80">
        <v>14</v>
      </c>
      <c r="D288" s="80">
        <v>18</v>
      </c>
      <c r="E288" s="80">
        <v>2017</v>
      </c>
      <c r="F288" s="80" t="s">
        <v>71</v>
      </c>
      <c r="G288" s="80" t="s">
        <v>1667</v>
      </c>
      <c r="H288" s="80" t="s">
        <v>1668</v>
      </c>
      <c r="I288" s="177"/>
      <c r="J288" s="81">
        <v>53.085702055128195</v>
      </c>
      <c r="K288" s="81">
        <v>0.70138280661528452</v>
      </c>
      <c r="L288" s="81">
        <v>26.612103825567466</v>
      </c>
      <c r="M288" s="81">
        <v>8.5943186314247413</v>
      </c>
      <c r="N288" s="81">
        <v>14.252970935925882</v>
      </c>
      <c r="O288" s="81">
        <v>7.6769906928916285</v>
      </c>
      <c r="P288" s="81">
        <v>14.976281250676765</v>
      </c>
      <c r="Q288" s="81">
        <v>0.4244202941899044</v>
      </c>
      <c r="R288" s="81">
        <v>0</v>
      </c>
      <c r="S288" s="81">
        <v>0.25301502691407135</v>
      </c>
      <c r="T288" s="82"/>
      <c r="U288" s="81">
        <v>1984217</v>
      </c>
      <c r="V288" s="81">
        <v>225</v>
      </c>
      <c r="W288" s="81">
        <v>568</v>
      </c>
      <c r="X288" s="81">
        <v>1651</v>
      </c>
      <c r="Y288" s="81">
        <v>2739</v>
      </c>
      <c r="Z288" s="81">
        <v>4590</v>
      </c>
      <c r="AA288" s="81">
        <v>3102</v>
      </c>
      <c r="AB288" s="81">
        <v>6214</v>
      </c>
      <c r="AC288" s="81">
        <v>0</v>
      </c>
      <c r="AD288" s="81">
        <v>0.25301502691407141</v>
      </c>
      <c r="AE288" s="82"/>
      <c r="AF288" s="81">
        <v>16084605.462151369</v>
      </c>
      <c r="AG288" s="81">
        <v>463438.19188775239</v>
      </c>
      <c r="AH288" s="81">
        <v>3670140.2307692389</v>
      </c>
      <c r="AI288" s="81">
        <v>10222265.527087109</v>
      </c>
      <c r="AJ288" s="81">
        <v>10312119.219710991</v>
      </c>
      <c r="AK288" s="81">
        <v>0</v>
      </c>
      <c r="AL288" s="81">
        <v>0</v>
      </c>
      <c r="AM288" s="81">
        <v>853597.80583811633</v>
      </c>
      <c r="AN288" s="81">
        <v>0</v>
      </c>
      <c r="AO288" s="81">
        <v>0</v>
      </c>
      <c r="AP288" s="82"/>
      <c r="AQ288" s="81">
        <v>130</v>
      </c>
      <c r="AR288" s="81">
        <v>34</v>
      </c>
      <c r="AS288" s="81">
        <v>0</v>
      </c>
      <c r="AT288" s="81">
        <v>1</v>
      </c>
      <c r="AU288" s="81">
        <v>0</v>
      </c>
      <c r="AV288" s="81">
        <v>12</v>
      </c>
      <c r="AW288" s="81" t="s">
        <v>564</v>
      </c>
      <c r="AX288" s="82"/>
      <c r="AY288" s="81">
        <v>870.61900000000003</v>
      </c>
      <c r="AZ288" s="81">
        <v>2038.818</v>
      </c>
      <c r="BA288" s="81">
        <v>0</v>
      </c>
      <c r="BB288" s="81">
        <v>7.8</v>
      </c>
      <c r="BC288" s="81">
        <v>0</v>
      </c>
      <c r="BD288" s="81">
        <v>1193.8499999999999</v>
      </c>
      <c r="BE288" s="81" t="s">
        <v>564</v>
      </c>
      <c r="BF288" s="82"/>
      <c r="BG288" s="81">
        <v>0</v>
      </c>
      <c r="BH288" s="81">
        <v>0</v>
      </c>
      <c r="BI288" s="81">
        <v>42.651000000000003</v>
      </c>
      <c r="BJ288" s="81">
        <v>0</v>
      </c>
      <c r="BK288" s="81">
        <v>0</v>
      </c>
      <c r="BL288" s="81">
        <v>0</v>
      </c>
      <c r="BM288" s="82"/>
      <c r="BN288" s="81">
        <v>0</v>
      </c>
      <c r="BO288" s="81">
        <v>0</v>
      </c>
      <c r="BP288" s="81">
        <v>2</v>
      </c>
      <c r="BQ288" s="81">
        <v>0</v>
      </c>
      <c r="BR288" s="81">
        <v>0</v>
      </c>
      <c r="BS288" s="81">
        <v>0</v>
      </c>
      <c r="BT288"/>
      <c r="BU288" s="80">
        <v>42.651000000000003</v>
      </c>
      <c r="BV288" s="80">
        <v>0</v>
      </c>
      <c r="BW288" s="80">
        <v>0</v>
      </c>
      <c r="BX288" s="80">
        <v>0</v>
      </c>
      <c r="BY288" s="80">
        <v>0</v>
      </c>
      <c r="BZ288" s="80">
        <v>0</v>
      </c>
      <c r="CA288" s="80">
        <v>0</v>
      </c>
      <c r="CB288" s="80">
        <v>0</v>
      </c>
      <c r="CC288" s="80">
        <v>0</v>
      </c>
    </row>
    <row r="289" spans="1:81">
      <c r="A289" s="80" t="s">
        <v>2114</v>
      </c>
      <c r="B289" s="80">
        <v>304</v>
      </c>
      <c r="C289" s="80">
        <v>15</v>
      </c>
      <c r="D289" s="80">
        <v>18</v>
      </c>
      <c r="E289" s="80">
        <v>2018</v>
      </c>
      <c r="F289" s="80" t="s">
        <v>93</v>
      </c>
      <c r="G289" s="80" t="s">
        <v>1667</v>
      </c>
      <c r="H289" s="80" t="s">
        <v>1668</v>
      </c>
      <c r="I289" s="177"/>
      <c r="J289" s="81">
        <v>56.37803863487224</v>
      </c>
      <c r="K289" s="81">
        <v>0.65279742053959844</v>
      </c>
      <c r="L289" s="81">
        <v>24.413177527219947</v>
      </c>
      <c r="M289" s="81">
        <v>8.6367064673498692</v>
      </c>
      <c r="N289" s="81">
        <v>13.218289006531709</v>
      </c>
      <c r="O289" s="81">
        <v>7.5655792620538955</v>
      </c>
      <c r="P289" s="81">
        <v>15.032738854625174</v>
      </c>
      <c r="Q289" s="81">
        <v>0.39060825647102859</v>
      </c>
      <c r="R289" s="81">
        <v>0</v>
      </c>
      <c r="S289" s="81">
        <v>0.26323922636917541</v>
      </c>
      <c r="T289" s="82"/>
      <c r="U289" s="81">
        <v>2201855</v>
      </c>
      <c r="V289" s="81">
        <v>225</v>
      </c>
      <c r="W289" s="81">
        <v>568</v>
      </c>
      <c r="X289" s="81">
        <v>1651</v>
      </c>
      <c r="Y289" s="81">
        <v>2759</v>
      </c>
      <c r="Z289" s="81">
        <v>4610</v>
      </c>
      <c r="AA289" s="81">
        <v>3145</v>
      </c>
      <c r="AB289" s="81">
        <v>6163</v>
      </c>
      <c r="AC289" s="81">
        <v>0</v>
      </c>
      <c r="AD289" s="81">
        <v>0.26323922636917541</v>
      </c>
      <c r="AE289" s="82"/>
      <c r="AF289" s="81">
        <v>17917096.688406829</v>
      </c>
      <c r="AG289" s="81">
        <v>419300.69910802302</v>
      </c>
      <c r="AH289" s="81">
        <v>3459107.6190906931</v>
      </c>
      <c r="AI289" s="81">
        <v>10449243.414852509</v>
      </c>
      <c r="AJ289" s="81">
        <v>10067252.556271691</v>
      </c>
      <c r="AK289" s="81">
        <v>0</v>
      </c>
      <c r="AL289" s="81">
        <v>0</v>
      </c>
      <c r="AM289" s="81">
        <v>848343.79531589197</v>
      </c>
      <c r="AN289" s="81">
        <v>0</v>
      </c>
      <c r="AO289" s="81">
        <v>0</v>
      </c>
      <c r="AP289" s="82"/>
      <c r="AQ289" s="81">
        <v>148</v>
      </c>
      <c r="AR289" s="81">
        <v>42</v>
      </c>
      <c r="AS289" s="81">
        <v>0</v>
      </c>
      <c r="AT289" s="81">
        <v>1</v>
      </c>
      <c r="AU289" s="81">
        <v>0</v>
      </c>
      <c r="AV289" s="81">
        <v>12</v>
      </c>
      <c r="AW289" s="81" t="s">
        <v>564</v>
      </c>
      <c r="AX289" s="82"/>
      <c r="AY289" s="81">
        <v>1029.9190000000001</v>
      </c>
      <c r="AZ289" s="81">
        <v>2326.6179999999999</v>
      </c>
      <c r="BA289" s="81">
        <v>0</v>
      </c>
      <c r="BB289" s="81">
        <v>8</v>
      </c>
      <c r="BC289" s="81">
        <v>0</v>
      </c>
      <c r="BD289" s="81">
        <v>1192.8050000000001</v>
      </c>
      <c r="BE289" s="81" t="s">
        <v>564</v>
      </c>
      <c r="BF289" s="82"/>
      <c r="BG289" s="81">
        <v>0</v>
      </c>
      <c r="BH289" s="81">
        <v>0</v>
      </c>
      <c r="BI289" s="81">
        <v>45.792000000000002</v>
      </c>
      <c r="BJ289" s="81">
        <v>0</v>
      </c>
      <c r="BK289" s="81">
        <v>0</v>
      </c>
      <c r="BL289" s="81">
        <v>0</v>
      </c>
      <c r="BM289" s="82"/>
      <c r="BN289" s="81">
        <v>0</v>
      </c>
      <c r="BO289" s="81">
        <v>0</v>
      </c>
      <c r="BP289" s="81">
        <v>2</v>
      </c>
      <c r="BQ289" s="81">
        <v>0</v>
      </c>
      <c r="BR289" s="81">
        <v>0</v>
      </c>
      <c r="BS289" s="81">
        <v>0</v>
      </c>
      <c r="BT289"/>
      <c r="BU289" s="80">
        <v>45.792000000000002</v>
      </c>
      <c r="BV289" s="80">
        <v>0</v>
      </c>
      <c r="BW289" s="80">
        <v>0</v>
      </c>
      <c r="BX289" s="80">
        <v>0</v>
      </c>
      <c r="BY289" s="80">
        <v>0</v>
      </c>
      <c r="BZ289" s="80">
        <v>0</v>
      </c>
      <c r="CA289" s="80">
        <v>0</v>
      </c>
      <c r="CB289" s="80">
        <v>0</v>
      </c>
      <c r="CC289" s="80">
        <v>0</v>
      </c>
    </row>
    <row r="290" spans="1:81">
      <c r="A290" s="80" t="s">
        <v>2115</v>
      </c>
      <c r="B290" s="80">
        <v>305</v>
      </c>
      <c r="C290" s="80">
        <v>16</v>
      </c>
      <c r="D290" s="80">
        <v>18</v>
      </c>
      <c r="E290" s="80">
        <v>2019</v>
      </c>
      <c r="F290" s="80" t="s">
        <v>73</v>
      </c>
      <c r="G290" s="80" t="s">
        <v>1667</v>
      </c>
      <c r="H290" s="80" t="s">
        <v>1668</v>
      </c>
      <c r="I290" s="177"/>
      <c r="J290" s="81">
        <v>52.454309206973456</v>
      </c>
      <c r="K290" s="81">
        <v>0.60574793738182175</v>
      </c>
      <c r="L290" s="81">
        <v>24.522556892587939</v>
      </c>
      <c r="M290" s="81">
        <v>7.7479099396322946</v>
      </c>
      <c r="N290" s="81">
        <v>13.313634309158044</v>
      </c>
      <c r="O290" s="81">
        <v>7.358619443125562</v>
      </c>
      <c r="P290" s="81">
        <v>11.847187175267649</v>
      </c>
      <c r="Q290" s="81">
        <v>0.37296792628126468</v>
      </c>
      <c r="R290" s="81">
        <v>0</v>
      </c>
      <c r="S290" s="81">
        <v>0.1800449216577357</v>
      </c>
      <c r="T290" s="82"/>
      <c r="U290" s="81">
        <v>2155038</v>
      </c>
      <c r="V290" s="81">
        <v>225</v>
      </c>
      <c r="W290" s="81">
        <v>568</v>
      </c>
      <c r="X290" s="81">
        <v>1651</v>
      </c>
      <c r="Y290" s="81">
        <v>2745</v>
      </c>
      <c r="Z290" s="81">
        <v>4607</v>
      </c>
      <c r="AA290" s="81">
        <v>2460</v>
      </c>
      <c r="AB290" s="81">
        <v>6044</v>
      </c>
      <c r="AC290" s="81">
        <v>0</v>
      </c>
      <c r="AD290" s="81">
        <v>0.1800449216577357</v>
      </c>
      <c r="AE290" s="82"/>
      <c r="AF290" s="81">
        <v>17207612.302753512</v>
      </c>
      <c r="AG290" s="81">
        <v>419176.5324034376</v>
      </c>
      <c r="AH290" s="81">
        <v>3734802.985731272</v>
      </c>
      <c r="AI290" s="81">
        <v>10239391.10020549</v>
      </c>
      <c r="AJ290" s="81">
        <v>10186867.069391433</v>
      </c>
      <c r="AK290" s="81">
        <v>0</v>
      </c>
      <c r="AL290" s="81">
        <v>0</v>
      </c>
      <c r="AM290" s="81">
        <v>823147.3007923601</v>
      </c>
      <c r="AN290" s="81">
        <v>0</v>
      </c>
      <c r="AO290" s="81">
        <v>0</v>
      </c>
      <c r="AP290" s="82"/>
      <c r="AQ290" s="81">
        <v>152</v>
      </c>
      <c r="AR290" s="81">
        <v>55</v>
      </c>
      <c r="AS290" s="81">
        <v>0</v>
      </c>
      <c r="AT290" s="81">
        <v>1</v>
      </c>
      <c r="AU290" s="81">
        <v>0</v>
      </c>
      <c r="AV290" s="81">
        <v>12</v>
      </c>
      <c r="AW290" s="81" t="s">
        <v>564</v>
      </c>
      <c r="AX290" s="82"/>
      <c r="AY290" s="81">
        <v>1061.6369999999999</v>
      </c>
      <c r="AZ290" s="81">
        <v>2985.518</v>
      </c>
      <c r="BA290" s="81">
        <v>0</v>
      </c>
      <c r="BB290" s="81">
        <v>7.8</v>
      </c>
      <c r="BC290" s="81">
        <v>0</v>
      </c>
      <c r="BD290" s="81">
        <v>1192.8050000000001</v>
      </c>
      <c r="BE290" s="81" t="s">
        <v>564</v>
      </c>
      <c r="BF290" s="82"/>
      <c r="BG290" s="81">
        <v>0</v>
      </c>
      <c r="BH290" s="81">
        <v>0</v>
      </c>
      <c r="BI290" s="81">
        <v>45.185000000000002</v>
      </c>
      <c r="BJ290" s="81">
        <v>0</v>
      </c>
      <c r="BK290" s="81">
        <v>0</v>
      </c>
      <c r="BL290" s="81">
        <v>0</v>
      </c>
      <c r="BM290" s="82"/>
      <c r="BN290" s="81">
        <v>0</v>
      </c>
      <c r="BO290" s="81">
        <v>0</v>
      </c>
      <c r="BP290" s="81">
        <v>2</v>
      </c>
      <c r="BQ290" s="81">
        <v>0</v>
      </c>
      <c r="BR290" s="81">
        <v>0</v>
      </c>
      <c r="BS290" s="81">
        <v>0</v>
      </c>
      <c r="BT290"/>
      <c r="BU290" s="80">
        <v>45.185000000000002</v>
      </c>
      <c r="BV290" s="80">
        <v>0</v>
      </c>
      <c r="BW290" s="80">
        <v>0</v>
      </c>
      <c r="BX290" s="80">
        <v>0</v>
      </c>
      <c r="BY290" s="80">
        <v>0</v>
      </c>
      <c r="BZ290" s="80">
        <v>0</v>
      </c>
      <c r="CA290" s="80">
        <v>0</v>
      </c>
      <c r="CB290" s="80">
        <v>0</v>
      </c>
      <c r="CC290" s="80">
        <v>0</v>
      </c>
    </row>
    <row r="291" spans="1:81">
      <c r="A291" s="80" t="s">
        <v>2116</v>
      </c>
      <c r="B291" s="80">
        <v>306</v>
      </c>
      <c r="C291" s="80">
        <v>17</v>
      </c>
      <c r="D291" s="80">
        <v>18</v>
      </c>
      <c r="E291" s="80">
        <v>2020</v>
      </c>
      <c r="F291" s="80" t="s">
        <v>218</v>
      </c>
      <c r="G291" s="80" t="s">
        <v>1667</v>
      </c>
      <c r="H291" s="80" t="s">
        <v>1668</v>
      </c>
      <c r="I291" s="177"/>
      <c r="J291" s="81">
        <v>67.587409478893676</v>
      </c>
      <c r="K291" s="81">
        <v>0.61690056985826025</v>
      </c>
      <c r="L291" s="81">
        <v>20.698407625391521</v>
      </c>
      <c r="M291" s="81">
        <v>7.381329539857477</v>
      </c>
      <c r="N291" s="81">
        <v>12.256042620856443</v>
      </c>
      <c r="O291" s="81">
        <v>6.5101664126066341</v>
      </c>
      <c r="P291" s="81">
        <v>14.361578728314507</v>
      </c>
      <c r="Q291" s="81">
        <v>0.35537103193159764</v>
      </c>
      <c r="R291" s="81">
        <v>0</v>
      </c>
      <c r="S291" s="81">
        <v>0.19478627168721971</v>
      </c>
      <c r="T291" s="82"/>
      <c r="U291" s="81">
        <v>3147711</v>
      </c>
      <c r="V291" s="81">
        <v>212</v>
      </c>
      <c r="W291" s="81">
        <v>426</v>
      </c>
      <c r="X291" s="81">
        <v>1654</v>
      </c>
      <c r="Y291" s="81">
        <v>2757</v>
      </c>
      <c r="Z291" s="81">
        <v>4652</v>
      </c>
      <c r="AA291" s="81">
        <v>3240</v>
      </c>
      <c r="AB291" s="81">
        <v>6027</v>
      </c>
      <c r="AC291" s="81">
        <v>0</v>
      </c>
      <c r="AD291" s="81">
        <v>0.19478627168721971</v>
      </c>
      <c r="AE291" s="82"/>
      <c r="AF291" s="81">
        <v>24577036.11760518</v>
      </c>
      <c r="AG291" s="81">
        <v>395248.56274307572</v>
      </c>
      <c r="AH291" s="81">
        <v>3035386.0442512445</v>
      </c>
      <c r="AI291" s="81">
        <v>9496741.4624384008</v>
      </c>
      <c r="AJ291" s="81">
        <v>10445223.200012211</v>
      </c>
      <c r="AK291" s="81"/>
      <c r="AL291" s="81"/>
      <c r="AM291" s="81">
        <v>786590.46136661642</v>
      </c>
      <c r="AN291" s="81"/>
      <c r="AO291" s="81"/>
      <c r="AP291" s="82"/>
      <c r="AQ291" s="81">
        <v>153</v>
      </c>
      <c r="AR291" s="81">
        <v>64</v>
      </c>
      <c r="AS291" s="81">
        <v>0</v>
      </c>
      <c r="AT291" s="81">
        <v>1</v>
      </c>
      <c r="AU291" s="81">
        <v>0</v>
      </c>
      <c r="AV291" s="81">
        <v>12</v>
      </c>
      <c r="AW291" s="81">
        <v>0</v>
      </c>
      <c r="AX291" s="82"/>
      <c r="AY291" s="81">
        <v>1070.037</v>
      </c>
      <c r="AZ291" s="81">
        <v>3368.3180000000011</v>
      </c>
      <c r="BA291" s="81">
        <v>0</v>
      </c>
      <c r="BB291" s="81">
        <v>7.8</v>
      </c>
      <c r="BC291" s="81">
        <v>0</v>
      </c>
      <c r="BD291" s="81">
        <v>1192.8050000000001</v>
      </c>
      <c r="BE291" s="81">
        <v>0</v>
      </c>
      <c r="BF291" s="82"/>
      <c r="BG291" s="81">
        <v>0</v>
      </c>
      <c r="BH291" s="81">
        <v>0</v>
      </c>
      <c r="BI291" s="81">
        <v>45.012</v>
      </c>
      <c r="BJ291" s="81">
        <v>0</v>
      </c>
      <c r="BK291" s="81">
        <v>0</v>
      </c>
      <c r="BL291" s="81">
        <v>0</v>
      </c>
      <c r="BM291" s="82"/>
      <c r="BN291" s="81">
        <v>0</v>
      </c>
      <c r="BO291" s="81">
        <v>0</v>
      </c>
      <c r="BP291" s="81">
        <v>2</v>
      </c>
      <c r="BQ291" s="81">
        <v>0</v>
      </c>
      <c r="BR291" s="81">
        <v>0</v>
      </c>
      <c r="BS291" s="81">
        <v>0</v>
      </c>
      <c r="BT291"/>
      <c r="BU291" s="80">
        <v>45.012</v>
      </c>
      <c r="BV291" s="80">
        <v>0</v>
      </c>
      <c r="BW291" s="80">
        <v>0</v>
      </c>
      <c r="BX291" s="80">
        <v>0</v>
      </c>
      <c r="BY291" s="80">
        <v>0</v>
      </c>
      <c r="BZ291" s="80">
        <v>0</v>
      </c>
      <c r="CA291" s="80">
        <v>0</v>
      </c>
      <c r="CB291" s="80">
        <v>0</v>
      </c>
      <c r="CC291" s="80">
        <v>0</v>
      </c>
    </row>
    <row r="292" spans="1:81">
      <c r="A292" s="80" t="s">
        <v>1672</v>
      </c>
      <c r="B292" s="80">
        <v>306</v>
      </c>
      <c r="C292" s="80">
        <v>18</v>
      </c>
      <c r="D292" s="80">
        <v>18</v>
      </c>
      <c r="E292" s="80">
        <v>2021</v>
      </c>
      <c r="F292" s="80" t="s">
        <v>75</v>
      </c>
      <c r="G292" s="174" t="s">
        <v>1667</v>
      </c>
      <c r="H292" s="80" t="s">
        <v>1668</v>
      </c>
      <c r="I292" s="177"/>
      <c r="J292" s="81">
        <v>76.334483485452608</v>
      </c>
      <c r="K292" s="81">
        <v>0.59424648984330986</v>
      </c>
      <c r="L292" s="81">
        <v>18.889137952240969</v>
      </c>
      <c r="M292" s="81">
        <v>7.4553775227684094</v>
      </c>
      <c r="N292" s="81">
        <v>11.566100769407806</v>
      </c>
      <c r="O292" s="81">
        <v>6.3591770673802834</v>
      </c>
      <c r="P292" s="81">
        <v>15.031280352258495</v>
      </c>
      <c r="Q292" s="81">
        <v>0.35480243955398422</v>
      </c>
      <c r="R292" s="81">
        <v>0</v>
      </c>
      <c r="S292" s="81">
        <v>0.2498032037838725</v>
      </c>
      <c r="T292" s="82"/>
      <c r="U292" s="81">
        <v>3650827</v>
      </c>
      <c r="V292" s="81">
        <v>212</v>
      </c>
      <c r="W292" s="81">
        <v>426</v>
      </c>
      <c r="X292" s="81">
        <v>1654</v>
      </c>
      <c r="Y292" s="81">
        <v>2739</v>
      </c>
      <c r="Z292" s="81">
        <v>4679</v>
      </c>
      <c r="AA292" s="81">
        <v>3307</v>
      </c>
      <c r="AB292" s="81">
        <v>5946</v>
      </c>
      <c r="AC292" s="81">
        <v>0</v>
      </c>
      <c r="AD292" s="81">
        <v>0.2498032037838725</v>
      </c>
      <c r="AE292" s="82"/>
      <c r="AF292" s="81">
        <v>27963763.374233592</v>
      </c>
      <c r="AG292" s="81">
        <v>402073.88501403003</v>
      </c>
      <c r="AH292" s="81">
        <v>2721400.237153661</v>
      </c>
      <c r="AI292" s="81">
        <v>10362347.933233861</v>
      </c>
      <c r="AJ292" s="81">
        <v>10112658.341485335</v>
      </c>
      <c r="AK292" s="81">
        <v>0</v>
      </c>
      <c r="AL292" s="81">
        <v>0</v>
      </c>
      <c r="AM292" s="81">
        <v>780495.07690519618</v>
      </c>
      <c r="AN292" s="81">
        <v>0</v>
      </c>
      <c r="AO292" s="81">
        <v>0</v>
      </c>
      <c r="AP292" s="82"/>
      <c r="AQ292" s="81">
        <v>158</v>
      </c>
      <c r="AR292" s="81">
        <v>66</v>
      </c>
      <c r="AS292" s="81">
        <v>0</v>
      </c>
      <c r="AT292" s="81">
        <v>1</v>
      </c>
      <c r="AU292" s="81">
        <v>0</v>
      </c>
      <c r="AV292" s="81">
        <v>12</v>
      </c>
      <c r="AW292" s="81"/>
      <c r="AX292" s="82"/>
      <c r="AY292" s="81">
        <v>1099.2370000000001</v>
      </c>
      <c r="AZ292" s="81">
        <v>3460.7180000000012</v>
      </c>
      <c r="BA292" s="81">
        <v>0</v>
      </c>
      <c r="BB292" s="81">
        <v>7.8</v>
      </c>
      <c r="BC292" s="81">
        <v>0</v>
      </c>
      <c r="BD292" s="81">
        <v>1192.8050000000001</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1666</v>
      </c>
      <c r="B293" s="80">
        <v>306</v>
      </c>
      <c r="C293" s="80">
        <v>19</v>
      </c>
      <c r="D293" s="80">
        <v>18</v>
      </c>
      <c r="E293" s="80">
        <v>2022</v>
      </c>
      <c r="F293" s="80" t="s">
        <v>568</v>
      </c>
      <c r="G293" s="174" t="s">
        <v>1667</v>
      </c>
      <c r="H293" s="80" t="s">
        <v>1668</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162</v>
      </c>
      <c r="AR293" s="81">
        <v>66</v>
      </c>
      <c r="AS293" s="81">
        <v>0</v>
      </c>
      <c r="AT293" s="81">
        <v>1</v>
      </c>
      <c r="AU293" s="81">
        <v>0</v>
      </c>
      <c r="AV293" s="81">
        <v>12</v>
      </c>
      <c r="AW293" s="81"/>
      <c r="AX293" s="82"/>
      <c r="AY293" s="81">
        <v>1121.6769999999997</v>
      </c>
      <c r="AZ293" s="81">
        <v>3460.7180000000008</v>
      </c>
      <c r="BA293" s="81">
        <v>0</v>
      </c>
      <c r="BB293" s="81">
        <v>7.8</v>
      </c>
      <c r="BC293" s="81">
        <v>0</v>
      </c>
      <c r="BD293" s="81">
        <v>1192.8050000000001</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2117</v>
      </c>
      <c r="B294" s="80">
        <v>205</v>
      </c>
      <c r="C294" s="80">
        <v>1</v>
      </c>
      <c r="D294" s="80">
        <v>13</v>
      </c>
      <c r="E294" s="80">
        <v>1990</v>
      </c>
      <c r="F294" s="80" t="s">
        <v>562</v>
      </c>
      <c r="G294" s="80" t="s">
        <v>2118</v>
      </c>
      <c r="H294" s="80" t="s">
        <v>2119</v>
      </c>
      <c r="I294" s="177"/>
      <c r="J294" s="81">
        <v>39.153536253826438</v>
      </c>
      <c r="K294" s="81">
        <v>2.6992492341949696</v>
      </c>
      <c r="L294" s="81">
        <v>7.5055865886862136</v>
      </c>
      <c r="M294" s="81">
        <v>5.9753534935829666</v>
      </c>
      <c r="N294" s="81">
        <v>10.877867394524682</v>
      </c>
      <c r="O294" s="81">
        <v>5.0740108578324712</v>
      </c>
      <c r="P294" s="81">
        <v>10.885005140483928</v>
      </c>
      <c r="Q294" s="81">
        <v>0.53736609147196379</v>
      </c>
      <c r="R294" s="81">
        <v>0</v>
      </c>
      <c r="S294" s="81">
        <v>0.39350434687415581</v>
      </c>
      <c r="T294" s="82"/>
      <c r="U294" s="81">
        <v>1619101</v>
      </c>
      <c r="V294" s="81">
        <v>609</v>
      </c>
      <c r="W294" s="81">
        <v>67</v>
      </c>
      <c r="X294" s="81">
        <v>1903</v>
      </c>
      <c r="Y294" s="81">
        <v>2821</v>
      </c>
      <c r="Z294" s="81">
        <v>2087</v>
      </c>
      <c r="AA294" s="81">
        <v>2643</v>
      </c>
      <c r="AB294" s="81">
        <v>8725</v>
      </c>
      <c r="AC294" s="81">
        <v>0</v>
      </c>
      <c r="AD294" s="81">
        <v>0.39350434687415581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2120</v>
      </c>
      <c r="B295" s="80">
        <v>206</v>
      </c>
      <c r="C295" s="80">
        <v>2</v>
      </c>
      <c r="D295" s="80">
        <v>13</v>
      </c>
      <c r="E295" s="80">
        <v>2005</v>
      </c>
      <c r="F295" s="80" t="s">
        <v>565</v>
      </c>
      <c r="G295" s="80" t="s">
        <v>2118</v>
      </c>
      <c r="H295" s="80" t="s">
        <v>2119</v>
      </c>
      <c r="I295" s="177"/>
      <c r="J295" s="81">
        <v>19.95548734274394</v>
      </c>
      <c r="K295" s="81">
        <v>1.3048049658636072</v>
      </c>
      <c r="L295" s="81">
        <v>6.3874467294988371</v>
      </c>
      <c r="M295" s="81">
        <v>11.174968506080088</v>
      </c>
      <c r="N295" s="81">
        <v>14.901839080317773</v>
      </c>
      <c r="O295" s="81">
        <v>7.3114457780800333</v>
      </c>
      <c r="P295" s="81">
        <v>11.068088381183321</v>
      </c>
      <c r="Q295" s="81">
        <v>0.43644085983553305</v>
      </c>
      <c r="R295" s="81">
        <v>0</v>
      </c>
      <c r="S295" s="81">
        <v>0.62508947187710617</v>
      </c>
      <c r="T295" s="82"/>
      <c r="U295" s="81">
        <v>1160796</v>
      </c>
      <c r="V295" s="81">
        <v>372</v>
      </c>
      <c r="W295" s="81">
        <v>52</v>
      </c>
      <c r="X295" s="81">
        <v>1550</v>
      </c>
      <c r="Y295" s="81">
        <v>3086</v>
      </c>
      <c r="Z295" s="81">
        <v>3480</v>
      </c>
      <c r="AA295" s="81">
        <v>2201</v>
      </c>
      <c r="AB295" s="81">
        <v>7408</v>
      </c>
      <c r="AC295" s="81">
        <v>0</v>
      </c>
      <c r="AD295" s="81">
        <v>0.62508947187710617</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2121</v>
      </c>
      <c r="B296" s="80">
        <v>207</v>
      </c>
      <c r="C296" s="80">
        <v>3</v>
      </c>
      <c r="D296" s="80">
        <v>13</v>
      </c>
      <c r="E296" s="80">
        <v>2006</v>
      </c>
      <c r="F296" s="80" t="s">
        <v>566</v>
      </c>
      <c r="G296" s="80" t="s">
        <v>2118</v>
      </c>
      <c r="H296" s="80" t="s">
        <v>2119</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2122</v>
      </c>
      <c r="B297" s="80">
        <v>208</v>
      </c>
      <c r="C297" s="80">
        <v>4</v>
      </c>
      <c r="D297" s="80">
        <v>13</v>
      </c>
      <c r="E297" s="80">
        <v>2007</v>
      </c>
      <c r="F297" s="80" t="s">
        <v>567</v>
      </c>
      <c r="G297" s="80" t="s">
        <v>2118</v>
      </c>
      <c r="H297" s="80" t="s">
        <v>2119</v>
      </c>
      <c r="I297" s="177"/>
      <c r="J297" s="81">
        <v>21.428241195433039</v>
      </c>
      <c r="K297" s="81">
        <v>1.1420754851078996</v>
      </c>
      <c r="L297" s="81">
        <v>8.6893098114787595</v>
      </c>
      <c r="M297" s="81">
        <v>13.040483601847619</v>
      </c>
      <c r="N297" s="81">
        <v>16.422820778383208</v>
      </c>
      <c r="O297" s="81">
        <v>7.0757107937234567</v>
      </c>
      <c r="P297" s="81">
        <v>10.744078967455899</v>
      </c>
      <c r="Q297" s="81">
        <v>0.44488663154806068</v>
      </c>
      <c r="R297" s="81">
        <v>0</v>
      </c>
      <c r="S297" s="81">
        <v>0.27096661051707194</v>
      </c>
      <c r="T297" s="82"/>
      <c r="U297" s="81">
        <v>1439492</v>
      </c>
      <c r="V297" s="81">
        <v>315</v>
      </c>
      <c r="W297" s="81">
        <v>75</v>
      </c>
      <c r="X297" s="81">
        <v>1934</v>
      </c>
      <c r="Y297" s="81">
        <v>3073</v>
      </c>
      <c r="Z297" s="81">
        <v>3501</v>
      </c>
      <c r="AA297" s="81">
        <v>2104</v>
      </c>
      <c r="AB297" s="81">
        <v>7152</v>
      </c>
      <c r="AC297" s="81">
        <v>0</v>
      </c>
      <c r="AD297" s="81">
        <v>0.27096661051707194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2123</v>
      </c>
      <c r="B298" s="80">
        <v>209</v>
      </c>
      <c r="C298" s="80">
        <v>5</v>
      </c>
      <c r="D298" s="80">
        <v>13</v>
      </c>
      <c r="E298" s="80">
        <v>2008</v>
      </c>
      <c r="F298" s="80" t="s">
        <v>84</v>
      </c>
      <c r="G298" s="80" t="s">
        <v>2118</v>
      </c>
      <c r="H298" s="80" t="s">
        <v>2119</v>
      </c>
      <c r="I298" s="177"/>
      <c r="J298" s="81">
        <v>25.540906203448802</v>
      </c>
      <c r="K298" s="81">
        <v>0.86630490884241984</v>
      </c>
      <c r="L298" s="81">
        <v>7.2250362015631184</v>
      </c>
      <c r="M298" s="81">
        <v>12.401930314475818</v>
      </c>
      <c r="N298" s="81">
        <v>17.02851990567553</v>
      </c>
      <c r="O298" s="81">
        <v>6.8767896663260748</v>
      </c>
      <c r="P298" s="81">
        <v>10.532907909073693</v>
      </c>
      <c r="Q298" s="81">
        <v>0.4322476655767416</v>
      </c>
      <c r="R298" s="81">
        <v>0</v>
      </c>
      <c r="S298" s="81">
        <v>0.32158289536474632</v>
      </c>
      <c r="T298" s="82"/>
      <c r="U298" s="81">
        <v>1702079</v>
      </c>
      <c r="V298" s="81">
        <v>315</v>
      </c>
      <c r="W298" s="81">
        <v>75</v>
      </c>
      <c r="X298" s="81">
        <v>1934</v>
      </c>
      <c r="Y298" s="81">
        <v>3076</v>
      </c>
      <c r="Z298" s="81">
        <v>3522</v>
      </c>
      <c r="AA298" s="81">
        <v>2065</v>
      </c>
      <c r="AB298" s="81">
        <v>7063</v>
      </c>
      <c r="AC298" s="81">
        <v>0</v>
      </c>
      <c r="AD298" s="81">
        <v>0.32158289536474632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2124</v>
      </c>
      <c r="B299" s="80">
        <v>210</v>
      </c>
      <c r="C299" s="80">
        <v>6</v>
      </c>
      <c r="D299" s="80">
        <v>13</v>
      </c>
      <c r="E299" s="80">
        <v>2009</v>
      </c>
      <c r="F299" s="80" t="s">
        <v>85</v>
      </c>
      <c r="G299" s="80" t="s">
        <v>2118</v>
      </c>
      <c r="H299" s="80" t="s">
        <v>2119</v>
      </c>
      <c r="I299" s="177"/>
      <c r="J299" s="81">
        <v>20.104212820386312</v>
      </c>
      <c r="K299" s="81">
        <v>0.90081055349503958</v>
      </c>
      <c r="L299" s="81">
        <v>4.9001998911418765</v>
      </c>
      <c r="M299" s="81">
        <v>12.712462913775406</v>
      </c>
      <c r="N299" s="81">
        <v>14.800532907899568</v>
      </c>
      <c r="O299" s="81">
        <v>7.0026290151795765</v>
      </c>
      <c r="P299" s="81">
        <v>10.095904376866072</v>
      </c>
      <c r="Q299" s="81">
        <v>0.40791262895123703</v>
      </c>
      <c r="R299" s="81">
        <v>0</v>
      </c>
      <c r="S299" s="81">
        <v>0.35744380015475657</v>
      </c>
      <c r="T299" s="82"/>
      <c r="U299" s="81">
        <v>1143382</v>
      </c>
      <c r="V299" s="81">
        <v>319</v>
      </c>
      <c r="W299" s="81">
        <v>78</v>
      </c>
      <c r="X299" s="81">
        <v>2162</v>
      </c>
      <c r="Y299" s="81">
        <v>3098</v>
      </c>
      <c r="Z299" s="81">
        <v>3540</v>
      </c>
      <c r="AA299" s="81">
        <v>2032</v>
      </c>
      <c r="AB299" s="81">
        <v>6997</v>
      </c>
      <c r="AC299" s="81">
        <v>0</v>
      </c>
      <c r="AD299" s="81">
        <v>0.35744380015475657</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89.9</v>
      </c>
      <c r="BJ299" s="81">
        <v>0</v>
      </c>
      <c r="BK299" s="81">
        <v>0</v>
      </c>
      <c r="BL299" s="81">
        <v>0</v>
      </c>
      <c r="BM299" s="82"/>
      <c r="BN299" s="81">
        <v>0</v>
      </c>
      <c r="BO299" s="81">
        <v>0</v>
      </c>
      <c r="BP299" s="81">
        <v>2</v>
      </c>
      <c r="BQ299" s="81">
        <v>0</v>
      </c>
      <c r="BR299" s="81">
        <v>0</v>
      </c>
      <c r="BS299" s="81">
        <v>0</v>
      </c>
      <c r="BT299"/>
      <c r="BU299" s="80"/>
      <c r="BV299" s="80"/>
      <c r="BW299" s="80"/>
      <c r="BX299" s="80"/>
      <c r="BY299" s="80"/>
      <c r="BZ299" s="80"/>
      <c r="CA299" s="80"/>
      <c r="CB299" s="80"/>
      <c r="CC299" s="80"/>
    </row>
    <row r="300" spans="1:81">
      <c r="A300" s="80" t="s">
        <v>2125</v>
      </c>
      <c r="B300" s="80">
        <v>211</v>
      </c>
      <c r="C300" s="80">
        <v>7</v>
      </c>
      <c r="D300" s="80">
        <v>13</v>
      </c>
      <c r="E300" s="80">
        <v>2010</v>
      </c>
      <c r="F300" s="80" t="s">
        <v>86</v>
      </c>
      <c r="G300" s="80" t="s">
        <v>2118</v>
      </c>
      <c r="H300" s="80" t="s">
        <v>2119</v>
      </c>
      <c r="I300" s="177"/>
      <c r="J300" s="81">
        <v>24.165937404734915</v>
      </c>
      <c r="K300" s="81">
        <v>1.0242689666744262</v>
      </c>
      <c r="L300" s="81">
        <v>4.3751437050321007</v>
      </c>
      <c r="M300" s="81">
        <v>14.762567728754206</v>
      </c>
      <c r="N300" s="81">
        <v>17.354498130787857</v>
      </c>
      <c r="O300" s="81">
        <v>7.0174955709881708</v>
      </c>
      <c r="P300" s="81">
        <v>10.247484272866229</v>
      </c>
      <c r="Q300" s="81">
        <v>0.41907469242250456</v>
      </c>
      <c r="R300" s="81">
        <v>0</v>
      </c>
      <c r="S300" s="81">
        <v>0.22016170822873571</v>
      </c>
      <c r="T300" s="82"/>
      <c r="U300" s="81">
        <v>1295415</v>
      </c>
      <c r="V300" s="81">
        <v>319</v>
      </c>
      <c r="W300" s="81">
        <v>78</v>
      </c>
      <c r="X300" s="81">
        <v>2162</v>
      </c>
      <c r="Y300" s="81">
        <v>3085</v>
      </c>
      <c r="Z300" s="81">
        <v>3564</v>
      </c>
      <c r="AA300" s="81">
        <v>2011</v>
      </c>
      <c r="AB300" s="81">
        <v>6888</v>
      </c>
      <c r="AC300" s="81">
        <v>0</v>
      </c>
      <c r="AD300" s="81">
        <v>0.22016170822873571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88.831000000000003</v>
      </c>
      <c r="BJ300" s="81">
        <v>0</v>
      </c>
      <c r="BK300" s="81">
        <v>0</v>
      </c>
      <c r="BL300" s="81">
        <v>0</v>
      </c>
      <c r="BM300" s="82"/>
      <c r="BN300" s="81">
        <v>0</v>
      </c>
      <c r="BO300" s="81">
        <v>0</v>
      </c>
      <c r="BP300" s="81">
        <v>2</v>
      </c>
      <c r="BQ300" s="81">
        <v>0</v>
      </c>
      <c r="BR300" s="81">
        <v>0</v>
      </c>
      <c r="BS300" s="81">
        <v>0</v>
      </c>
      <c r="BT300"/>
      <c r="BU300" s="80">
        <v>88.831000000000003</v>
      </c>
      <c r="BV300" s="80">
        <v>0</v>
      </c>
      <c r="BW300" s="80">
        <v>0</v>
      </c>
      <c r="BX300" s="80">
        <v>0</v>
      </c>
      <c r="BY300" s="80">
        <v>0</v>
      </c>
      <c r="BZ300" s="80">
        <v>0</v>
      </c>
      <c r="CA300" s="80">
        <v>0</v>
      </c>
      <c r="CB300" s="80">
        <v>0</v>
      </c>
      <c r="CC300" s="80">
        <v>0</v>
      </c>
    </row>
    <row r="301" spans="1:81">
      <c r="A301" s="80" t="s">
        <v>2126</v>
      </c>
      <c r="B301" s="80">
        <v>212</v>
      </c>
      <c r="C301" s="80">
        <v>8</v>
      </c>
      <c r="D301" s="80">
        <v>13</v>
      </c>
      <c r="E301" s="80">
        <v>2011</v>
      </c>
      <c r="F301" s="80" t="s">
        <v>87</v>
      </c>
      <c r="G301" s="80" t="s">
        <v>2118</v>
      </c>
      <c r="H301" s="80" t="s">
        <v>2119</v>
      </c>
      <c r="I301" s="177"/>
      <c r="J301" s="81">
        <v>20.742939624508015</v>
      </c>
      <c r="K301" s="81">
        <v>1.0414250346938629</v>
      </c>
      <c r="L301" s="81">
        <v>4.5766203952676126</v>
      </c>
      <c r="M301" s="81">
        <v>13.407714862710529</v>
      </c>
      <c r="N301" s="81">
        <v>15.993628626128238</v>
      </c>
      <c r="O301" s="81">
        <v>6.9164603010449452</v>
      </c>
      <c r="P301" s="81">
        <v>9.7187704975487712</v>
      </c>
      <c r="Q301" s="81">
        <v>0.47496684113875748</v>
      </c>
      <c r="R301" s="81">
        <v>0</v>
      </c>
      <c r="S301" s="81">
        <v>0.21649463212619252</v>
      </c>
      <c r="T301" s="82"/>
      <c r="U301" s="81">
        <v>1228248</v>
      </c>
      <c r="V301" s="81">
        <v>319</v>
      </c>
      <c r="W301" s="81">
        <v>78</v>
      </c>
      <c r="X301" s="81">
        <v>2162</v>
      </c>
      <c r="Y301" s="81">
        <v>3078</v>
      </c>
      <c r="Z301" s="81">
        <v>3589</v>
      </c>
      <c r="AA301" s="81">
        <v>1964</v>
      </c>
      <c r="AB301" s="81">
        <v>6768</v>
      </c>
      <c r="AC301" s="81">
        <v>0</v>
      </c>
      <c r="AD301" s="81">
        <v>0.21649463212619252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80.504999999999995</v>
      </c>
      <c r="BJ301" s="81">
        <v>0</v>
      </c>
      <c r="BK301" s="81">
        <v>0</v>
      </c>
      <c r="BL301" s="81">
        <v>0</v>
      </c>
      <c r="BM301" s="82"/>
      <c r="BN301" s="81">
        <v>0</v>
      </c>
      <c r="BO301" s="81">
        <v>0</v>
      </c>
      <c r="BP301" s="81">
        <v>2</v>
      </c>
      <c r="BQ301" s="81">
        <v>0</v>
      </c>
      <c r="BR301" s="81">
        <v>0</v>
      </c>
      <c r="BS301" s="81">
        <v>0</v>
      </c>
      <c r="BT301"/>
      <c r="BU301" s="80">
        <v>80.504999999999995</v>
      </c>
      <c r="BV301" s="80">
        <v>0</v>
      </c>
      <c r="BW301" s="80">
        <v>0</v>
      </c>
      <c r="BX301" s="80">
        <v>0</v>
      </c>
      <c r="BY301" s="80">
        <v>0</v>
      </c>
      <c r="BZ301" s="80">
        <v>0</v>
      </c>
      <c r="CA301" s="80">
        <v>0</v>
      </c>
      <c r="CB301" s="80">
        <v>0</v>
      </c>
      <c r="CC301" s="80">
        <v>0</v>
      </c>
    </row>
    <row r="302" spans="1:81">
      <c r="A302" s="80" t="s">
        <v>2127</v>
      </c>
      <c r="B302" s="80">
        <v>213</v>
      </c>
      <c r="C302" s="80">
        <v>9</v>
      </c>
      <c r="D302" s="80">
        <v>13</v>
      </c>
      <c r="E302" s="80">
        <v>2012</v>
      </c>
      <c r="F302" s="80" t="s">
        <v>88</v>
      </c>
      <c r="G302" s="80" t="s">
        <v>2118</v>
      </c>
      <c r="H302" s="80" t="s">
        <v>2119</v>
      </c>
      <c r="I302" s="177"/>
      <c r="J302" s="81">
        <v>20.569457165488778</v>
      </c>
      <c r="K302" s="81">
        <v>0.97811614873838293</v>
      </c>
      <c r="L302" s="81">
        <v>4.4425610241038953</v>
      </c>
      <c r="M302" s="81">
        <v>13.838097418135572</v>
      </c>
      <c r="N302" s="81">
        <v>18.238893746611115</v>
      </c>
      <c r="O302" s="81">
        <v>6.8830649334427356</v>
      </c>
      <c r="P302" s="81">
        <v>9.4356570157686885</v>
      </c>
      <c r="Q302" s="81">
        <v>0.51520140259644742</v>
      </c>
      <c r="R302" s="81">
        <v>0</v>
      </c>
      <c r="S302" s="81">
        <v>0.39717355578350305</v>
      </c>
      <c r="T302" s="82"/>
      <c r="U302" s="81">
        <v>1129185</v>
      </c>
      <c r="V302" s="81">
        <v>319</v>
      </c>
      <c r="W302" s="81">
        <v>78</v>
      </c>
      <c r="X302" s="81">
        <v>2162</v>
      </c>
      <c r="Y302" s="81">
        <v>3143</v>
      </c>
      <c r="Z302" s="81">
        <v>3600</v>
      </c>
      <c r="AA302" s="81">
        <v>1896</v>
      </c>
      <c r="AB302" s="81">
        <v>6757</v>
      </c>
      <c r="AC302" s="81">
        <v>0</v>
      </c>
      <c r="AD302" s="81">
        <v>0.39717355578350305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76.474999999999994</v>
      </c>
      <c r="BJ302" s="81">
        <v>0</v>
      </c>
      <c r="BK302" s="81">
        <v>0</v>
      </c>
      <c r="BL302" s="81">
        <v>0</v>
      </c>
      <c r="BM302" s="82"/>
      <c r="BN302" s="81">
        <v>0</v>
      </c>
      <c r="BO302" s="81">
        <v>0</v>
      </c>
      <c r="BP302" s="81">
        <v>2</v>
      </c>
      <c r="BQ302" s="81">
        <v>0</v>
      </c>
      <c r="BR302" s="81">
        <v>0</v>
      </c>
      <c r="BS302" s="81">
        <v>0</v>
      </c>
      <c r="BT302"/>
      <c r="BU302" s="80">
        <v>76.474999999999994</v>
      </c>
      <c r="BV302" s="80">
        <v>0</v>
      </c>
      <c r="BW302" s="80">
        <v>0</v>
      </c>
      <c r="BX302" s="80">
        <v>0</v>
      </c>
      <c r="BY302" s="80">
        <v>0</v>
      </c>
      <c r="BZ302" s="80">
        <v>0</v>
      </c>
      <c r="CA302" s="80">
        <v>0</v>
      </c>
      <c r="CB302" s="80">
        <v>0</v>
      </c>
      <c r="CC302" s="80">
        <v>0</v>
      </c>
    </row>
    <row r="303" spans="1:81">
      <c r="A303" s="80" t="s">
        <v>2128</v>
      </c>
      <c r="B303" s="80">
        <v>214</v>
      </c>
      <c r="C303" s="80">
        <v>10</v>
      </c>
      <c r="D303" s="80">
        <v>13</v>
      </c>
      <c r="E303" s="80">
        <v>2013</v>
      </c>
      <c r="F303" s="80" t="s">
        <v>89</v>
      </c>
      <c r="G303" s="80" t="s">
        <v>2118</v>
      </c>
      <c r="H303" s="80" t="s">
        <v>2119</v>
      </c>
      <c r="I303" s="177"/>
      <c r="J303" s="81">
        <v>19.956295033577696</v>
      </c>
      <c r="K303" s="81">
        <v>0.82117518718095217</v>
      </c>
      <c r="L303" s="81">
        <v>4.0212458466651322</v>
      </c>
      <c r="M303" s="81">
        <v>13.423714403012699</v>
      </c>
      <c r="N303" s="81">
        <v>15.944657959405541</v>
      </c>
      <c r="O303" s="81">
        <v>6.6218278238112598</v>
      </c>
      <c r="P303" s="81">
        <v>9.4112651922474875</v>
      </c>
      <c r="Q303" s="81">
        <v>0.51581124582638871</v>
      </c>
      <c r="R303" s="81">
        <v>0</v>
      </c>
      <c r="S303" s="81">
        <v>0.42800883280443297</v>
      </c>
      <c r="T303" s="82"/>
      <c r="U303" s="81">
        <v>1151859</v>
      </c>
      <c r="V303" s="81">
        <v>319</v>
      </c>
      <c r="W303" s="81">
        <v>78</v>
      </c>
      <c r="X303" s="81">
        <v>2162</v>
      </c>
      <c r="Y303" s="81">
        <v>3152</v>
      </c>
      <c r="Z303" s="81">
        <v>3618</v>
      </c>
      <c r="AA303" s="81">
        <v>1884</v>
      </c>
      <c r="AB303" s="81">
        <v>6668</v>
      </c>
      <c r="AC303" s="81">
        <v>0</v>
      </c>
      <c r="AD303" s="81">
        <v>0.42800883280443297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85.206999999999994</v>
      </c>
      <c r="BJ303" s="81">
        <v>0</v>
      </c>
      <c r="BK303" s="81">
        <v>0</v>
      </c>
      <c r="BL303" s="81">
        <v>0</v>
      </c>
      <c r="BM303" s="82"/>
      <c r="BN303" s="81">
        <v>0</v>
      </c>
      <c r="BO303" s="81">
        <v>0</v>
      </c>
      <c r="BP303" s="81">
        <v>2</v>
      </c>
      <c r="BQ303" s="81">
        <v>0</v>
      </c>
      <c r="BR303" s="81">
        <v>0</v>
      </c>
      <c r="BS303" s="81">
        <v>0</v>
      </c>
      <c r="BT303"/>
      <c r="BU303" s="80">
        <v>85.206999999999994</v>
      </c>
      <c r="BV303" s="80">
        <v>0</v>
      </c>
      <c r="BW303" s="80">
        <v>0</v>
      </c>
      <c r="BX303" s="80">
        <v>0</v>
      </c>
      <c r="BY303" s="80">
        <v>0</v>
      </c>
      <c r="BZ303" s="80">
        <v>0</v>
      </c>
      <c r="CA303" s="80">
        <v>0</v>
      </c>
      <c r="CB303" s="80">
        <v>0</v>
      </c>
      <c r="CC303" s="80">
        <v>0</v>
      </c>
    </row>
    <row r="304" spans="1:81">
      <c r="A304" s="80" t="s">
        <v>2129</v>
      </c>
      <c r="B304" s="80">
        <v>215</v>
      </c>
      <c r="C304" s="80">
        <v>11</v>
      </c>
      <c r="D304" s="80">
        <v>13</v>
      </c>
      <c r="E304" s="80">
        <v>2014</v>
      </c>
      <c r="F304" s="80" t="s">
        <v>90</v>
      </c>
      <c r="G304" s="80" t="s">
        <v>2118</v>
      </c>
      <c r="H304" s="80" t="s">
        <v>2119</v>
      </c>
      <c r="I304" s="177"/>
      <c r="J304" s="81">
        <v>18.950970195263082</v>
      </c>
      <c r="K304" s="81">
        <v>0.74111292850718402</v>
      </c>
      <c r="L304" s="81">
        <v>4.4407182578674274</v>
      </c>
      <c r="M304" s="81">
        <v>13.890583030661523</v>
      </c>
      <c r="N304" s="81">
        <v>16.076652824817415</v>
      </c>
      <c r="O304" s="81">
        <v>6.3011764924657001</v>
      </c>
      <c r="P304" s="81">
        <v>9.3145949762169291</v>
      </c>
      <c r="Q304" s="81">
        <v>0.48858891587328696</v>
      </c>
      <c r="R304" s="81">
        <v>0</v>
      </c>
      <c r="S304" s="81">
        <v>0.30450887451871361</v>
      </c>
      <c r="T304" s="82"/>
      <c r="U304" s="81">
        <v>1129743</v>
      </c>
      <c r="V304" s="81">
        <v>250</v>
      </c>
      <c r="W304" s="81">
        <v>80</v>
      </c>
      <c r="X304" s="81">
        <v>2041</v>
      </c>
      <c r="Y304" s="81">
        <v>3158</v>
      </c>
      <c r="Z304" s="81">
        <v>3626</v>
      </c>
      <c r="AA304" s="81">
        <v>1855</v>
      </c>
      <c r="AB304" s="81">
        <v>6583</v>
      </c>
      <c r="AC304" s="81">
        <v>0</v>
      </c>
      <c r="AD304" s="81">
        <v>0.30450887451871361</v>
      </c>
      <c r="AE304" s="82"/>
      <c r="AF304" s="81">
        <v>19070026.929273974</v>
      </c>
      <c r="AG304" s="81">
        <v>514096.65043060313</v>
      </c>
      <c r="AH304" s="81">
        <v>568027.26014169224</v>
      </c>
      <c r="AI304" s="81">
        <v>13391326.594326869</v>
      </c>
      <c r="AJ304" s="81">
        <v>18423651.367141552</v>
      </c>
      <c r="AK304" s="81">
        <v>0</v>
      </c>
      <c r="AL304" s="81">
        <v>0</v>
      </c>
      <c r="AM304" s="81">
        <v>903747.52881586878</v>
      </c>
      <c r="AN304" s="81">
        <v>0</v>
      </c>
      <c r="AO304" s="81">
        <v>0</v>
      </c>
      <c r="AP304" s="82"/>
      <c r="AQ304" s="81">
        <v>36</v>
      </c>
      <c r="AR304" s="81">
        <v>14</v>
      </c>
      <c r="AS304" s="81">
        <v>0</v>
      </c>
      <c r="AT304" s="81">
        <v>0</v>
      </c>
      <c r="AU304" s="81">
        <v>0</v>
      </c>
      <c r="AV304" s="81">
        <v>0</v>
      </c>
      <c r="AW304" s="81" t="s">
        <v>564</v>
      </c>
      <c r="AX304" s="82"/>
      <c r="AY304" s="81">
        <v>178.7</v>
      </c>
      <c r="AZ304" s="81">
        <v>1595.4</v>
      </c>
      <c r="BA304" s="81">
        <v>0</v>
      </c>
      <c r="BB304" s="81">
        <v>0</v>
      </c>
      <c r="BC304" s="81">
        <v>0</v>
      </c>
      <c r="BD304" s="81">
        <v>0</v>
      </c>
      <c r="BE304" s="81" t="s">
        <v>564</v>
      </c>
      <c r="BF304" s="82"/>
      <c r="BG304" s="81">
        <v>0</v>
      </c>
      <c r="BH304" s="81">
        <v>0</v>
      </c>
      <c r="BI304" s="81">
        <v>86.986999999999995</v>
      </c>
      <c r="BJ304" s="81">
        <v>0</v>
      </c>
      <c r="BK304" s="81">
        <v>0</v>
      </c>
      <c r="BL304" s="81">
        <v>0</v>
      </c>
      <c r="BM304" s="82"/>
      <c r="BN304" s="81">
        <v>0</v>
      </c>
      <c r="BO304" s="81">
        <v>0</v>
      </c>
      <c r="BP304" s="81">
        <v>2</v>
      </c>
      <c r="BQ304" s="81">
        <v>0</v>
      </c>
      <c r="BR304" s="81">
        <v>0</v>
      </c>
      <c r="BS304" s="81">
        <v>0</v>
      </c>
      <c r="BT304"/>
      <c r="BU304" s="80">
        <v>86.986999999999995</v>
      </c>
      <c r="BV304" s="80">
        <v>0</v>
      </c>
      <c r="BW304" s="80">
        <v>0</v>
      </c>
      <c r="BX304" s="80">
        <v>0</v>
      </c>
      <c r="BY304" s="80">
        <v>0</v>
      </c>
      <c r="BZ304" s="80">
        <v>0</v>
      </c>
      <c r="CA304" s="80">
        <v>0</v>
      </c>
      <c r="CB304" s="80">
        <v>0</v>
      </c>
      <c r="CC304" s="80">
        <v>0</v>
      </c>
    </row>
    <row r="305" spans="1:81">
      <c r="A305" s="80" t="s">
        <v>2130</v>
      </c>
      <c r="B305" s="80">
        <v>216</v>
      </c>
      <c r="C305" s="80">
        <v>12</v>
      </c>
      <c r="D305" s="80">
        <v>13</v>
      </c>
      <c r="E305" s="80">
        <v>2015</v>
      </c>
      <c r="F305" s="80" t="s">
        <v>91</v>
      </c>
      <c r="G305" s="80" t="s">
        <v>2118</v>
      </c>
      <c r="H305" s="80" t="s">
        <v>2119</v>
      </c>
      <c r="I305" s="177"/>
      <c r="J305" s="81">
        <v>22.024211512632466</v>
      </c>
      <c r="K305" s="81">
        <v>0.70614190684406386</v>
      </c>
      <c r="L305" s="81">
        <v>4.2530718482223451</v>
      </c>
      <c r="M305" s="81">
        <v>19.724298673508901</v>
      </c>
      <c r="N305" s="81">
        <v>13.832924216421809</v>
      </c>
      <c r="O305" s="81">
        <v>6.2875177210220663</v>
      </c>
      <c r="P305" s="81">
        <v>9.2967973764651735</v>
      </c>
      <c r="Q305" s="81">
        <v>0.47343624119410027</v>
      </c>
      <c r="R305" s="81">
        <v>0</v>
      </c>
      <c r="S305" s="81">
        <v>0.28593444158609949</v>
      </c>
      <c r="T305" s="82"/>
      <c r="U305" s="81">
        <v>1380372</v>
      </c>
      <c r="V305" s="81">
        <v>250</v>
      </c>
      <c r="W305" s="81">
        <v>80</v>
      </c>
      <c r="X305" s="81">
        <v>2041</v>
      </c>
      <c r="Y305" s="81">
        <v>3180</v>
      </c>
      <c r="Z305" s="81">
        <v>3653</v>
      </c>
      <c r="AA305" s="81">
        <v>1850</v>
      </c>
      <c r="AB305" s="81">
        <v>6516</v>
      </c>
      <c r="AC305" s="81">
        <v>0</v>
      </c>
      <c r="AD305" s="81">
        <v>0.28593444158609949</v>
      </c>
      <c r="AE305" s="82"/>
      <c r="AF305" s="81">
        <v>22753894.524190865</v>
      </c>
      <c r="AG305" s="81">
        <v>457394.30648143892</v>
      </c>
      <c r="AH305" s="81">
        <v>390282.25335094542</v>
      </c>
      <c r="AI305" s="81">
        <v>22103647.994500466</v>
      </c>
      <c r="AJ305" s="81">
        <v>16095626.690800754</v>
      </c>
      <c r="AK305" s="81">
        <v>0</v>
      </c>
      <c r="AL305" s="81">
        <v>0</v>
      </c>
      <c r="AM305" s="81">
        <v>892990.46640803595</v>
      </c>
      <c r="AN305" s="81">
        <v>0</v>
      </c>
      <c r="AO305" s="81">
        <v>0</v>
      </c>
      <c r="AP305" s="82"/>
      <c r="AQ305" s="81">
        <v>46</v>
      </c>
      <c r="AR305" s="81">
        <v>20</v>
      </c>
      <c r="AS305" s="81">
        <v>0</v>
      </c>
      <c r="AT305" s="81">
        <v>1</v>
      </c>
      <c r="AU305" s="81">
        <v>0</v>
      </c>
      <c r="AV305" s="81">
        <v>0</v>
      </c>
      <c r="AW305" s="81" t="s">
        <v>564</v>
      </c>
      <c r="AX305" s="82"/>
      <c r="AY305" s="81">
        <v>237.6</v>
      </c>
      <c r="AZ305" s="81">
        <v>1912.2</v>
      </c>
      <c r="BA305" s="81">
        <v>0</v>
      </c>
      <c r="BB305" s="81">
        <v>198</v>
      </c>
      <c r="BC305" s="81">
        <v>0</v>
      </c>
      <c r="BD305" s="81">
        <v>0</v>
      </c>
      <c r="BE305" s="81" t="s">
        <v>564</v>
      </c>
      <c r="BF305" s="82"/>
      <c r="BG305" s="81">
        <v>0</v>
      </c>
      <c r="BH305" s="81">
        <v>0</v>
      </c>
      <c r="BI305" s="81">
        <v>94.992000000000004</v>
      </c>
      <c r="BJ305" s="81">
        <v>0</v>
      </c>
      <c r="BK305" s="81">
        <v>0</v>
      </c>
      <c r="BL305" s="81">
        <v>0</v>
      </c>
      <c r="BM305" s="82"/>
      <c r="BN305" s="81">
        <v>0</v>
      </c>
      <c r="BO305" s="81">
        <v>0</v>
      </c>
      <c r="BP305" s="81">
        <v>2</v>
      </c>
      <c r="BQ305" s="81">
        <v>0</v>
      </c>
      <c r="BR305" s="81">
        <v>0</v>
      </c>
      <c r="BS305" s="81">
        <v>0</v>
      </c>
      <c r="BT305"/>
      <c r="BU305" s="80">
        <v>94.992000000000004</v>
      </c>
      <c r="BV305" s="80">
        <v>0</v>
      </c>
      <c r="BW305" s="80">
        <v>0</v>
      </c>
      <c r="BX305" s="80">
        <v>0</v>
      </c>
      <c r="BY305" s="80">
        <v>0</v>
      </c>
      <c r="BZ305" s="80">
        <v>0</v>
      </c>
      <c r="CA305" s="80">
        <v>0</v>
      </c>
      <c r="CB305" s="80">
        <v>0</v>
      </c>
      <c r="CC305" s="80">
        <v>0</v>
      </c>
    </row>
    <row r="306" spans="1:81">
      <c r="A306" s="80" t="s">
        <v>2131</v>
      </c>
      <c r="B306" s="80">
        <v>217</v>
      </c>
      <c r="C306" s="80">
        <v>13</v>
      </c>
      <c r="D306" s="80">
        <v>13</v>
      </c>
      <c r="E306" s="80">
        <v>2016</v>
      </c>
      <c r="F306" s="80" t="s">
        <v>92</v>
      </c>
      <c r="G306" s="80" t="s">
        <v>2118</v>
      </c>
      <c r="H306" s="80" t="s">
        <v>2119</v>
      </c>
      <c r="I306" s="177"/>
      <c r="J306" s="81">
        <v>20.066139457441874</v>
      </c>
      <c r="K306" s="81">
        <v>0.69345827478060196</v>
      </c>
      <c r="L306" s="81">
        <v>4.2450639022011334</v>
      </c>
      <c r="M306" s="81">
        <v>11.781089883797279</v>
      </c>
      <c r="N306" s="81">
        <v>14.852571104148023</v>
      </c>
      <c r="O306" s="81">
        <v>6.1805603335642454</v>
      </c>
      <c r="P306" s="81">
        <v>9.1101036263638466</v>
      </c>
      <c r="Q306" s="81">
        <v>0.45190371419265629</v>
      </c>
      <c r="R306" s="81">
        <v>0</v>
      </c>
      <c r="S306" s="81">
        <v>0.30841549070195723</v>
      </c>
      <c r="T306" s="82"/>
      <c r="U306" s="81">
        <v>1315258</v>
      </c>
      <c r="V306" s="81">
        <v>250</v>
      </c>
      <c r="W306" s="81">
        <v>80</v>
      </c>
      <c r="X306" s="81">
        <v>2041</v>
      </c>
      <c r="Y306" s="81">
        <v>3171</v>
      </c>
      <c r="Z306" s="81">
        <v>3635</v>
      </c>
      <c r="AA306" s="81">
        <v>1875</v>
      </c>
      <c r="AB306" s="81">
        <v>6398</v>
      </c>
      <c r="AC306" s="81">
        <v>0</v>
      </c>
      <c r="AD306" s="81">
        <v>0.30841549070195717</v>
      </c>
      <c r="AE306" s="82"/>
      <c r="AF306" s="81">
        <v>21080314.697769228</v>
      </c>
      <c r="AG306" s="81">
        <v>437190.74282397702</v>
      </c>
      <c r="AH306" s="81">
        <v>282055.83753562282</v>
      </c>
      <c r="AI306" s="81">
        <v>13658359.211381789</v>
      </c>
      <c r="AJ306" s="81">
        <v>18079138.571071818</v>
      </c>
      <c r="AK306" s="81">
        <v>0</v>
      </c>
      <c r="AL306" s="81">
        <v>0</v>
      </c>
      <c r="AM306" s="81">
        <v>877500.26377741131</v>
      </c>
      <c r="AN306" s="81">
        <v>0</v>
      </c>
      <c r="AO306" s="81">
        <v>0</v>
      </c>
      <c r="AP306" s="82"/>
      <c r="AQ306" s="81">
        <v>62</v>
      </c>
      <c r="AR306" s="81">
        <v>24</v>
      </c>
      <c r="AS306" s="81">
        <v>0</v>
      </c>
      <c r="AT306" s="81">
        <v>1</v>
      </c>
      <c r="AU306" s="81">
        <v>0</v>
      </c>
      <c r="AV306" s="81">
        <v>0</v>
      </c>
      <c r="AW306" s="81" t="s">
        <v>564</v>
      </c>
      <c r="AX306" s="82"/>
      <c r="AY306" s="81">
        <v>314.60000000000002</v>
      </c>
      <c r="AZ306" s="81">
        <v>2071.6999999999998</v>
      </c>
      <c r="BA306" s="81">
        <v>0</v>
      </c>
      <c r="BB306" s="81">
        <v>198</v>
      </c>
      <c r="BC306" s="81">
        <v>0</v>
      </c>
      <c r="BD306" s="81">
        <v>0</v>
      </c>
      <c r="BE306" s="81" t="s">
        <v>564</v>
      </c>
      <c r="BF306" s="82"/>
      <c r="BG306" s="81">
        <v>0</v>
      </c>
      <c r="BH306" s="81">
        <v>0</v>
      </c>
      <c r="BI306" s="81">
        <v>93.471000000000004</v>
      </c>
      <c r="BJ306" s="81">
        <v>0</v>
      </c>
      <c r="BK306" s="81">
        <v>0</v>
      </c>
      <c r="BL306" s="81">
        <v>0</v>
      </c>
      <c r="BM306" s="82"/>
      <c r="BN306" s="81">
        <v>0</v>
      </c>
      <c r="BO306" s="81">
        <v>0</v>
      </c>
      <c r="BP306" s="81">
        <v>2</v>
      </c>
      <c r="BQ306" s="81">
        <v>0</v>
      </c>
      <c r="BR306" s="81">
        <v>0</v>
      </c>
      <c r="BS306" s="81">
        <v>0</v>
      </c>
      <c r="BT306"/>
      <c r="BU306" s="80">
        <v>93.471000000000004</v>
      </c>
      <c r="BV306" s="80">
        <v>0</v>
      </c>
      <c r="BW306" s="80">
        <v>0</v>
      </c>
      <c r="BX306" s="80">
        <v>0</v>
      </c>
      <c r="BY306" s="80">
        <v>0</v>
      </c>
      <c r="BZ306" s="80">
        <v>0</v>
      </c>
      <c r="CA306" s="80">
        <v>0</v>
      </c>
      <c r="CB306" s="80">
        <v>0</v>
      </c>
      <c r="CC306" s="80">
        <v>0</v>
      </c>
    </row>
    <row r="307" spans="1:81">
      <c r="A307" s="80" t="s">
        <v>2132</v>
      </c>
      <c r="B307" s="80">
        <v>218</v>
      </c>
      <c r="C307" s="80">
        <v>14</v>
      </c>
      <c r="D307" s="80">
        <v>13</v>
      </c>
      <c r="E307" s="80">
        <v>2017</v>
      </c>
      <c r="F307" s="80" t="s">
        <v>71</v>
      </c>
      <c r="G307" s="80" t="s">
        <v>2118</v>
      </c>
      <c r="H307" s="80" t="s">
        <v>2119</v>
      </c>
      <c r="I307" s="177"/>
      <c r="J307" s="81">
        <v>20.66487017906179</v>
      </c>
      <c r="K307" s="81">
        <v>0.68693425908153394</v>
      </c>
      <c r="L307" s="81">
        <v>4.9686512267300591</v>
      </c>
      <c r="M307" s="81">
        <v>10.68326597446573</v>
      </c>
      <c r="N307" s="81">
        <v>16.584412773005841</v>
      </c>
      <c r="O307" s="81">
        <v>6.0964337855315875</v>
      </c>
      <c r="P307" s="81">
        <v>8.9799752180073451</v>
      </c>
      <c r="Q307" s="81">
        <v>0.43336768050127833</v>
      </c>
      <c r="R307" s="81">
        <v>0</v>
      </c>
      <c r="S307" s="81">
        <v>0.28817423796982111</v>
      </c>
      <c r="T307" s="82"/>
      <c r="U307" s="81">
        <v>1355014</v>
      </c>
      <c r="V307" s="81">
        <v>250</v>
      </c>
      <c r="W307" s="81">
        <v>80</v>
      </c>
      <c r="X307" s="81">
        <v>2041</v>
      </c>
      <c r="Y307" s="81">
        <v>3196</v>
      </c>
      <c r="Z307" s="81">
        <v>3645</v>
      </c>
      <c r="AA307" s="81">
        <v>1860</v>
      </c>
      <c r="AB307" s="81">
        <v>6345</v>
      </c>
      <c r="AC307" s="81">
        <v>0</v>
      </c>
      <c r="AD307" s="81">
        <v>0.28817423796982111</v>
      </c>
      <c r="AE307" s="82"/>
      <c r="AF307" s="81">
        <v>22591884.51169863</v>
      </c>
      <c r="AG307" s="81">
        <v>438969.83260833932</v>
      </c>
      <c r="AH307" s="81">
        <v>587073.02518778061</v>
      </c>
      <c r="AI307" s="81">
        <v>12960764.36336532</v>
      </c>
      <c r="AJ307" s="81">
        <v>20787891.398251239</v>
      </c>
      <c r="AK307" s="81">
        <v>0</v>
      </c>
      <c r="AL307" s="81">
        <v>0</v>
      </c>
      <c r="AM307" s="81">
        <v>871592.86740309757</v>
      </c>
      <c r="AN307" s="81">
        <v>0</v>
      </c>
      <c r="AO307" s="81">
        <v>0</v>
      </c>
      <c r="AP307" s="82"/>
      <c r="AQ307" s="81">
        <v>71</v>
      </c>
      <c r="AR307" s="81">
        <v>35</v>
      </c>
      <c r="AS307" s="81">
        <v>0</v>
      </c>
      <c r="AT307" s="81">
        <v>1</v>
      </c>
      <c r="AU307" s="81">
        <v>0</v>
      </c>
      <c r="AV307" s="81">
        <v>0</v>
      </c>
      <c r="AW307" s="81" t="s">
        <v>564</v>
      </c>
      <c r="AX307" s="82"/>
      <c r="AY307" s="81">
        <v>371.7</v>
      </c>
      <c r="AZ307" s="81">
        <v>4806.5</v>
      </c>
      <c r="BA307" s="81">
        <v>0</v>
      </c>
      <c r="BB307" s="81">
        <v>198</v>
      </c>
      <c r="BC307" s="81">
        <v>0</v>
      </c>
      <c r="BD307" s="81">
        <v>0</v>
      </c>
      <c r="BE307" s="81" t="s">
        <v>564</v>
      </c>
      <c r="BF307" s="82"/>
      <c r="BG307" s="81">
        <v>0</v>
      </c>
      <c r="BH307" s="81">
        <v>0</v>
      </c>
      <c r="BI307" s="81">
        <v>106.167</v>
      </c>
      <c r="BJ307" s="81">
        <v>0</v>
      </c>
      <c r="BK307" s="81">
        <v>0</v>
      </c>
      <c r="BL307" s="81">
        <v>0</v>
      </c>
      <c r="BM307" s="82"/>
      <c r="BN307" s="81">
        <v>0</v>
      </c>
      <c r="BO307" s="81">
        <v>0</v>
      </c>
      <c r="BP307" s="81">
        <v>2</v>
      </c>
      <c r="BQ307" s="81">
        <v>0</v>
      </c>
      <c r="BR307" s="81">
        <v>0</v>
      </c>
      <c r="BS307" s="81">
        <v>0</v>
      </c>
      <c r="BT307"/>
      <c r="BU307" s="80">
        <v>106.167</v>
      </c>
      <c r="BV307" s="80">
        <v>0</v>
      </c>
      <c r="BW307" s="80">
        <v>0</v>
      </c>
      <c r="BX307" s="80">
        <v>0</v>
      </c>
      <c r="BY307" s="80">
        <v>0</v>
      </c>
      <c r="BZ307" s="80">
        <v>0</v>
      </c>
      <c r="CA307" s="80">
        <v>0</v>
      </c>
      <c r="CB307" s="80">
        <v>0</v>
      </c>
      <c r="CC307" s="80">
        <v>0</v>
      </c>
    </row>
    <row r="308" spans="1:81">
      <c r="A308" s="80" t="s">
        <v>2133</v>
      </c>
      <c r="B308" s="80">
        <v>219</v>
      </c>
      <c r="C308" s="80">
        <v>15</v>
      </c>
      <c r="D308" s="80">
        <v>13</v>
      </c>
      <c r="E308" s="80">
        <v>2018</v>
      </c>
      <c r="F308" s="80" t="s">
        <v>93</v>
      </c>
      <c r="G308" s="80" t="s">
        <v>2118</v>
      </c>
      <c r="H308" s="80" t="s">
        <v>2119</v>
      </c>
      <c r="I308" s="177"/>
      <c r="J308" s="81">
        <v>19.077459794240315</v>
      </c>
      <c r="K308" s="81">
        <v>0.63159738223120976</v>
      </c>
      <c r="L308" s="81">
        <v>4.5222008373633145</v>
      </c>
      <c r="M308" s="81">
        <v>10.037333789909191</v>
      </c>
      <c r="N308" s="81">
        <v>13.265302583255229</v>
      </c>
      <c r="O308" s="81">
        <v>5.9769717293709954</v>
      </c>
      <c r="P308" s="81">
        <v>8.7424099730077742</v>
      </c>
      <c r="Q308" s="81">
        <v>0.39853070204280833</v>
      </c>
      <c r="R308" s="81">
        <v>0</v>
      </c>
      <c r="S308" s="81">
        <v>0.36453261764228218</v>
      </c>
      <c r="T308" s="82"/>
      <c r="U308" s="81">
        <v>1440998</v>
      </c>
      <c r="V308" s="81">
        <v>250</v>
      </c>
      <c r="W308" s="81">
        <v>80</v>
      </c>
      <c r="X308" s="81">
        <v>2041</v>
      </c>
      <c r="Y308" s="81">
        <v>3216</v>
      </c>
      <c r="Z308" s="81">
        <v>3642</v>
      </c>
      <c r="AA308" s="81">
        <v>1829</v>
      </c>
      <c r="AB308" s="81">
        <v>6288</v>
      </c>
      <c r="AC308" s="81">
        <v>0</v>
      </c>
      <c r="AD308" s="81">
        <v>0.36453261764228218</v>
      </c>
      <c r="AE308" s="82"/>
      <c r="AF308" s="81">
        <v>22025588.214037102</v>
      </c>
      <c r="AG308" s="81">
        <v>391645.81557733199</v>
      </c>
      <c r="AH308" s="81">
        <v>562803.36105082545</v>
      </c>
      <c r="AI308" s="81">
        <v>12510924.794582119</v>
      </c>
      <c r="AJ308" s="81">
        <v>16966076.501060691</v>
      </c>
      <c r="AK308" s="81">
        <v>0</v>
      </c>
      <c r="AL308" s="81">
        <v>0</v>
      </c>
      <c r="AM308" s="81">
        <v>865550.1841548481</v>
      </c>
      <c r="AN308" s="81">
        <v>0</v>
      </c>
      <c r="AO308" s="81">
        <v>0</v>
      </c>
      <c r="AP308" s="82"/>
      <c r="AQ308" s="81">
        <v>85</v>
      </c>
      <c r="AR308" s="81">
        <v>43</v>
      </c>
      <c r="AS308" s="81">
        <v>0</v>
      </c>
      <c r="AT308" s="81">
        <v>1</v>
      </c>
      <c r="AU308" s="81">
        <v>0</v>
      </c>
      <c r="AV308" s="81">
        <v>0</v>
      </c>
      <c r="AW308" s="81" t="s">
        <v>564</v>
      </c>
      <c r="AX308" s="82"/>
      <c r="AY308" s="81">
        <v>455.2</v>
      </c>
      <c r="AZ308" s="81">
        <v>5071</v>
      </c>
      <c r="BA308" s="81">
        <v>0</v>
      </c>
      <c r="BB308" s="81">
        <v>198</v>
      </c>
      <c r="BC308" s="81">
        <v>0</v>
      </c>
      <c r="BD308" s="81">
        <v>0</v>
      </c>
      <c r="BE308" s="81" t="s">
        <v>564</v>
      </c>
      <c r="BF308" s="82"/>
      <c r="BG308" s="81">
        <v>0</v>
      </c>
      <c r="BH308" s="81">
        <v>0</v>
      </c>
      <c r="BI308" s="81">
        <v>97.221999999999994</v>
      </c>
      <c r="BJ308" s="81">
        <v>0</v>
      </c>
      <c r="BK308" s="81">
        <v>0</v>
      </c>
      <c r="BL308" s="81">
        <v>0</v>
      </c>
      <c r="BM308" s="82"/>
      <c r="BN308" s="81">
        <v>0</v>
      </c>
      <c r="BO308" s="81">
        <v>0</v>
      </c>
      <c r="BP308" s="81">
        <v>2</v>
      </c>
      <c r="BQ308" s="81">
        <v>0</v>
      </c>
      <c r="BR308" s="81">
        <v>0</v>
      </c>
      <c r="BS308" s="81">
        <v>0</v>
      </c>
      <c r="BT308"/>
      <c r="BU308" s="80">
        <v>97.221999999999994</v>
      </c>
      <c r="BV308" s="80">
        <v>0</v>
      </c>
      <c r="BW308" s="80">
        <v>0</v>
      </c>
      <c r="BX308" s="80">
        <v>0</v>
      </c>
      <c r="BY308" s="80">
        <v>0</v>
      </c>
      <c r="BZ308" s="80">
        <v>0</v>
      </c>
      <c r="CA308" s="80">
        <v>0</v>
      </c>
      <c r="CB308" s="80">
        <v>0</v>
      </c>
      <c r="CC308" s="80">
        <v>0</v>
      </c>
    </row>
    <row r="309" spans="1:81">
      <c r="A309" s="80" t="s">
        <v>2134</v>
      </c>
      <c r="B309" s="80">
        <v>220</v>
      </c>
      <c r="C309" s="80">
        <v>16</v>
      </c>
      <c r="D309" s="80">
        <v>13</v>
      </c>
      <c r="E309" s="80">
        <v>2019</v>
      </c>
      <c r="F309" s="80" t="s">
        <v>73</v>
      </c>
      <c r="G309" s="80" t="s">
        <v>2118</v>
      </c>
      <c r="H309" s="80" t="s">
        <v>2119</v>
      </c>
      <c r="I309" s="177"/>
      <c r="J309" s="81">
        <v>16.158151052535043</v>
      </c>
      <c r="K309" s="81">
        <v>0.56586609129610521</v>
      </c>
      <c r="L309" s="81">
        <v>4.5370004141979479</v>
      </c>
      <c r="M309" s="81">
        <v>10.038739560235715</v>
      </c>
      <c r="N309" s="81">
        <v>12.438864164518497</v>
      </c>
      <c r="O309" s="81">
        <v>5.7901010378402784</v>
      </c>
      <c r="P309" s="81">
        <v>8.4953000720211911</v>
      </c>
      <c r="Q309" s="81">
        <v>0.38753120070257152</v>
      </c>
      <c r="R309" s="81">
        <v>0</v>
      </c>
      <c r="S309" s="81">
        <v>0.52444600946772857</v>
      </c>
      <c r="T309" s="82"/>
      <c r="U309" s="81">
        <v>1379310</v>
      </c>
      <c r="V309" s="81">
        <v>250</v>
      </c>
      <c r="W309" s="81">
        <v>80</v>
      </c>
      <c r="X309" s="81">
        <v>2041</v>
      </c>
      <c r="Y309" s="81">
        <v>3248</v>
      </c>
      <c r="Z309" s="81">
        <v>3625</v>
      </c>
      <c r="AA309" s="81">
        <v>1764</v>
      </c>
      <c r="AB309" s="81">
        <v>6280</v>
      </c>
      <c r="AC309" s="81">
        <v>0</v>
      </c>
      <c r="AD309" s="81">
        <v>0.52444600946772857</v>
      </c>
      <c r="AE309" s="82"/>
      <c r="AF309" s="81">
        <v>20512117.700862341</v>
      </c>
      <c r="AG309" s="81">
        <v>379275.53236955899</v>
      </c>
      <c r="AH309" s="81">
        <v>590407.4444670435</v>
      </c>
      <c r="AI309" s="81">
        <v>14247136.859952761</v>
      </c>
      <c r="AJ309" s="81">
        <v>18555610.150325861</v>
      </c>
      <c r="AK309" s="81">
        <v>0</v>
      </c>
      <c r="AL309" s="81">
        <v>0</v>
      </c>
      <c r="AM309" s="81">
        <v>855288.72418531135</v>
      </c>
      <c r="AN309" s="81">
        <v>0</v>
      </c>
      <c r="AO309" s="81">
        <v>0</v>
      </c>
      <c r="AP309" s="82"/>
      <c r="AQ309" s="81">
        <v>105</v>
      </c>
      <c r="AR309" s="81">
        <v>45</v>
      </c>
      <c r="AS309" s="81">
        <v>0</v>
      </c>
      <c r="AT309" s="81">
        <v>1</v>
      </c>
      <c r="AU309" s="81">
        <v>0</v>
      </c>
      <c r="AV309" s="81">
        <v>0</v>
      </c>
      <c r="AW309" s="81" t="s">
        <v>564</v>
      </c>
      <c r="AX309" s="82"/>
      <c r="AY309" s="81">
        <v>553.19999999999993</v>
      </c>
      <c r="AZ309" s="81">
        <v>5129.1000000000004</v>
      </c>
      <c r="BA309" s="81">
        <v>0</v>
      </c>
      <c r="BB309" s="81">
        <v>198</v>
      </c>
      <c r="BC309" s="81">
        <v>0</v>
      </c>
      <c r="BD309" s="81">
        <v>0</v>
      </c>
      <c r="BE309" s="81" t="s">
        <v>564</v>
      </c>
      <c r="BF309" s="82"/>
      <c r="BG309" s="81">
        <v>0</v>
      </c>
      <c r="BH309" s="81">
        <v>0</v>
      </c>
      <c r="BI309" s="81">
        <v>84.977999999999994</v>
      </c>
      <c r="BJ309" s="81">
        <v>0</v>
      </c>
      <c r="BK309" s="81">
        <v>0</v>
      </c>
      <c r="BL309" s="81">
        <v>0</v>
      </c>
      <c r="BM309" s="82"/>
      <c r="BN309" s="81">
        <v>0</v>
      </c>
      <c r="BO309" s="81">
        <v>0</v>
      </c>
      <c r="BP309" s="81">
        <v>2</v>
      </c>
      <c r="BQ309" s="81">
        <v>0</v>
      </c>
      <c r="BR309" s="81">
        <v>0</v>
      </c>
      <c r="BS309" s="81">
        <v>0</v>
      </c>
      <c r="BT309"/>
      <c r="BU309" s="80">
        <v>84.977999999999994</v>
      </c>
      <c r="BV309" s="80">
        <v>0</v>
      </c>
      <c r="BW309" s="80">
        <v>0</v>
      </c>
      <c r="BX309" s="80">
        <v>0</v>
      </c>
      <c r="BY309" s="80">
        <v>0</v>
      </c>
      <c r="BZ309" s="80">
        <v>0</v>
      </c>
      <c r="CA309" s="80">
        <v>0</v>
      </c>
      <c r="CB309" s="80">
        <v>0</v>
      </c>
      <c r="CC309" s="80">
        <v>0</v>
      </c>
    </row>
    <row r="310" spans="1:81">
      <c r="A310" s="80" t="s">
        <v>2135</v>
      </c>
      <c r="B310" s="80">
        <v>221</v>
      </c>
      <c r="C310" s="80">
        <v>17</v>
      </c>
      <c r="D310" s="80">
        <v>13</v>
      </c>
      <c r="E310" s="80">
        <v>2020</v>
      </c>
      <c r="F310" s="80" t="s">
        <v>218</v>
      </c>
      <c r="G310" s="80" t="s">
        <v>2118</v>
      </c>
      <c r="H310" s="80" t="s">
        <v>2119</v>
      </c>
      <c r="I310" s="177"/>
      <c r="J310" s="81">
        <v>11.333104301755309</v>
      </c>
      <c r="K310" s="81">
        <v>0.54789243612581118</v>
      </c>
      <c r="L310" s="81">
        <v>6.2106764018403089</v>
      </c>
      <c r="M310" s="81">
        <v>9.0817586606757832</v>
      </c>
      <c r="N310" s="81">
        <v>11.802912463793113</v>
      </c>
      <c r="O310" s="81">
        <v>5.0701489494569723</v>
      </c>
      <c r="P310" s="81">
        <v>8.0407110534452215</v>
      </c>
      <c r="Q310" s="81">
        <v>0.3619749070894438</v>
      </c>
      <c r="R310" s="81">
        <v>0</v>
      </c>
      <c r="S310" s="81">
        <v>0.50262857563237628</v>
      </c>
      <c r="T310" s="82"/>
      <c r="U310" s="81">
        <v>1014011</v>
      </c>
      <c r="V310" s="81">
        <v>213</v>
      </c>
      <c r="W310" s="81">
        <v>138</v>
      </c>
      <c r="X310" s="81">
        <v>1951</v>
      </c>
      <c r="Y310" s="81">
        <v>3184</v>
      </c>
      <c r="Z310" s="81">
        <v>3623</v>
      </c>
      <c r="AA310" s="81">
        <v>1814</v>
      </c>
      <c r="AB310" s="81">
        <v>6139</v>
      </c>
      <c r="AC310" s="81">
        <v>0</v>
      </c>
      <c r="AD310" s="81">
        <v>0.50262857563237628</v>
      </c>
      <c r="AE310" s="82"/>
      <c r="AF310" s="81">
        <v>15115016.894693971</v>
      </c>
      <c r="AG310" s="81">
        <v>356487.85939222778</v>
      </c>
      <c r="AH310" s="81">
        <v>739902.39672763762</v>
      </c>
      <c r="AI310" s="81">
        <v>13612101.409386717</v>
      </c>
      <c r="AJ310" s="81">
        <v>18485585.983837094</v>
      </c>
      <c r="AK310" s="81"/>
      <c r="AL310" s="81"/>
      <c r="AM310" s="81">
        <v>801207.70571256976</v>
      </c>
      <c r="AN310" s="81"/>
      <c r="AO310" s="81"/>
      <c r="AP310" s="82"/>
      <c r="AQ310" s="81">
        <v>119</v>
      </c>
      <c r="AR310" s="81">
        <v>51</v>
      </c>
      <c r="AS310" s="81">
        <v>0</v>
      </c>
      <c r="AT310" s="81">
        <v>1</v>
      </c>
      <c r="AU310" s="81">
        <v>0</v>
      </c>
      <c r="AV310" s="81">
        <v>0</v>
      </c>
      <c r="AW310" s="81">
        <v>0</v>
      </c>
      <c r="AX310" s="82"/>
      <c r="AY310" s="81">
        <v>617.89999999999986</v>
      </c>
      <c r="AZ310" s="81">
        <v>5659.9999999999991</v>
      </c>
      <c r="BA310" s="81">
        <v>0</v>
      </c>
      <c r="BB310" s="81">
        <v>198</v>
      </c>
      <c r="BC310" s="81">
        <v>0</v>
      </c>
      <c r="BD310" s="81">
        <v>0</v>
      </c>
      <c r="BE310" s="81">
        <v>0</v>
      </c>
      <c r="BF310" s="82"/>
      <c r="BG310" s="81">
        <v>0</v>
      </c>
      <c r="BH310" s="81">
        <v>0</v>
      </c>
      <c r="BI310" s="81">
        <v>62.488</v>
      </c>
      <c r="BJ310" s="81">
        <v>0</v>
      </c>
      <c r="BK310" s="81">
        <v>0</v>
      </c>
      <c r="BL310" s="81">
        <v>0</v>
      </c>
      <c r="BM310" s="82"/>
      <c r="BN310" s="81">
        <v>0</v>
      </c>
      <c r="BO310" s="81">
        <v>0</v>
      </c>
      <c r="BP310" s="81">
        <v>2</v>
      </c>
      <c r="BQ310" s="81">
        <v>0</v>
      </c>
      <c r="BR310" s="81">
        <v>0</v>
      </c>
      <c r="BS310" s="81">
        <v>0</v>
      </c>
      <c r="BT310"/>
      <c r="BU310" s="80">
        <v>62.488</v>
      </c>
      <c r="BV310" s="80">
        <v>0</v>
      </c>
      <c r="BW310" s="80">
        <v>0</v>
      </c>
      <c r="BX310" s="80">
        <v>0</v>
      </c>
      <c r="BY310" s="80">
        <v>0</v>
      </c>
      <c r="BZ310" s="80">
        <v>0</v>
      </c>
      <c r="CA310" s="80">
        <v>0</v>
      </c>
      <c r="CB310" s="80">
        <v>0</v>
      </c>
      <c r="CC310" s="80">
        <v>0</v>
      </c>
    </row>
    <row r="311" spans="1:81">
      <c r="A311" s="80" t="s">
        <v>2136</v>
      </c>
      <c r="B311" s="80">
        <v>221</v>
      </c>
      <c r="C311" s="80">
        <v>18</v>
      </c>
      <c r="D311" s="80">
        <v>13</v>
      </c>
      <c r="E311" s="80">
        <v>2021</v>
      </c>
      <c r="F311" s="80" t="s">
        <v>75</v>
      </c>
      <c r="G311" s="174" t="s">
        <v>2118</v>
      </c>
      <c r="H311" s="80" t="s">
        <v>2119</v>
      </c>
      <c r="I311" s="177"/>
      <c r="J311" s="81">
        <v>12.618593437596079</v>
      </c>
      <c r="K311" s="81">
        <v>0.55613118958423646</v>
      </c>
      <c r="L311" s="81">
        <v>5.4811892237308797</v>
      </c>
      <c r="M311" s="81">
        <v>8.9506852771572714</v>
      </c>
      <c r="N311" s="81">
        <v>10.94410845077137</v>
      </c>
      <c r="O311" s="81">
        <v>4.8573838082532879</v>
      </c>
      <c r="P311" s="81">
        <v>8.1906160250286693</v>
      </c>
      <c r="Q311" s="81">
        <v>0.35492178110782008</v>
      </c>
      <c r="R311" s="81">
        <v>0</v>
      </c>
      <c r="S311" s="81">
        <v>0.46435460822068031</v>
      </c>
      <c r="T311" s="82"/>
      <c r="U311" s="81">
        <v>1217059</v>
      </c>
      <c r="V311" s="81">
        <v>213</v>
      </c>
      <c r="W311" s="81">
        <v>138</v>
      </c>
      <c r="X311" s="81">
        <v>1951</v>
      </c>
      <c r="Y311" s="81">
        <v>3090</v>
      </c>
      <c r="Z311" s="81">
        <v>3574</v>
      </c>
      <c r="AA311" s="81">
        <v>1802</v>
      </c>
      <c r="AB311" s="81">
        <v>5948</v>
      </c>
      <c r="AC311" s="81">
        <v>0</v>
      </c>
      <c r="AD311" s="81">
        <v>0.46435460822068031</v>
      </c>
      <c r="AE311" s="82"/>
      <c r="AF311" s="81">
        <v>17030399.500950359</v>
      </c>
      <c r="AG311" s="81">
        <v>354093.40545183915</v>
      </c>
      <c r="AH311" s="81">
        <v>645783.64132519043</v>
      </c>
      <c r="AI311" s="81">
        <v>13132193.321303787</v>
      </c>
      <c r="AJ311" s="81">
        <v>16318182.327851115</v>
      </c>
      <c r="AK311" s="81">
        <v>0</v>
      </c>
      <c r="AL311" s="81">
        <v>0</v>
      </c>
      <c r="AM311" s="81">
        <v>780757.60468081175</v>
      </c>
      <c r="AN311" s="81">
        <v>0</v>
      </c>
      <c r="AO311" s="81">
        <v>0</v>
      </c>
      <c r="AP311" s="82"/>
      <c r="AQ311" s="81">
        <v>135</v>
      </c>
      <c r="AR311" s="81">
        <v>52</v>
      </c>
      <c r="AS311" s="81">
        <v>0</v>
      </c>
      <c r="AT311" s="81">
        <v>1</v>
      </c>
      <c r="AU311" s="81">
        <v>0</v>
      </c>
      <c r="AV311" s="81">
        <v>0</v>
      </c>
      <c r="AW311" s="81"/>
      <c r="AX311" s="82"/>
      <c r="AY311" s="81">
        <v>699.79999999999984</v>
      </c>
      <c r="AZ311" s="81">
        <v>5682.6999999999989</v>
      </c>
      <c r="BA311" s="81">
        <v>0</v>
      </c>
      <c r="BB311" s="81">
        <v>198</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2137</v>
      </c>
      <c r="B312" s="80">
        <v>221</v>
      </c>
      <c r="C312" s="80">
        <v>19</v>
      </c>
      <c r="D312" s="80">
        <v>13</v>
      </c>
      <c r="E312" s="80">
        <v>2022</v>
      </c>
      <c r="F312" s="80" t="s">
        <v>568</v>
      </c>
      <c r="G312" s="174" t="s">
        <v>2118</v>
      </c>
      <c r="H312" s="80" t="s">
        <v>2119</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140</v>
      </c>
      <c r="AR312" s="81">
        <v>55</v>
      </c>
      <c r="AS312" s="81">
        <v>0</v>
      </c>
      <c r="AT312" s="81">
        <v>1</v>
      </c>
      <c r="AU312" s="81">
        <v>0</v>
      </c>
      <c r="AV312" s="81">
        <v>0</v>
      </c>
      <c r="AW312" s="81"/>
      <c r="AX312" s="82"/>
      <c r="AY312" s="81">
        <v>725.99999999999989</v>
      </c>
      <c r="AZ312" s="81">
        <v>6631.6999999999989</v>
      </c>
      <c r="BA312" s="81">
        <v>0</v>
      </c>
      <c r="BB312" s="81">
        <v>198</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2138</v>
      </c>
      <c r="B313" s="80">
        <v>1</v>
      </c>
      <c r="C313" s="80">
        <v>1</v>
      </c>
      <c r="D313" s="80">
        <v>1</v>
      </c>
      <c r="E313" s="80">
        <v>1990</v>
      </c>
      <c r="F313" s="80" t="s">
        <v>562</v>
      </c>
      <c r="G313" s="80" t="s">
        <v>2139</v>
      </c>
      <c r="H313" s="80" t="s">
        <v>2140</v>
      </c>
      <c r="I313" s="177" t="s">
        <v>563</v>
      </c>
      <c r="J313" s="81">
        <v>63.229819498232764</v>
      </c>
      <c r="K313" s="81">
        <v>1.1656362749865472</v>
      </c>
      <c r="L313" s="81">
        <v>5.2397925087564925</v>
      </c>
      <c r="M313" s="81">
        <v>7.832678570225915</v>
      </c>
      <c r="N313" s="81">
        <v>7.2417608063089158</v>
      </c>
      <c r="O313" s="81">
        <v>5.8884783410015542</v>
      </c>
      <c r="P313" s="81">
        <v>9.2582260899764925</v>
      </c>
      <c r="Q313" s="81">
        <v>0.4666616475739907</v>
      </c>
      <c r="R313" s="81">
        <v>0</v>
      </c>
      <c r="S313" s="81">
        <v>0.4654820045205379</v>
      </c>
      <c r="T313" s="82"/>
      <c r="U313" s="81">
        <v>1140480</v>
      </c>
      <c r="V313" s="81">
        <v>260</v>
      </c>
      <c r="W313" s="81">
        <v>57</v>
      </c>
      <c r="X313" s="81">
        <v>2403</v>
      </c>
      <c r="Y313" s="81">
        <v>1945</v>
      </c>
      <c r="Z313" s="81">
        <v>2422</v>
      </c>
      <c r="AA313" s="81">
        <v>2248</v>
      </c>
      <c r="AB313" s="81">
        <v>7577</v>
      </c>
      <c r="AC313" s="81">
        <v>0</v>
      </c>
      <c r="AD313" s="81">
        <v>0.4654820045205379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2141</v>
      </c>
      <c r="B314" s="80">
        <v>2</v>
      </c>
      <c r="C314" s="80">
        <v>2</v>
      </c>
      <c r="D314" s="80">
        <v>1</v>
      </c>
      <c r="E314" s="80">
        <v>2005</v>
      </c>
      <c r="F314" s="80" t="s">
        <v>565</v>
      </c>
      <c r="G314" s="80" t="s">
        <v>2139</v>
      </c>
      <c r="H314" s="80" t="s">
        <v>2140</v>
      </c>
      <c r="I314" s="177"/>
      <c r="J314" s="81">
        <v>167.44597212318737</v>
      </c>
      <c r="K314" s="81">
        <v>0.59348436658048775</v>
      </c>
      <c r="L314" s="81">
        <v>2.1981068400943355</v>
      </c>
      <c r="M314" s="81">
        <v>3.8783766369630843</v>
      </c>
      <c r="N314" s="81">
        <v>13.084057524704178</v>
      </c>
      <c r="O314" s="81">
        <v>7.9165309459211386</v>
      </c>
      <c r="P314" s="81">
        <v>9.539374674740916</v>
      </c>
      <c r="Q314" s="81">
        <v>0.39549507182450505</v>
      </c>
      <c r="R314" s="81">
        <v>0</v>
      </c>
      <c r="S314" s="81">
        <v>0.27099676594284156</v>
      </c>
      <c r="T314" s="82"/>
      <c r="U314" s="81">
        <v>3415054</v>
      </c>
      <c r="V314" s="81">
        <v>166</v>
      </c>
      <c r="W314" s="81">
        <v>27</v>
      </c>
      <c r="X314" s="81">
        <v>567</v>
      </c>
      <c r="Y314" s="81">
        <v>2418</v>
      </c>
      <c r="Z314" s="81">
        <v>3768</v>
      </c>
      <c r="AA314" s="81">
        <v>1897</v>
      </c>
      <c r="AB314" s="81">
        <v>6713</v>
      </c>
      <c r="AC314" s="81">
        <v>0</v>
      </c>
      <c r="AD314" s="81">
        <v>0.27099676594284156</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2142</v>
      </c>
      <c r="B315" s="80">
        <v>3</v>
      </c>
      <c r="C315" s="80">
        <v>3</v>
      </c>
      <c r="D315" s="80">
        <v>1</v>
      </c>
      <c r="E315" s="80">
        <v>2006</v>
      </c>
      <c r="F315" s="80" t="s">
        <v>566</v>
      </c>
      <c r="G315" s="80" t="s">
        <v>2139</v>
      </c>
      <c r="H315" s="80" t="s">
        <v>2140</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2143</v>
      </c>
      <c r="B316" s="80">
        <v>4</v>
      </c>
      <c r="C316" s="80">
        <v>4</v>
      </c>
      <c r="D316" s="80">
        <v>1</v>
      </c>
      <c r="E316" s="80">
        <v>2007</v>
      </c>
      <c r="F316" s="80" t="s">
        <v>567</v>
      </c>
      <c r="G316" s="80" t="s">
        <v>2139</v>
      </c>
      <c r="H316" s="80" t="s">
        <v>2140</v>
      </c>
      <c r="I316" s="177"/>
      <c r="J316" s="81">
        <v>173.10009647702432</v>
      </c>
      <c r="K316" s="81">
        <v>0.63608050257028781</v>
      </c>
      <c r="L316" s="81">
        <v>5.3760271088537701</v>
      </c>
      <c r="M316" s="81">
        <v>11.093708579404623</v>
      </c>
      <c r="N316" s="81">
        <v>11.769246639654547</v>
      </c>
      <c r="O316" s="81">
        <v>7.5587427502215743</v>
      </c>
      <c r="P316" s="81">
        <v>9.3704300880615836</v>
      </c>
      <c r="Q316" s="81">
        <v>0.40389386166688457</v>
      </c>
      <c r="R316" s="81">
        <v>0</v>
      </c>
      <c r="S316" s="81">
        <v>0.62058288082152535</v>
      </c>
      <c r="T316" s="82"/>
      <c r="U316" s="81">
        <v>3832699</v>
      </c>
      <c r="V316" s="81">
        <v>185</v>
      </c>
      <c r="W316" s="81">
        <v>104</v>
      </c>
      <c r="X316" s="81">
        <v>1814</v>
      </c>
      <c r="Y316" s="81">
        <v>2432</v>
      </c>
      <c r="Z316" s="81">
        <v>3740</v>
      </c>
      <c r="AA316" s="81">
        <v>1835</v>
      </c>
      <c r="AB316" s="81">
        <v>6493</v>
      </c>
      <c r="AC316" s="81">
        <v>0</v>
      </c>
      <c r="AD316" s="81">
        <v>0.62058288082152535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2144</v>
      </c>
      <c r="B317" s="80">
        <v>5</v>
      </c>
      <c r="C317" s="80">
        <v>5</v>
      </c>
      <c r="D317" s="80">
        <v>1</v>
      </c>
      <c r="E317" s="80">
        <v>2008</v>
      </c>
      <c r="F317" s="80" t="s">
        <v>84</v>
      </c>
      <c r="G317" s="80" t="s">
        <v>2139</v>
      </c>
      <c r="H317" s="80" t="s">
        <v>2140</v>
      </c>
      <c r="I317" s="177"/>
      <c r="J317" s="81">
        <v>116.58462220415001</v>
      </c>
      <c r="K317" s="81">
        <v>0.48272521239428079</v>
      </c>
      <c r="L317" s="81">
        <v>4.8447747095333877</v>
      </c>
      <c r="M317" s="81">
        <v>11.306507231439582</v>
      </c>
      <c r="N317" s="81">
        <v>11.58985100798605</v>
      </c>
      <c r="O317" s="81">
        <v>7.2946298107308962</v>
      </c>
      <c r="P317" s="81">
        <v>9.1812272330908709</v>
      </c>
      <c r="Q317" s="81">
        <v>0.3919176058832583</v>
      </c>
      <c r="R317" s="81">
        <v>0</v>
      </c>
      <c r="S317" s="81">
        <v>0.3935277729573432</v>
      </c>
      <c r="T317" s="82"/>
      <c r="U317" s="81">
        <v>2962439</v>
      </c>
      <c r="V317" s="81">
        <v>185</v>
      </c>
      <c r="W317" s="81">
        <v>104</v>
      </c>
      <c r="X317" s="81">
        <v>1814</v>
      </c>
      <c r="Y317" s="81">
        <v>2372</v>
      </c>
      <c r="Z317" s="81">
        <v>3736</v>
      </c>
      <c r="AA317" s="81">
        <v>1800</v>
      </c>
      <c r="AB317" s="81">
        <v>6404</v>
      </c>
      <c r="AC317" s="81">
        <v>0</v>
      </c>
      <c r="AD317" s="81">
        <v>0.3935277729573432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2145</v>
      </c>
      <c r="B318" s="80">
        <v>6</v>
      </c>
      <c r="C318" s="80">
        <v>6</v>
      </c>
      <c r="D318" s="80">
        <v>1</v>
      </c>
      <c r="E318" s="80">
        <v>2009</v>
      </c>
      <c r="F318" s="80" t="s">
        <v>85</v>
      </c>
      <c r="G318" s="80" t="s">
        <v>2139</v>
      </c>
      <c r="H318" s="80" t="s">
        <v>2140</v>
      </c>
      <c r="I318" s="177"/>
      <c r="J318" s="81">
        <v>108.01689373634889</v>
      </c>
      <c r="K318" s="81">
        <v>0.45814526263747102</v>
      </c>
      <c r="L318" s="81">
        <v>5.7019287653266328</v>
      </c>
      <c r="M318" s="81">
        <v>9.2386722557232179</v>
      </c>
      <c r="N318" s="81">
        <v>10.658057922944087</v>
      </c>
      <c r="O318" s="81">
        <v>7.4121047796265183</v>
      </c>
      <c r="P318" s="81">
        <v>8.809074045365918</v>
      </c>
      <c r="Q318" s="81">
        <v>0.37165113756812007</v>
      </c>
      <c r="R318" s="81">
        <v>0</v>
      </c>
      <c r="S318" s="81">
        <v>0.41141912122764612</v>
      </c>
      <c r="T318" s="82"/>
      <c r="U318" s="81">
        <v>2331444</v>
      </c>
      <c r="V318" s="81">
        <v>180</v>
      </c>
      <c r="W318" s="81">
        <v>178</v>
      </c>
      <c r="X318" s="81">
        <v>1678</v>
      </c>
      <c r="Y318" s="81">
        <v>2369</v>
      </c>
      <c r="Z318" s="81">
        <v>3747</v>
      </c>
      <c r="AA318" s="81">
        <v>1773</v>
      </c>
      <c r="AB318" s="81">
        <v>6375</v>
      </c>
      <c r="AC318" s="81">
        <v>0</v>
      </c>
      <c r="AD318" s="81">
        <v>0.41141912122764612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12.204000000000001</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2146</v>
      </c>
      <c r="B319" s="80">
        <v>7</v>
      </c>
      <c r="C319" s="80">
        <v>7</v>
      </c>
      <c r="D319" s="80">
        <v>1</v>
      </c>
      <c r="E319" s="80">
        <v>2010</v>
      </c>
      <c r="F319" s="80" t="s">
        <v>86</v>
      </c>
      <c r="G319" s="80" t="s">
        <v>2139</v>
      </c>
      <c r="H319" s="80" t="s">
        <v>2140</v>
      </c>
      <c r="I319" s="177"/>
      <c r="J319" s="81">
        <v>102.25856801262255</v>
      </c>
      <c r="K319" s="81">
        <v>0.50047946366228535</v>
      </c>
      <c r="L319" s="81">
        <v>5.4020599007077319</v>
      </c>
      <c r="M319" s="81">
        <v>10.442783642891998</v>
      </c>
      <c r="N319" s="81">
        <v>11.421766359933626</v>
      </c>
      <c r="O319" s="81">
        <v>7.5274650863882648</v>
      </c>
      <c r="P319" s="81">
        <v>8.7442481413418456</v>
      </c>
      <c r="Q319" s="81">
        <v>0.3817181504440757</v>
      </c>
      <c r="R319" s="81">
        <v>0</v>
      </c>
      <c r="S319" s="81">
        <v>0.48458168760070586</v>
      </c>
      <c r="T319" s="82"/>
      <c r="U319" s="81">
        <v>2300074</v>
      </c>
      <c r="V319" s="81">
        <v>180</v>
      </c>
      <c r="W319" s="81">
        <v>178</v>
      </c>
      <c r="X319" s="81">
        <v>1678</v>
      </c>
      <c r="Y319" s="81">
        <v>2359</v>
      </c>
      <c r="Z319" s="81">
        <v>3823</v>
      </c>
      <c r="AA319" s="81">
        <v>1716</v>
      </c>
      <c r="AB319" s="81">
        <v>6274</v>
      </c>
      <c r="AC319" s="81">
        <v>0</v>
      </c>
      <c r="AD319" s="81">
        <v>0.48458168760070586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12.151</v>
      </c>
      <c r="BJ319" s="81">
        <v>0</v>
      </c>
      <c r="BK319" s="81">
        <v>0</v>
      </c>
      <c r="BL319" s="81">
        <v>0</v>
      </c>
      <c r="BM319" s="82"/>
      <c r="BN319" s="81">
        <v>0</v>
      </c>
      <c r="BO319" s="81">
        <v>0</v>
      </c>
      <c r="BP319" s="81">
        <v>1</v>
      </c>
      <c r="BQ319" s="81">
        <v>0</v>
      </c>
      <c r="BR319" s="81">
        <v>0</v>
      </c>
      <c r="BS319" s="81">
        <v>0</v>
      </c>
      <c r="BT319"/>
      <c r="BU319" s="80">
        <v>12.151</v>
      </c>
      <c r="BV319" s="80">
        <v>0</v>
      </c>
      <c r="BW319" s="80">
        <v>0</v>
      </c>
      <c r="BX319" s="80">
        <v>0</v>
      </c>
      <c r="BY319" s="80">
        <v>0</v>
      </c>
      <c r="BZ319" s="80">
        <v>0</v>
      </c>
      <c r="CA319" s="80">
        <v>0</v>
      </c>
      <c r="CB319" s="80">
        <v>0</v>
      </c>
      <c r="CC319" s="80">
        <v>0</v>
      </c>
    </row>
    <row r="320" spans="1:81">
      <c r="A320" s="80" t="s">
        <v>2147</v>
      </c>
      <c r="B320" s="80">
        <v>8</v>
      </c>
      <c r="C320" s="80">
        <v>8</v>
      </c>
      <c r="D320" s="80">
        <v>1</v>
      </c>
      <c r="E320" s="80">
        <v>2011</v>
      </c>
      <c r="F320" s="80" t="s">
        <v>87</v>
      </c>
      <c r="G320" s="80" t="s">
        <v>2139</v>
      </c>
      <c r="H320" s="80" t="s">
        <v>2140</v>
      </c>
      <c r="I320" s="177"/>
      <c r="J320" s="81">
        <v>85.158916432615058</v>
      </c>
      <c r="K320" s="81">
        <v>0.59489821381097097</v>
      </c>
      <c r="L320" s="81">
        <v>7.2478665499708317</v>
      </c>
      <c r="M320" s="81">
        <v>9.9296255770407331</v>
      </c>
      <c r="N320" s="81">
        <v>10.136039960040442</v>
      </c>
      <c r="O320" s="81">
        <v>7.4117320473164838</v>
      </c>
      <c r="P320" s="81">
        <v>8.4915530416464833</v>
      </c>
      <c r="Q320" s="81">
        <v>0.43882500851664458</v>
      </c>
      <c r="R320" s="81">
        <v>0</v>
      </c>
      <c r="S320" s="81">
        <v>0.44184955225879724</v>
      </c>
      <c r="T320" s="82"/>
      <c r="U320" s="81">
        <v>1922944</v>
      </c>
      <c r="V320" s="81">
        <v>180</v>
      </c>
      <c r="W320" s="81">
        <v>178</v>
      </c>
      <c r="X320" s="81">
        <v>1678</v>
      </c>
      <c r="Y320" s="81">
        <v>2383</v>
      </c>
      <c r="Z320" s="81">
        <v>3846</v>
      </c>
      <c r="AA320" s="81">
        <v>1716</v>
      </c>
      <c r="AB320" s="81">
        <v>6253</v>
      </c>
      <c r="AC320" s="81">
        <v>0</v>
      </c>
      <c r="AD320" s="81">
        <v>0.44184955225879724</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12.673999999999999</v>
      </c>
      <c r="BJ320" s="81">
        <v>0</v>
      </c>
      <c r="BK320" s="81">
        <v>0</v>
      </c>
      <c r="BL320" s="81">
        <v>0</v>
      </c>
      <c r="BM320" s="82"/>
      <c r="BN320" s="81">
        <v>0</v>
      </c>
      <c r="BO320" s="81">
        <v>0</v>
      </c>
      <c r="BP320" s="81">
        <v>1</v>
      </c>
      <c r="BQ320" s="81">
        <v>0</v>
      </c>
      <c r="BR320" s="81">
        <v>0</v>
      </c>
      <c r="BS320" s="81">
        <v>0</v>
      </c>
      <c r="BT320"/>
      <c r="BU320" s="80">
        <v>12.673999999999999</v>
      </c>
      <c r="BV320" s="80">
        <v>0</v>
      </c>
      <c r="BW320" s="80">
        <v>0</v>
      </c>
      <c r="BX320" s="80">
        <v>0</v>
      </c>
      <c r="BY320" s="80">
        <v>0</v>
      </c>
      <c r="BZ320" s="80">
        <v>0</v>
      </c>
      <c r="CA320" s="80">
        <v>0</v>
      </c>
      <c r="CB320" s="80">
        <v>0</v>
      </c>
      <c r="CC320" s="80">
        <v>0</v>
      </c>
    </row>
    <row r="321" spans="1:81">
      <c r="A321" s="80" t="s">
        <v>2148</v>
      </c>
      <c r="B321" s="80">
        <v>9</v>
      </c>
      <c r="C321" s="80">
        <v>9</v>
      </c>
      <c r="D321" s="80">
        <v>1</v>
      </c>
      <c r="E321" s="80">
        <v>2012</v>
      </c>
      <c r="F321" s="80" t="s">
        <v>88</v>
      </c>
      <c r="G321" s="80" t="s">
        <v>2139</v>
      </c>
      <c r="H321" s="80" t="s">
        <v>2140</v>
      </c>
      <c r="I321" s="177"/>
      <c r="J321" s="81">
        <v>105.37608570047435</v>
      </c>
      <c r="K321" s="81">
        <v>0.53808522034991113</v>
      </c>
      <c r="L321" s="81">
        <v>7.192192378404032</v>
      </c>
      <c r="M321" s="81">
        <v>9.592419933003363</v>
      </c>
      <c r="N321" s="81">
        <v>11.201270251085676</v>
      </c>
      <c r="O321" s="81">
        <v>7.3801751786358212</v>
      </c>
      <c r="P321" s="81">
        <v>8.2761063381979589</v>
      </c>
      <c r="Q321" s="81">
        <v>0.47433297699459809</v>
      </c>
      <c r="R321" s="81">
        <v>0</v>
      </c>
      <c r="S321" s="81">
        <v>0.40209024229670459</v>
      </c>
      <c r="T321" s="82"/>
      <c r="U321" s="81">
        <v>2363259</v>
      </c>
      <c r="V321" s="81">
        <v>180</v>
      </c>
      <c r="W321" s="81">
        <v>178</v>
      </c>
      <c r="X321" s="81">
        <v>1678</v>
      </c>
      <c r="Y321" s="81">
        <v>2379</v>
      </c>
      <c r="Z321" s="81">
        <v>3860</v>
      </c>
      <c r="AA321" s="81">
        <v>1663</v>
      </c>
      <c r="AB321" s="81">
        <v>6221</v>
      </c>
      <c r="AC321" s="81">
        <v>0</v>
      </c>
      <c r="AD321" s="81">
        <v>0.40209024229670459</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10.194000000000001</v>
      </c>
      <c r="BJ321" s="81">
        <v>0</v>
      </c>
      <c r="BK321" s="81">
        <v>0</v>
      </c>
      <c r="BL321" s="81">
        <v>0</v>
      </c>
      <c r="BM321" s="82"/>
      <c r="BN321" s="81">
        <v>0</v>
      </c>
      <c r="BO321" s="81">
        <v>0</v>
      </c>
      <c r="BP321" s="81">
        <v>1</v>
      </c>
      <c r="BQ321" s="81">
        <v>0</v>
      </c>
      <c r="BR321" s="81">
        <v>0</v>
      </c>
      <c r="BS321" s="81">
        <v>0</v>
      </c>
      <c r="BT321"/>
      <c r="BU321" s="80">
        <v>10.194000000000001</v>
      </c>
      <c r="BV321" s="80">
        <v>0</v>
      </c>
      <c r="BW321" s="80">
        <v>0</v>
      </c>
      <c r="BX321" s="80">
        <v>0</v>
      </c>
      <c r="BY321" s="80">
        <v>0</v>
      </c>
      <c r="BZ321" s="80">
        <v>0</v>
      </c>
      <c r="CA321" s="80">
        <v>0</v>
      </c>
      <c r="CB321" s="80">
        <v>0</v>
      </c>
      <c r="CC321" s="80">
        <v>0</v>
      </c>
    </row>
    <row r="322" spans="1:81">
      <c r="A322" s="80" t="s">
        <v>2149</v>
      </c>
      <c r="B322" s="80">
        <v>10</v>
      </c>
      <c r="C322" s="80">
        <v>10</v>
      </c>
      <c r="D322" s="80">
        <v>1</v>
      </c>
      <c r="E322" s="80">
        <v>2013</v>
      </c>
      <c r="F322" s="80" t="s">
        <v>89</v>
      </c>
      <c r="G322" s="80" t="s">
        <v>2139</v>
      </c>
      <c r="H322" s="80" t="s">
        <v>2140</v>
      </c>
      <c r="I322" s="177"/>
      <c r="J322" s="81">
        <v>70.172015175699983</v>
      </c>
      <c r="K322" s="81">
        <v>0.45110785024678429</v>
      </c>
      <c r="L322" s="81">
        <v>6.6797321034481447</v>
      </c>
      <c r="M322" s="81">
        <v>9.4802799246352336</v>
      </c>
      <c r="N322" s="81">
        <v>11.609416526099412</v>
      </c>
      <c r="O322" s="81">
        <v>7.0738984353318184</v>
      </c>
      <c r="P322" s="81">
        <v>8.2523408161320866</v>
      </c>
      <c r="Q322" s="81">
        <v>0.48092359257688339</v>
      </c>
      <c r="R322" s="81">
        <v>0</v>
      </c>
      <c r="S322" s="81">
        <v>0.49830587671546506</v>
      </c>
      <c r="T322" s="82"/>
      <c r="U322" s="81">
        <v>1505548</v>
      </c>
      <c r="V322" s="81">
        <v>180</v>
      </c>
      <c r="W322" s="81">
        <v>178</v>
      </c>
      <c r="X322" s="81">
        <v>1678</v>
      </c>
      <c r="Y322" s="81">
        <v>2456</v>
      </c>
      <c r="Z322" s="81">
        <v>3865</v>
      </c>
      <c r="AA322" s="81">
        <v>1652</v>
      </c>
      <c r="AB322" s="81">
        <v>6217</v>
      </c>
      <c r="AC322" s="81">
        <v>0</v>
      </c>
      <c r="AD322" s="81">
        <v>0.49830587671546506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11.173</v>
      </c>
      <c r="BJ322" s="81">
        <v>0</v>
      </c>
      <c r="BK322" s="81">
        <v>0</v>
      </c>
      <c r="BL322" s="81">
        <v>0</v>
      </c>
      <c r="BM322" s="82"/>
      <c r="BN322" s="81">
        <v>0</v>
      </c>
      <c r="BO322" s="81">
        <v>0</v>
      </c>
      <c r="BP322" s="81">
        <v>1</v>
      </c>
      <c r="BQ322" s="81">
        <v>0</v>
      </c>
      <c r="BR322" s="81">
        <v>0</v>
      </c>
      <c r="BS322" s="81">
        <v>0</v>
      </c>
      <c r="BT322"/>
      <c r="BU322" s="80">
        <v>11.173</v>
      </c>
      <c r="BV322" s="80">
        <v>0</v>
      </c>
      <c r="BW322" s="80">
        <v>0</v>
      </c>
      <c r="BX322" s="80">
        <v>0</v>
      </c>
      <c r="BY322" s="80">
        <v>0</v>
      </c>
      <c r="BZ322" s="80">
        <v>0</v>
      </c>
      <c r="CA322" s="80">
        <v>0</v>
      </c>
      <c r="CB322" s="80">
        <v>0</v>
      </c>
      <c r="CC322" s="80">
        <v>0</v>
      </c>
    </row>
    <row r="323" spans="1:81">
      <c r="A323" s="80" t="s">
        <v>2150</v>
      </c>
      <c r="B323" s="80">
        <v>11</v>
      </c>
      <c r="C323" s="80">
        <v>11</v>
      </c>
      <c r="D323" s="80">
        <v>1</v>
      </c>
      <c r="E323" s="80">
        <v>2014</v>
      </c>
      <c r="F323" s="80" t="s">
        <v>90</v>
      </c>
      <c r="G323" s="80" t="s">
        <v>2139</v>
      </c>
      <c r="H323" s="80" t="s">
        <v>2140</v>
      </c>
      <c r="I323" s="177"/>
      <c r="J323" s="81">
        <v>92.312585220078475</v>
      </c>
      <c r="K323" s="81">
        <v>0.65733398492645867</v>
      </c>
      <c r="L323" s="81">
        <v>7.0780393492466906</v>
      </c>
      <c r="M323" s="81">
        <v>9.9853138073512824</v>
      </c>
      <c r="N323" s="81">
        <v>10.90399524889774</v>
      </c>
      <c r="O323" s="81">
        <v>6.7373583180610925</v>
      </c>
      <c r="P323" s="81">
        <v>8.1446215910640767</v>
      </c>
      <c r="Q323" s="81">
        <v>0.46446748223226941</v>
      </c>
      <c r="R323" s="81">
        <v>0</v>
      </c>
      <c r="S323" s="81">
        <v>0.47721154850586667</v>
      </c>
      <c r="T323" s="82"/>
      <c r="U323" s="81">
        <v>2114706</v>
      </c>
      <c r="V323" s="81">
        <v>228</v>
      </c>
      <c r="W323" s="81">
        <v>192</v>
      </c>
      <c r="X323" s="81">
        <v>1744</v>
      </c>
      <c r="Y323" s="81">
        <v>2510</v>
      </c>
      <c r="Z323" s="81">
        <v>3877</v>
      </c>
      <c r="AA323" s="81">
        <v>1622</v>
      </c>
      <c r="AB323" s="81">
        <v>6258</v>
      </c>
      <c r="AC323" s="81">
        <v>0</v>
      </c>
      <c r="AD323" s="81">
        <v>0.47721154850586667</v>
      </c>
      <c r="AE323" s="82"/>
      <c r="AF323" s="81">
        <v>26513089.337734107</v>
      </c>
      <c r="AG323" s="81">
        <v>499374.29020541866</v>
      </c>
      <c r="AH323" s="81">
        <v>1737510.4115983355</v>
      </c>
      <c r="AI323" s="81">
        <v>10563549.052509896</v>
      </c>
      <c r="AJ323" s="81">
        <v>13197765.903783131</v>
      </c>
      <c r="AK323" s="81">
        <v>0</v>
      </c>
      <c r="AL323" s="81">
        <v>0</v>
      </c>
      <c r="AM323" s="81">
        <v>859129.88536073314</v>
      </c>
      <c r="AN323" s="81">
        <v>0</v>
      </c>
      <c r="AO323" s="81">
        <v>0</v>
      </c>
      <c r="AP323" s="82"/>
      <c r="AQ323" s="81">
        <v>77</v>
      </c>
      <c r="AR323" s="81">
        <v>65</v>
      </c>
      <c r="AS323" s="81">
        <v>0</v>
      </c>
      <c r="AT323" s="81">
        <v>0</v>
      </c>
      <c r="AU323" s="81">
        <v>0</v>
      </c>
      <c r="AV323" s="81">
        <v>0</v>
      </c>
      <c r="AW323" s="81" t="s">
        <v>564</v>
      </c>
      <c r="AX323" s="82"/>
      <c r="AY323" s="81">
        <v>402.7</v>
      </c>
      <c r="AZ323" s="81">
        <v>3148.8</v>
      </c>
      <c r="BA323" s="81">
        <v>0</v>
      </c>
      <c r="BB323" s="81">
        <v>0</v>
      </c>
      <c r="BC323" s="81">
        <v>0</v>
      </c>
      <c r="BD323" s="81">
        <v>0</v>
      </c>
      <c r="BE323" s="81" t="s">
        <v>564</v>
      </c>
      <c r="BF323" s="82"/>
      <c r="BG323" s="81">
        <v>0</v>
      </c>
      <c r="BH323" s="81">
        <v>0</v>
      </c>
      <c r="BI323" s="81">
        <v>10.983000000000001</v>
      </c>
      <c r="BJ323" s="81">
        <v>0</v>
      </c>
      <c r="BK323" s="81">
        <v>0</v>
      </c>
      <c r="BL323" s="81">
        <v>0</v>
      </c>
      <c r="BM323" s="82"/>
      <c r="BN323" s="81">
        <v>0</v>
      </c>
      <c r="BO323" s="81">
        <v>0</v>
      </c>
      <c r="BP323" s="81">
        <v>1</v>
      </c>
      <c r="BQ323" s="81">
        <v>0</v>
      </c>
      <c r="BR323" s="81">
        <v>0</v>
      </c>
      <c r="BS323" s="81">
        <v>0</v>
      </c>
      <c r="BT323"/>
      <c r="BU323" s="80">
        <v>10.983000000000001</v>
      </c>
      <c r="BV323" s="80">
        <v>0</v>
      </c>
      <c r="BW323" s="80">
        <v>0</v>
      </c>
      <c r="BX323" s="80">
        <v>0</v>
      </c>
      <c r="BY323" s="80">
        <v>0</v>
      </c>
      <c r="BZ323" s="80">
        <v>0</v>
      </c>
      <c r="CA323" s="80">
        <v>0</v>
      </c>
      <c r="CB323" s="80">
        <v>0</v>
      </c>
      <c r="CC323" s="80">
        <v>0</v>
      </c>
    </row>
    <row r="324" spans="1:81">
      <c r="A324" s="80" t="s">
        <v>2151</v>
      </c>
      <c r="B324" s="80">
        <v>12</v>
      </c>
      <c r="C324" s="80">
        <v>12</v>
      </c>
      <c r="D324" s="80">
        <v>1</v>
      </c>
      <c r="E324" s="80">
        <v>2015</v>
      </c>
      <c r="F324" s="80" t="s">
        <v>91</v>
      </c>
      <c r="G324" s="80" t="s">
        <v>2139</v>
      </c>
      <c r="H324" s="80" t="s">
        <v>2140</v>
      </c>
      <c r="I324" s="177"/>
      <c r="J324" s="81">
        <v>117.72111850669681</v>
      </c>
      <c r="K324" s="81">
        <v>0.59465295545283747</v>
      </c>
      <c r="L324" s="81">
        <v>10.777961708724693</v>
      </c>
      <c r="M324" s="81">
        <v>9.0842709384867977</v>
      </c>
      <c r="N324" s="81">
        <v>11.813078746344637</v>
      </c>
      <c r="O324" s="81">
        <v>6.6541318120644153</v>
      </c>
      <c r="P324" s="81">
        <v>8.1108275489809678</v>
      </c>
      <c r="Q324" s="81">
        <v>0.45222025248497238</v>
      </c>
      <c r="R324" s="81">
        <v>0</v>
      </c>
      <c r="S324" s="81">
        <v>0.49884534555406823</v>
      </c>
      <c r="T324" s="82"/>
      <c r="U324" s="81">
        <v>2639232</v>
      </c>
      <c r="V324" s="81">
        <v>228</v>
      </c>
      <c r="W324" s="81">
        <v>192</v>
      </c>
      <c r="X324" s="81">
        <v>1744</v>
      </c>
      <c r="Y324" s="81">
        <v>2564</v>
      </c>
      <c r="Z324" s="81">
        <v>3866</v>
      </c>
      <c r="AA324" s="81">
        <v>1614</v>
      </c>
      <c r="AB324" s="81">
        <v>6224</v>
      </c>
      <c r="AC324" s="81">
        <v>0</v>
      </c>
      <c r="AD324" s="81">
        <v>0.49884534555406823</v>
      </c>
      <c r="AE324" s="82"/>
      <c r="AF324" s="81">
        <v>33428814.770236041</v>
      </c>
      <c r="AG324" s="81">
        <v>426342.7756769929</v>
      </c>
      <c r="AH324" s="81">
        <v>2166004.7360065412</v>
      </c>
      <c r="AI324" s="81">
        <v>10514746.868779799</v>
      </c>
      <c r="AJ324" s="81">
        <v>14155712.140647292</v>
      </c>
      <c r="AK324" s="81">
        <v>0</v>
      </c>
      <c r="AL324" s="81">
        <v>0</v>
      </c>
      <c r="AM324" s="81">
        <v>852973.09130196692</v>
      </c>
      <c r="AN324" s="81">
        <v>0</v>
      </c>
      <c r="AO324" s="81">
        <v>0</v>
      </c>
      <c r="AP324" s="82"/>
      <c r="AQ324" s="81">
        <v>88</v>
      </c>
      <c r="AR324" s="81">
        <v>95</v>
      </c>
      <c r="AS324" s="81">
        <v>0</v>
      </c>
      <c r="AT324" s="81">
        <v>0</v>
      </c>
      <c r="AU324" s="81">
        <v>0</v>
      </c>
      <c r="AV324" s="81">
        <v>0</v>
      </c>
      <c r="AW324" s="81" t="s">
        <v>564</v>
      </c>
      <c r="AX324" s="82"/>
      <c r="AY324" s="81">
        <v>451.1</v>
      </c>
      <c r="AZ324" s="81">
        <v>3928.3</v>
      </c>
      <c r="BA324" s="81">
        <v>0</v>
      </c>
      <c r="BB324" s="81">
        <v>0</v>
      </c>
      <c r="BC324" s="81">
        <v>0</v>
      </c>
      <c r="BD324" s="81">
        <v>0</v>
      </c>
      <c r="BE324" s="81" t="s">
        <v>564</v>
      </c>
      <c r="BF324" s="82"/>
      <c r="BG324" s="81">
        <v>0</v>
      </c>
      <c r="BH324" s="81">
        <v>0</v>
      </c>
      <c r="BI324" s="81">
        <v>10</v>
      </c>
      <c r="BJ324" s="81">
        <v>0</v>
      </c>
      <c r="BK324" s="81">
        <v>0</v>
      </c>
      <c r="BL324" s="81">
        <v>0</v>
      </c>
      <c r="BM324" s="82"/>
      <c r="BN324" s="81">
        <v>0</v>
      </c>
      <c r="BO324" s="81">
        <v>0</v>
      </c>
      <c r="BP324" s="81">
        <v>1</v>
      </c>
      <c r="BQ324" s="81">
        <v>0</v>
      </c>
      <c r="BR324" s="81">
        <v>0</v>
      </c>
      <c r="BS324" s="81">
        <v>0</v>
      </c>
      <c r="BT324"/>
      <c r="BU324" s="80">
        <v>10</v>
      </c>
      <c r="BV324" s="80">
        <v>0</v>
      </c>
      <c r="BW324" s="80">
        <v>0</v>
      </c>
      <c r="BX324" s="80">
        <v>0</v>
      </c>
      <c r="BY324" s="80">
        <v>0</v>
      </c>
      <c r="BZ324" s="80">
        <v>0</v>
      </c>
      <c r="CA324" s="80">
        <v>0</v>
      </c>
      <c r="CB324" s="80">
        <v>0</v>
      </c>
      <c r="CC324" s="80">
        <v>0</v>
      </c>
    </row>
    <row r="325" spans="1:81">
      <c r="A325" s="80" t="s">
        <v>2152</v>
      </c>
      <c r="B325" s="80">
        <v>13</v>
      </c>
      <c r="C325" s="80">
        <v>13</v>
      </c>
      <c r="D325" s="80">
        <v>1</v>
      </c>
      <c r="E325" s="80">
        <v>2016</v>
      </c>
      <c r="F325" s="80" t="s">
        <v>92</v>
      </c>
      <c r="G325" s="80" t="s">
        <v>2139</v>
      </c>
      <c r="H325" s="80" t="s">
        <v>2140</v>
      </c>
      <c r="I325" s="177"/>
      <c r="J325" s="81">
        <v>143.22185536316289</v>
      </c>
      <c r="K325" s="81">
        <v>0.58989053237844169</v>
      </c>
      <c r="L325" s="81">
        <v>8.421936848157058</v>
      </c>
      <c r="M325" s="81">
        <v>9.0757930260601452</v>
      </c>
      <c r="N325" s="81">
        <v>10.316279775300169</v>
      </c>
      <c r="O325" s="81">
        <v>6.5699271331202889</v>
      </c>
      <c r="P325" s="81">
        <v>8.0217499131342471</v>
      </c>
      <c r="Q325" s="81">
        <v>0.43530518764759935</v>
      </c>
      <c r="R325" s="81">
        <v>0</v>
      </c>
      <c r="S325" s="81">
        <v>0.42285167124147821</v>
      </c>
      <c r="T325" s="82"/>
      <c r="U325" s="81">
        <v>3085890</v>
      </c>
      <c r="V325" s="81">
        <v>228</v>
      </c>
      <c r="W325" s="81">
        <v>192</v>
      </c>
      <c r="X325" s="81">
        <v>1744</v>
      </c>
      <c r="Y325" s="81">
        <v>2585</v>
      </c>
      <c r="Z325" s="81">
        <v>3864</v>
      </c>
      <c r="AA325" s="81">
        <v>1651</v>
      </c>
      <c r="AB325" s="81">
        <v>6163</v>
      </c>
      <c r="AC325" s="81">
        <v>0</v>
      </c>
      <c r="AD325" s="81">
        <v>0.42285167124147821</v>
      </c>
      <c r="AE325" s="82"/>
      <c r="AF325" s="81">
        <v>41965628.636313252</v>
      </c>
      <c r="AG325" s="81">
        <v>419422.17678546911</v>
      </c>
      <c r="AH325" s="81">
        <v>1342223.287281276</v>
      </c>
      <c r="AI325" s="81">
        <v>10840448.528807759</v>
      </c>
      <c r="AJ325" s="81">
        <v>12544996.228237141</v>
      </c>
      <c r="AK325" s="81">
        <v>0</v>
      </c>
      <c r="AL325" s="81">
        <v>0</v>
      </c>
      <c r="AM325" s="81">
        <v>845269.4788465437</v>
      </c>
      <c r="AN325" s="81">
        <v>0</v>
      </c>
      <c r="AO325" s="81">
        <v>0</v>
      </c>
      <c r="AP325" s="82"/>
      <c r="AQ325" s="81">
        <v>105</v>
      </c>
      <c r="AR325" s="81">
        <v>108</v>
      </c>
      <c r="AS325" s="81">
        <v>0</v>
      </c>
      <c r="AT325" s="81">
        <v>0</v>
      </c>
      <c r="AU325" s="81">
        <v>0</v>
      </c>
      <c r="AV325" s="81">
        <v>0</v>
      </c>
      <c r="AW325" s="81" t="s">
        <v>564</v>
      </c>
      <c r="AX325" s="82"/>
      <c r="AY325" s="81">
        <v>542.9</v>
      </c>
      <c r="AZ325" s="81">
        <v>14739.3</v>
      </c>
      <c r="BA325" s="81">
        <v>0</v>
      </c>
      <c r="BB325" s="81">
        <v>0</v>
      </c>
      <c r="BC325" s="81">
        <v>0</v>
      </c>
      <c r="BD325" s="81">
        <v>0</v>
      </c>
      <c r="BE325" s="81" t="s">
        <v>564</v>
      </c>
      <c r="BF325" s="82"/>
      <c r="BG325" s="81">
        <v>0</v>
      </c>
      <c r="BH325" s="81">
        <v>0</v>
      </c>
      <c r="BI325" s="81">
        <v>9.516</v>
      </c>
      <c r="BJ325" s="81">
        <v>0</v>
      </c>
      <c r="BK325" s="81">
        <v>0</v>
      </c>
      <c r="BL325" s="81">
        <v>0</v>
      </c>
      <c r="BM325" s="82"/>
      <c r="BN325" s="81">
        <v>0</v>
      </c>
      <c r="BO325" s="81">
        <v>0</v>
      </c>
      <c r="BP325" s="81">
        <v>1</v>
      </c>
      <c r="BQ325" s="81">
        <v>0</v>
      </c>
      <c r="BR325" s="81">
        <v>0</v>
      </c>
      <c r="BS325" s="81">
        <v>0</v>
      </c>
      <c r="BT325"/>
      <c r="BU325" s="80">
        <v>9.516</v>
      </c>
      <c r="BV325" s="80">
        <v>0</v>
      </c>
      <c r="BW325" s="80">
        <v>0</v>
      </c>
      <c r="BX325" s="80">
        <v>0</v>
      </c>
      <c r="BY325" s="80">
        <v>0</v>
      </c>
      <c r="BZ325" s="80">
        <v>0</v>
      </c>
      <c r="CA325" s="80">
        <v>0</v>
      </c>
      <c r="CB325" s="80">
        <v>0</v>
      </c>
      <c r="CC325" s="80">
        <v>0</v>
      </c>
    </row>
    <row r="326" spans="1:81">
      <c r="A326" s="80" t="s">
        <v>2153</v>
      </c>
      <c r="B326" s="80">
        <v>14</v>
      </c>
      <c r="C326" s="80">
        <v>14</v>
      </c>
      <c r="D326" s="80">
        <v>1</v>
      </c>
      <c r="E326" s="80">
        <v>2017</v>
      </c>
      <c r="F326" s="80" t="s">
        <v>71</v>
      </c>
      <c r="G326" s="80" t="s">
        <v>2139</v>
      </c>
      <c r="H326" s="80" t="s">
        <v>2140</v>
      </c>
      <c r="I326" s="177"/>
      <c r="J326" s="81">
        <v>146.86135156559433</v>
      </c>
      <c r="K326" s="81">
        <v>0.61361592180498048</v>
      </c>
      <c r="L326" s="81">
        <v>7.9759414831136946</v>
      </c>
      <c r="M326" s="81">
        <v>8.585623878464407</v>
      </c>
      <c r="N326" s="81">
        <v>10.32310988881976</v>
      </c>
      <c r="O326" s="81">
        <v>6.4961725165993647</v>
      </c>
      <c r="P326" s="81">
        <v>7.9033437805795819</v>
      </c>
      <c r="Q326" s="81">
        <v>0.41786343093882128</v>
      </c>
      <c r="R326" s="81">
        <v>0</v>
      </c>
      <c r="S326" s="81">
        <v>0.44389955648003449</v>
      </c>
      <c r="T326" s="82"/>
      <c r="U326" s="81">
        <v>3478389</v>
      </c>
      <c r="V326" s="81">
        <v>228</v>
      </c>
      <c r="W326" s="81">
        <v>192</v>
      </c>
      <c r="X326" s="81">
        <v>1744</v>
      </c>
      <c r="Y326" s="81">
        <v>2582</v>
      </c>
      <c r="Z326" s="81">
        <v>3884</v>
      </c>
      <c r="AA326" s="81">
        <v>1637</v>
      </c>
      <c r="AB326" s="81">
        <v>6118</v>
      </c>
      <c r="AC326" s="81">
        <v>0</v>
      </c>
      <c r="AD326" s="81">
        <v>0.44389955648003449</v>
      </c>
      <c r="AE326" s="82"/>
      <c r="AF326" s="81">
        <v>45900529.398518354</v>
      </c>
      <c r="AG326" s="81">
        <v>430362.13884709938</v>
      </c>
      <c r="AH326" s="81">
        <v>1694304.4850465271</v>
      </c>
      <c r="AI326" s="81">
        <v>10666134.607415039</v>
      </c>
      <c r="AJ326" s="81">
        <v>12896896.344230769</v>
      </c>
      <c r="AK326" s="81">
        <v>0</v>
      </c>
      <c r="AL326" s="81">
        <v>0</v>
      </c>
      <c r="AM326" s="81">
        <v>840410.58514927502</v>
      </c>
      <c r="AN326" s="81">
        <v>0</v>
      </c>
      <c r="AO326" s="81">
        <v>0</v>
      </c>
      <c r="AP326" s="82"/>
      <c r="AQ326" s="81">
        <v>110</v>
      </c>
      <c r="AR326" s="81">
        <v>113</v>
      </c>
      <c r="AS326" s="81">
        <v>0</v>
      </c>
      <c r="AT326" s="81">
        <v>0</v>
      </c>
      <c r="AU326" s="81">
        <v>0</v>
      </c>
      <c r="AV326" s="81">
        <v>0</v>
      </c>
      <c r="AW326" s="81" t="s">
        <v>564</v>
      </c>
      <c r="AX326" s="82"/>
      <c r="AY326" s="81">
        <v>575.89999999999986</v>
      </c>
      <c r="AZ326" s="81">
        <v>14971.2</v>
      </c>
      <c r="BA326" s="81">
        <v>0</v>
      </c>
      <c r="BB326" s="81">
        <v>0</v>
      </c>
      <c r="BC326" s="81">
        <v>0</v>
      </c>
      <c r="BD326" s="81">
        <v>0</v>
      </c>
      <c r="BE326" s="81" t="s">
        <v>564</v>
      </c>
      <c r="BF326" s="82"/>
      <c r="BG326" s="81">
        <v>0</v>
      </c>
      <c r="BH326" s="81">
        <v>0</v>
      </c>
      <c r="BI326" s="81">
        <v>9.3640000000000008</v>
      </c>
      <c r="BJ326" s="81">
        <v>0</v>
      </c>
      <c r="BK326" s="81">
        <v>0</v>
      </c>
      <c r="BL326" s="81">
        <v>0</v>
      </c>
      <c r="BM326" s="82"/>
      <c r="BN326" s="81">
        <v>0</v>
      </c>
      <c r="BO326" s="81">
        <v>0</v>
      </c>
      <c r="BP326" s="81">
        <v>1</v>
      </c>
      <c r="BQ326" s="81">
        <v>0</v>
      </c>
      <c r="BR326" s="81">
        <v>0</v>
      </c>
      <c r="BS326" s="81">
        <v>0</v>
      </c>
      <c r="BT326"/>
      <c r="BU326" s="80">
        <v>9.3640000000000008</v>
      </c>
      <c r="BV326" s="80">
        <v>0</v>
      </c>
      <c r="BW326" s="80">
        <v>0</v>
      </c>
      <c r="BX326" s="80">
        <v>0</v>
      </c>
      <c r="BY326" s="80">
        <v>0</v>
      </c>
      <c r="BZ326" s="80">
        <v>0</v>
      </c>
      <c r="CA326" s="80">
        <v>0</v>
      </c>
      <c r="CB326" s="80">
        <v>0</v>
      </c>
      <c r="CC326" s="80">
        <v>0</v>
      </c>
    </row>
    <row r="327" spans="1:81">
      <c r="A327" s="80" t="s">
        <v>2154</v>
      </c>
      <c r="B327" s="80">
        <v>15</v>
      </c>
      <c r="C327" s="80">
        <v>15</v>
      </c>
      <c r="D327" s="80">
        <v>1</v>
      </c>
      <c r="E327" s="80">
        <v>2018</v>
      </c>
      <c r="F327" s="80" t="s">
        <v>93</v>
      </c>
      <c r="G327" s="80" t="s">
        <v>2139</v>
      </c>
      <c r="H327" s="80" t="s">
        <v>2140</v>
      </c>
      <c r="I327" s="177"/>
      <c r="J327" s="81">
        <v>133.92800609136762</v>
      </c>
      <c r="K327" s="81">
        <v>0.56939077340734012</v>
      </c>
      <c r="L327" s="81">
        <v>7.2662359618213461</v>
      </c>
      <c r="M327" s="81">
        <v>7.9833904239580695</v>
      </c>
      <c r="N327" s="81">
        <v>7.8990192366153575</v>
      </c>
      <c r="O327" s="81">
        <v>6.3544301307316022</v>
      </c>
      <c r="P327" s="81">
        <v>7.8390116761797408</v>
      </c>
      <c r="Q327" s="81">
        <v>0.37400281055257822</v>
      </c>
      <c r="R327" s="81">
        <v>0</v>
      </c>
      <c r="S327" s="81">
        <v>0.70887904323962825</v>
      </c>
      <c r="T327" s="82"/>
      <c r="U327" s="81">
        <v>3644704</v>
      </c>
      <c r="V327" s="81">
        <v>228</v>
      </c>
      <c r="W327" s="81">
        <v>192</v>
      </c>
      <c r="X327" s="81">
        <v>1744</v>
      </c>
      <c r="Y327" s="81">
        <v>2465</v>
      </c>
      <c r="Z327" s="81">
        <v>3872</v>
      </c>
      <c r="AA327" s="81">
        <v>1640</v>
      </c>
      <c r="AB327" s="81">
        <v>5901</v>
      </c>
      <c r="AC327" s="81">
        <v>0</v>
      </c>
      <c r="AD327" s="81">
        <v>0.70887904323962825</v>
      </c>
      <c r="AE327" s="82"/>
      <c r="AF327" s="81">
        <v>44484511.945298374</v>
      </c>
      <c r="AG327" s="81">
        <v>397646.16174522502</v>
      </c>
      <c r="AH327" s="81">
        <v>1587464.0889924271</v>
      </c>
      <c r="AI327" s="81">
        <v>10300037.09090988</v>
      </c>
      <c r="AJ327" s="81">
        <v>10484273.915568549</v>
      </c>
      <c r="AK327" s="81">
        <v>0</v>
      </c>
      <c r="AL327" s="81">
        <v>0</v>
      </c>
      <c r="AM327" s="81">
        <v>812279.20430943999</v>
      </c>
      <c r="AN327" s="81">
        <v>0</v>
      </c>
      <c r="AO327" s="81">
        <v>0</v>
      </c>
      <c r="AP327" s="82"/>
      <c r="AQ327" s="81">
        <v>119</v>
      </c>
      <c r="AR327" s="81">
        <v>128</v>
      </c>
      <c r="AS327" s="81">
        <v>0</v>
      </c>
      <c r="AT327" s="81">
        <v>0</v>
      </c>
      <c r="AU327" s="81">
        <v>0</v>
      </c>
      <c r="AV327" s="81">
        <v>0</v>
      </c>
      <c r="AW327" s="81" t="s">
        <v>564</v>
      </c>
      <c r="AX327" s="82"/>
      <c r="AY327" s="81">
        <v>626.29999999999995</v>
      </c>
      <c r="AZ327" s="81">
        <v>17958</v>
      </c>
      <c r="BA327" s="81">
        <v>0</v>
      </c>
      <c r="BB327" s="81">
        <v>0</v>
      </c>
      <c r="BC327" s="81">
        <v>0</v>
      </c>
      <c r="BD327" s="81">
        <v>0</v>
      </c>
      <c r="BE327" s="81" t="s">
        <v>564</v>
      </c>
      <c r="BF327" s="82"/>
      <c r="BG327" s="81">
        <v>0</v>
      </c>
      <c r="BH327" s="81">
        <v>0</v>
      </c>
      <c r="BI327" s="81">
        <v>8.3079999999999998</v>
      </c>
      <c r="BJ327" s="81">
        <v>0</v>
      </c>
      <c r="BK327" s="81">
        <v>0</v>
      </c>
      <c r="BL327" s="81">
        <v>0</v>
      </c>
      <c r="BM327" s="82"/>
      <c r="BN327" s="81">
        <v>0</v>
      </c>
      <c r="BO327" s="81">
        <v>0</v>
      </c>
      <c r="BP327" s="81">
        <v>1</v>
      </c>
      <c r="BQ327" s="81">
        <v>0</v>
      </c>
      <c r="BR327" s="81">
        <v>0</v>
      </c>
      <c r="BS327" s="81">
        <v>0</v>
      </c>
      <c r="BT327"/>
      <c r="BU327" s="80">
        <v>8.3079999999999998</v>
      </c>
      <c r="BV327" s="80">
        <v>0</v>
      </c>
      <c r="BW327" s="80">
        <v>0</v>
      </c>
      <c r="BX327" s="80">
        <v>0</v>
      </c>
      <c r="BY327" s="80">
        <v>0</v>
      </c>
      <c r="BZ327" s="80">
        <v>0</v>
      </c>
      <c r="CA327" s="80">
        <v>0</v>
      </c>
      <c r="CB327" s="80">
        <v>0</v>
      </c>
      <c r="CC327" s="80">
        <v>0</v>
      </c>
    </row>
    <row r="328" spans="1:81">
      <c r="A328" s="80" t="s">
        <v>2155</v>
      </c>
      <c r="B328" s="80">
        <v>16</v>
      </c>
      <c r="C328" s="80">
        <v>16</v>
      </c>
      <c r="D328" s="80">
        <v>1</v>
      </c>
      <c r="E328" s="80">
        <v>2019</v>
      </c>
      <c r="F328" s="80" t="s">
        <v>73</v>
      </c>
      <c r="G328" s="80" t="s">
        <v>2139</v>
      </c>
      <c r="H328" s="80" t="s">
        <v>2140</v>
      </c>
      <c r="I328" s="177"/>
      <c r="J328" s="81">
        <v>140.78919927417289</v>
      </c>
      <c r="K328" s="81">
        <v>0.5072227847211217</v>
      </c>
      <c r="L328" s="81">
        <v>7.2478808061310716</v>
      </c>
      <c r="M328" s="81">
        <v>7.2501968200846933</v>
      </c>
      <c r="N328" s="81">
        <v>6.9507256179095496</v>
      </c>
      <c r="O328" s="81">
        <v>6.1574729657584202</v>
      </c>
      <c r="P328" s="81">
        <v>7.7680946803685842</v>
      </c>
      <c r="Q328" s="81">
        <v>0.36105812982655194</v>
      </c>
      <c r="R328" s="81">
        <v>0</v>
      </c>
      <c r="S328" s="81">
        <v>0.66189509412442704</v>
      </c>
      <c r="T328" s="82"/>
      <c r="U328" s="81">
        <v>3741501</v>
      </c>
      <c r="V328" s="81">
        <v>228</v>
      </c>
      <c r="W328" s="81">
        <v>192</v>
      </c>
      <c r="X328" s="81">
        <v>1744</v>
      </c>
      <c r="Y328" s="81">
        <v>2491</v>
      </c>
      <c r="Z328" s="81">
        <v>3855</v>
      </c>
      <c r="AA328" s="81">
        <v>1613</v>
      </c>
      <c r="AB328" s="81">
        <v>5851</v>
      </c>
      <c r="AC328" s="81">
        <v>0</v>
      </c>
      <c r="AD328" s="81">
        <v>0.66189509412442704</v>
      </c>
      <c r="AE328" s="82"/>
      <c r="AF328" s="81">
        <v>48213448.280684389</v>
      </c>
      <c r="AG328" s="81">
        <v>392114.9554795142</v>
      </c>
      <c r="AH328" s="81">
        <v>1706128.611366356</v>
      </c>
      <c r="AI328" s="81">
        <v>10192925.287572579</v>
      </c>
      <c r="AJ328" s="81">
        <v>9768695.2857530508</v>
      </c>
      <c r="AK328" s="81">
        <v>0</v>
      </c>
      <c r="AL328" s="81">
        <v>0</v>
      </c>
      <c r="AM328" s="81">
        <v>796862.15369558218</v>
      </c>
      <c r="AN328" s="81">
        <v>0</v>
      </c>
      <c r="AO328" s="81">
        <v>0</v>
      </c>
      <c r="AP328" s="82"/>
      <c r="AQ328" s="81">
        <v>133</v>
      </c>
      <c r="AR328" s="81">
        <v>141</v>
      </c>
      <c r="AS328" s="81">
        <v>0</v>
      </c>
      <c r="AT328" s="81">
        <v>0</v>
      </c>
      <c r="AU328" s="81">
        <v>0</v>
      </c>
      <c r="AV328" s="81">
        <v>0</v>
      </c>
      <c r="AW328" s="81" t="s">
        <v>564</v>
      </c>
      <c r="AX328" s="82"/>
      <c r="AY328" s="81">
        <v>703</v>
      </c>
      <c r="AZ328" s="81">
        <v>21613.5</v>
      </c>
      <c r="BA328" s="81">
        <v>0</v>
      </c>
      <c r="BB328" s="81">
        <v>0</v>
      </c>
      <c r="BC328" s="81">
        <v>0</v>
      </c>
      <c r="BD328" s="81">
        <v>0</v>
      </c>
      <c r="BE328" s="81" t="s">
        <v>564</v>
      </c>
      <c r="BF328" s="82"/>
      <c r="BG328" s="81">
        <v>0</v>
      </c>
      <c r="BH328" s="81">
        <v>0</v>
      </c>
      <c r="BI328" s="81">
        <v>7.1539999999999999</v>
      </c>
      <c r="BJ328" s="81">
        <v>0</v>
      </c>
      <c r="BK328" s="81">
        <v>0</v>
      </c>
      <c r="BL328" s="81">
        <v>0</v>
      </c>
      <c r="BM328" s="82"/>
      <c r="BN328" s="81">
        <v>0</v>
      </c>
      <c r="BO328" s="81">
        <v>0</v>
      </c>
      <c r="BP328" s="81">
        <v>1</v>
      </c>
      <c r="BQ328" s="81">
        <v>0</v>
      </c>
      <c r="BR328" s="81">
        <v>0</v>
      </c>
      <c r="BS328" s="81">
        <v>0</v>
      </c>
      <c r="BT328"/>
      <c r="BU328" s="80">
        <v>7.1539999999999999</v>
      </c>
      <c r="BV328" s="80">
        <v>0</v>
      </c>
      <c r="BW328" s="80">
        <v>0</v>
      </c>
      <c r="BX328" s="80">
        <v>0</v>
      </c>
      <c r="BY328" s="80">
        <v>0</v>
      </c>
      <c r="BZ328" s="80">
        <v>0</v>
      </c>
      <c r="CA328" s="80">
        <v>0</v>
      </c>
      <c r="CB328" s="80">
        <v>0</v>
      </c>
      <c r="CC328" s="80">
        <v>0</v>
      </c>
    </row>
    <row r="329" spans="1:81">
      <c r="A329" s="80" t="s">
        <v>2156</v>
      </c>
      <c r="B329" s="80">
        <v>17</v>
      </c>
      <c r="C329" s="80">
        <v>17</v>
      </c>
      <c r="D329" s="80">
        <v>1</v>
      </c>
      <c r="E329" s="80">
        <v>2020</v>
      </c>
      <c r="F329" s="80" t="s">
        <v>218</v>
      </c>
      <c r="G329" s="174" t="s">
        <v>2139</v>
      </c>
      <c r="H329" s="80" t="s">
        <v>2140</v>
      </c>
      <c r="I329" s="177"/>
      <c r="J329" s="81">
        <v>116.4234763148246</v>
      </c>
      <c r="K329" s="81">
        <v>0.66405866883167297</v>
      </c>
      <c r="L329" s="81">
        <v>6.8655618621366674</v>
      </c>
      <c r="M329" s="81">
        <v>6.0991696922067051</v>
      </c>
      <c r="N329" s="81">
        <v>7.769661597067838</v>
      </c>
      <c r="O329" s="81">
        <v>5.4032142130426086</v>
      </c>
      <c r="P329" s="81">
        <v>7.4290141816836774</v>
      </c>
      <c r="Q329" s="81">
        <v>0.34363736089221025</v>
      </c>
      <c r="R329" s="81">
        <v>0</v>
      </c>
      <c r="S329" s="81">
        <v>0.5993494517681407</v>
      </c>
      <c r="T329" s="82"/>
      <c r="U329" s="81">
        <v>3235375</v>
      </c>
      <c r="V329" s="81">
        <v>288</v>
      </c>
      <c r="W329" s="81">
        <v>215</v>
      </c>
      <c r="X329" s="81">
        <v>1640</v>
      </c>
      <c r="Y329" s="81">
        <v>2508</v>
      </c>
      <c r="Z329" s="81">
        <v>3861</v>
      </c>
      <c r="AA329" s="81">
        <v>1676</v>
      </c>
      <c r="AB329" s="81">
        <v>5828</v>
      </c>
      <c r="AC329" s="81">
        <v>0</v>
      </c>
      <c r="AD329" s="81">
        <v>0.5993494517681407</v>
      </c>
      <c r="AE329" s="82"/>
      <c r="AF329" s="81">
        <v>42777199.478444733</v>
      </c>
      <c r="AG329" s="81">
        <v>487717.38631933671</v>
      </c>
      <c r="AH329" s="81">
        <v>1750790.8000871979</v>
      </c>
      <c r="AI329" s="81">
        <v>8839143.892063316</v>
      </c>
      <c r="AJ329" s="81">
        <v>11607248.691412285</v>
      </c>
      <c r="AK329" s="81"/>
      <c r="AL329" s="81"/>
      <c r="AM329" s="81">
        <v>760618.75043050281</v>
      </c>
      <c r="AN329" s="81"/>
      <c r="AO329" s="81"/>
      <c r="AP329" s="82"/>
      <c r="AQ329" s="81">
        <v>146</v>
      </c>
      <c r="AR329" s="81">
        <v>154</v>
      </c>
      <c r="AS329" s="81">
        <v>0</v>
      </c>
      <c r="AT329" s="81">
        <v>0</v>
      </c>
      <c r="AU329" s="81">
        <v>0</v>
      </c>
      <c r="AV329" s="81">
        <v>0</v>
      </c>
      <c r="AW329" s="81">
        <v>0</v>
      </c>
      <c r="AX329" s="82"/>
      <c r="AY329" s="81">
        <v>788.1</v>
      </c>
      <c r="AZ329" s="81">
        <v>51229.100000000013</v>
      </c>
      <c r="BA329" s="81">
        <v>0</v>
      </c>
      <c r="BB329" s="81">
        <v>0</v>
      </c>
      <c r="BC329" s="81">
        <v>0</v>
      </c>
      <c r="BD329" s="81">
        <v>0</v>
      </c>
      <c r="BE329" s="81">
        <v>0</v>
      </c>
      <c r="BF329" s="82"/>
      <c r="BG329" s="81">
        <v>0</v>
      </c>
      <c r="BH329" s="81">
        <v>0</v>
      </c>
      <c r="BI329" s="81">
        <v>6.585</v>
      </c>
      <c r="BJ329" s="81">
        <v>0</v>
      </c>
      <c r="BK329" s="81">
        <v>0</v>
      </c>
      <c r="BL329" s="81">
        <v>0</v>
      </c>
      <c r="BM329" s="82"/>
      <c r="BN329" s="81">
        <v>0</v>
      </c>
      <c r="BO329" s="81">
        <v>0</v>
      </c>
      <c r="BP329" s="81">
        <v>1</v>
      </c>
      <c r="BQ329" s="81">
        <v>0</v>
      </c>
      <c r="BR329" s="81">
        <v>0</v>
      </c>
      <c r="BS329" s="81">
        <v>0</v>
      </c>
      <c r="BT329"/>
      <c r="BU329" s="80">
        <v>6.585</v>
      </c>
      <c r="BV329" s="80">
        <v>0</v>
      </c>
      <c r="BW329" s="80">
        <v>0</v>
      </c>
      <c r="BX329" s="80">
        <v>0</v>
      </c>
      <c r="BY329" s="80">
        <v>0</v>
      </c>
      <c r="BZ329" s="80">
        <v>0</v>
      </c>
      <c r="CA329" s="80">
        <v>0</v>
      </c>
      <c r="CB329" s="80">
        <v>0</v>
      </c>
      <c r="CC329" s="80">
        <v>0</v>
      </c>
    </row>
    <row r="330" spans="1:81">
      <c r="A330" s="80" t="s">
        <v>2157</v>
      </c>
      <c r="B330" s="80">
        <v>17</v>
      </c>
      <c r="C330" s="80">
        <v>18</v>
      </c>
      <c r="D330" s="80">
        <v>1</v>
      </c>
      <c r="E330" s="80">
        <v>2021</v>
      </c>
      <c r="F330" s="80" t="s">
        <v>75</v>
      </c>
      <c r="G330" s="174" t="s">
        <v>2139</v>
      </c>
      <c r="H330" s="80" t="s">
        <v>2140</v>
      </c>
      <c r="I330" s="177"/>
      <c r="J330" s="81">
        <v>109.0459235824099</v>
      </c>
      <c r="K330" s="81">
        <v>0.73234352413818604</v>
      </c>
      <c r="L330" s="81">
        <v>6.0994806045751435</v>
      </c>
      <c r="M330" s="81">
        <v>6.8821949676065541</v>
      </c>
      <c r="N330" s="81">
        <v>7.4861346785318768</v>
      </c>
      <c r="O330" s="81">
        <v>5.1726924382238426</v>
      </c>
      <c r="P330" s="81">
        <v>7.6588168713503366</v>
      </c>
      <c r="Q330" s="81">
        <v>0.34418104126259352</v>
      </c>
      <c r="R330" s="81">
        <v>0</v>
      </c>
      <c r="S330" s="81">
        <v>0.60955203983346296</v>
      </c>
      <c r="T330" s="82"/>
      <c r="U330" s="81">
        <v>3320707</v>
      </c>
      <c r="V330" s="81">
        <v>288</v>
      </c>
      <c r="W330" s="81">
        <v>215</v>
      </c>
      <c r="X330" s="81">
        <v>1640</v>
      </c>
      <c r="Y330" s="81">
        <v>2516</v>
      </c>
      <c r="Z330" s="81">
        <v>3806</v>
      </c>
      <c r="AA330" s="81">
        <v>1685</v>
      </c>
      <c r="AB330" s="81">
        <v>5768</v>
      </c>
      <c r="AC330" s="81">
        <v>0</v>
      </c>
      <c r="AD330" s="81">
        <v>0.60955203983346296</v>
      </c>
      <c r="AE330" s="82"/>
      <c r="AF330" s="81">
        <v>38636001.793396831</v>
      </c>
      <c r="AG330" s="81">
        <v>521427.80401572632</v>
      </c>
      <c r="AH330" s="81">
        <v>1539006.7897368723</v>
      </c>
      <c r="AI330" s="81">
        <v>10124818.034145845</v>
      </c>
      <c r="AJ330" s="81">
        <v>11010911.136058304</v>
      </c>
      <c r="AK330" s="81">
        <v>0</v>
      </c>
      <c r="AL330" s="81">
        <v>0</v>
      </c>
      <c r="AM330" s="81">
        <v>757130.10487540718</v>
      </c>
      <c r="AN330" s="81">
        <v>0</v>
      </c>
      <c r="AO330" s="81">
        <v>0</v>
      </c>
      <c r="AP330" s="82"/>
      <c r="AQ330" s="81">
        <v>164</v>
      </c>
      <c r="AR330" s="81">
        <v>160</v>
      </c>
      <c r="AS330" s="81">
        <v>0</v>
      </c>
      <c r="AT330" s="81">
        <v>0</v>
      </c>
      <c r="AU330" s="81">
        <v>0</v>
      </c>
      <c r="AV330" s="81">
        <v>0</v>
      </c>
      <c r="AW330" s="81"/>
      <c r="AX330" s="82"/>
      <c r="AY330" s="81">
        <v>901.19999999999982</v>
      </c>
      <c r="AZ330" s="81">
        <v>51441.000000000007</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2158</v>
      </c>
      <c r="B331" s="80">
        <v>17</v>
      </c>
      <c r="C331" s="80">
        <v>19</v>
      </c>
      <c r="D331" s="80">
        <v>1</v>
      </c>
      <c r="E331" s="80">
        <v>2022</v>
      </c>
      <c r="F331" s="80" t="s">
        <v>568</v>
      </c>
      <c r="G331" s="80" t="s">
        <v>2139</v>
      </c>
      <c r="H331" s="80" t="s">
        <v>2140</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177</v>
      </c>
      <c r="AR331" s="81">
        <v>161</v>
      </c>
      <c r="AS331" s="81">
        <v>0</v>
      </c>
      <c r="AT331" s="81">
        <v>0</v>
      </c>
      <c r="AU331" s="81">
        <v>0</v>
      </c>
      <c r="AV331" s="81">
        <v>0</v>
      </c>
      <c r="AW331" s="81"/>
      <c r="AX331" s="82"/>
      <c r="AY331" s="81">
        <v>1012.8999999999996</v>
      </c>
      <c r="AZ331" s="81">
        <v>51490.500000000007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2159</v>
      </c>
      <c r="B332" s="80">
        <v>341</v>
      </c>
      <c r="C332" s="80">
        <v>1</v>
      </c>
      <c r="D332" s="80">
        <v>21</v>
      </c>
      <c r="E332" s="80">
        <v>1990</v>
      </c>
      <c r="F332" s="80" t="s">
        <v>562</v>
      </c>
      <c r="G332" s="80" t="s">
        <v>2160</v>
      </c>
      <c r="H332" s="80" t="s">
        <v>2161</v>
      </c>
      <c r="I332" s="177"/>
      <c r="J332" s="81">
        <v>89.047566558746766</v>
      </c>
      <c r="K332" s="81">
        <v>0.65638079154113671</v>
      </c>
      <c r="L332" s="81">
        <v>0</v>
      </c>
      <c r="M332" s="81">
        <v>3.0930573383620659</v>
      </c>
      <c r="N332" s="81">
        <v>3.3128891773518325</v>
      </c>
      <c r="O332" s="81">
        <v>5.0472671494299037</v>
      </c>
      <c r="P332" s="81">
        <v>5.5228119157733433</v>
      </c>
      <c r="Q332" s="81">
        <v>0.34613151106847406</v>
      </c>
      <c r="R332" s="81">
        <v>0</v>
      </c>
      <c r="S332" s="81">
        <v>0.36945016836683531</v>
      </c>
      <c r="T332" s="82"/>
      <c r="U332" s="81">
        <v>2153894</v>
      </c>
      <c r="V332" s="81">
        <v>223</v>
      </c>
      <c r="W332" s="81">
        <v>0</v>
      </c>
      <c r="X332" s="81">
        <v>1042</v>
      </c>
      <c r="Y332" s="81">
        <v>1491</v>
      </c>
      <c r="Z332" s="81">
        <v>2076</v>
      </c>
      <c r="AA332" s="81">
        <v>1341</v>
      </c>
      <c r="AB332" s="81">
        <v>5620</v>
      </c>
      <c r="AC332" s="81">
        <v>0</v>
      </c>
      <c r="AD332" s="81">
        <v>0.36945016836683531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2162</v>
      </c>
      <c r="B333" s="80">
        <v>342</v>
      </c>
      <c r="C333" s="80">
        <v>2</v>
      </c>
      <c r="D333" s="80">
        <v>21</v>
      </c>
      <c r="E333" s="80">
        <v>2005</v>
      </c>
      <c r="F333" s="80" t="s">
        <v>565</v>
      </c>
      <c r="G333" s="80" t="s">
        <v>2160</v>
      </c>
      <c r="H333" s="80" t="s">
        <v>2161</v>
      </c>
      <c r="I333" s="177"/>
      <c r="J333" s="81">
        <v>90.107081058480929</v>
      </c>
      <c r="K333" s="81">
        <v>0.29337156512466778</v>
      </c>
      <c r="L333" s="81">
        <v>0</v>
      </c>
      <c r="M333" s="81">
        <v>5.0218347914570485</v>
      </c>
      <c r="N333" s="81">
        <v>5.7447861727313843</v>
      </c>
      <c r="O333" s="81">
        <v>7.9858636214029328</v>
      </c>
      <c r="P333" s="81">
        <v>6.3059440390749133</v>
      </c>
      <c r="Q333" s="81">
        <v>0.39832298236339625</v>
      </c>
      <c r="R333" s="81">
        <v>0</v>
      </c>
      <c r="S333" s="81">
        <v>0.51333222743820195</v>
      </c>
      <c r="T333" s="82"/>
      <c r="U333" s="81">
        <v>2287354</v>
      </c>
      <c r="V333" s="81">
        <v>124</v>
      </c>
      <c r="W333" s="81">
        <v>0</v>
      </c>
      <c r="X333" s="81">
        <v>940</v>
      </c>
      <c r="Y333" s="81">
        <v>2188</v>
      </c>
      <c r="Z333" s="81">
        <v>3801</v>
      </c>
      <c r="AA333" s="81">
        <v>1254</v>
      </c>
      <c r="AB333" s="81">
        <v>6761</v>
      </c>
      <c r="AC333" s="81">
        <v>0</v>
      </c>
      <c r="AD333" s="81">
        <v>0.51333222743820195</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2163</v>
      </c>
      <c r="B334" s="80">
        <v>343</v>
      </c>
      <c r="C334" s="80">
        <v>3</v>
      </c>
      <c r="D334" s="80">
        <v>21</v>
      </c>
      <c r="E334" s="80">
        <v>2006</v>
      </c>
      <c r="F334" s="80" t="s">
        <v>566</v>
      </c>
      <c r="G334" s="80" t="s">
        <v>2160</v>
      </c>
      <c r="H334" s="80" t="s">
        <v>2161</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2164</v>
      </c>
      <c r="B335" s="80">
        <v>344</v>
      </c>
      <c r="C335" s="80">
        <v>4</v>
      </c>
      <c r="D335" s="80">
        <v>21</v>
      </c>
      <c r="E335" s="80">
        <v>2007</v>
      </c>
      <c r="F335" s="80" t="s">
        <v>567</v>
      </c>
      <c r="G335" s="80" t="s">
        <v>2160</v>
      </c>
      <c r="H335" s="80" t="s">
        <v>2161</v>
      </c>
      <c r="I335" s="177"/>
      <c r="J335" s="81">
        <v>92.565920017132825</v>
      </c>
      <c r="K335" s="81">
        <v>0.33961516463675573</v>
      </c>
      <c r="L335" s="81">
        <v>12.223351241714992</v>
      </c>
      <c r="M335" s="81">
        <v>5.1130719779373486</v>
      </c>
      <c r="N335" s="81">
        <v>7.0081743725374999</v>
      </c>
      <c r="O335" s="81">
        <v>7.9184903998310494</v>
      </c>
      <c r="P335" s="81">
        <v>6.3627007573431795</v>
      </c>
      <c r="Q335" s="81">
        <v>0.41627255848988004</v>
      </c>
      <c r="R335" s="81">
        <v>0</v>
      </c>
      <c r="S335" s="81">
        <v>0.77765129536960997</v>
      </c>
      <c r="T335" s="82"/>
      <c r="U335" s="81">
        <v>2640131</v>
      </c>
      <c r="V335" s="81">
        <v>140</v>
      </c>
      <c r="W335" s="81">
        <v>150</v>
      </c>
      <c r="X335" s="81">
        <v>1146</v>
      </c>
      <c r="Y335" s="81">
        <v>2237</v>
      </c>
      <c r="Z335" s="81">
        <v>3918</v>
      </c>
      <c r="AA335" s="81">
        <v>1246</v>
      </c>
      <c r="AB335" s="81">
        <v>6692</v>
      </c>
      <c r="AC335" s="81">
        <v>0</v>
      </c>
      <c r="AD335" s="81">
        <v>0.77765129536960997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2165</v>
      </c>
      <c r="B336" s="80">
        <v>345</v>
      </c>
      <c r="C336" s="80">
        <v>5</v>
      </c>
      <c r="D336" s="80">
        <v>21</v>
      </c>
      <c r="E336" s="80">
        <v>2008</v>
      </c>
      <c r="F336" s="80" t="s">
        <v>84</v>
      </c>
      <c r="G336" s="80" t="s">
        <v>2160</v>
      </c>
      <c r="H336" s="80" t="s">
        <v>2161</v>
      </c>
      <c r="I336" s="177"/>
      <c r="J336" s="81">
        <v>85.540396230826119</v>
      </c>
      <c r="K336" s="81">
        <v>0.2672551553865179</v>
      </c>
      <c r="L336" s="81">
        <v>1.0010678819242864</v>
      </c>
      <c r="M336" s="81">
        <v>5.7720773760792596</v>
      </c>
      <c r="N336" s="81">
        <v>6.7498332982260685</v>
      </c>
      <c r="O336" s="81">
        <v>7.7534729599604884</v>
      </c>
      <c r="P336" s="81">
        <v>6.2432345185017919</v>
      </c>
      <c r="Q336" s="81">
        <v>0.40733972279184372</v>
      </c>
      <c r="R336" s="81">
        <v>0</v>
      </c>
      <c r="S336" s="81">
        <v>0.82354857788658953</v>
      </c>
      <c r="T336" s="82"/>
      <c r="U336" s="81">
        <v>2818450</v>
      </c>
      <c r="V336" s="81">
        <v>140</v>
      </c>
      <c r="W336" s="81">
        <v>14</v>
      </c>
      <c r="X336" s="81">
        <v>1146</v>
      </c>
      <c r="Y336" s="81">
        <v>2273</v>
      </c>
      <c r="Z336" s="81">
        <v>3971</v>
      </c>
      <c r="AA336" s="81">
        <v>1224</v>
      </c>
      <c r="AB336" s="81">
        <v>6656</v>
      </c>
      <c r="AC336" s="81">
        <v>0</v>
      </c>
      <c r="AD336" s="81">
        <v>0.82354857788658953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2166</v>
      </c>
      <c r="B337" s="80">
        <v>346</v>
      </c>
      <c r="C337" s="80">
        <v>6</v>
      </c>
      <c r="D337" s="80">
        <v>21</v>
      </c>
      <c r="E337" s="80">
        <v>2009</v>
      </c>
      <c r="F337" s="80" t="s">
        <v>85</v>
      </c>
      <c r="G337" s="80" t="s">
        <v>2160</v>
      </c>
      <c r="H337" s="80" t="s">
        <v>2161</v>
      </c>
      <c r="I337" s="177"/>
      <c r="J337" s="81">
        <v>82.653223141492305</v>
      </c>
      <c r="K337" s="81">
        <v>0.22128999474153696</v>
      </c>
      <c r="L337" s="81">
        <v>0.99804524168652453</v>
      </c>
      <c r="M337" s="81">
        <v>5.5093195588554806</v>
      </c>
      <c r="N337" s="81">
        <v>6.2604270637615462</v>
      </c>
      <c r="O337" s="81">
        <v>7.8987281518678101</v>
      </c>
      <c r="P337" s="81">
        <v>6.1360442447980308</v>
      </c>
      <c r="Q337" s="81">
        <v>0.38459334188813926</v>
      </c>
      <c r="R337" s="81">
        <v>0</v>
      </c>
      <c r="S337" s="81">
        <v>0.68154284444908064</v>
      </c>
      <c r="T337" s="82"/>
      <c r="U337" s="81">
        <v>2353267</v>
      </c>
      <c r="V337" s="81">
        <v>149</v>
      </c>
      <c r="W337" s="81">
        <v>18</v>
      </c>
      <c r="X337" s="81">
        <v>1245</v>
      </c>
      <c r="Y337" s="81">
        <v>2288</v>
      </c>
      <c r="Z337" s="81">
        <v>3993</v>
      </c>
      <c r="AA337" s="81">
        <v>1235</v>
      </c>
      <c r="AB337" s="81">
        <v>6597</v>
      </c>
      <c r="AC337" s="81">
        <v>0</v>
      </c>
      <c r="AD337" s="81">
        <v>0.68154284444908064</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29.79</v>
      </c>
      <c r="BJ337" s="81">
        <v>0</v>
      </c>
      <c r="BK337" s="81">
        <v>0</v>
      </c>
      <c r="BL337" s="81">
        <v>0</v>
      </c>
      <c r="BM337" s="82"/>
      <c r="BN337" s="81">
        <v>0</v>
      </c>
      <c r="BO337" s="81">
        <v>0</v>
      </c>
      <c r="BP337" s="81">
        <v>3</v>
      </c>
      <c r="BQ337" s="81">
        <v>0</v>
      </c>
      <c r="BR337" s="81">
        <v>0</v>
      </c>
      <c r="BS337" s="81">
        <v>0</v>
      </c>
      <c r="BT337"/>
      <c r="BU337" s="80"/>
      <c r="BV337" s="80"/>
      <c r="BW337" s="80"/>
      <c r="BX337" s="80"/>
      <c r="BY337" s="80"/>
      <c r="BZ337" s="80"/>
      <c r="CA337" s="80"/>
      <c r="CB337" s="80"/>
      <c r="CC337" s="80"/>
    </row>
    <row r="338" spans="1:81">
      <c r="A338" s="80" t="s">
        <v>2167</v>
      </c>
      <c r="B338" s="80">
        <v>347</v>
      </c>
      <c r="C338" s="80">
        <v>7</v>
      </c>
      <c r="D338" s="80">
        <v>21</v>
      </c>
      <c r="E338" s="80">
        <v>2010</v>
      </c>
      <c r="F338" s="80" t="s">
        <v>86</v>
      </c>
      <c r="G338" s="80" t="s">
        <v>2160</v>
      </c>
      <c r="H338" s="80" t="s">
        <v>2161</v>
      </c>
      <c r="I338" s="177"/>
      <c r="J338" s="81">
        <v>104.99374108283595</v>
      </c>
      <c r="K338" s="81">
        <v>0.23583432922197009</v>
      </c>
      <c r="L338" s="81">
        <v>0.94490598506013412</v>
      </c>
      <c r="M338" s="81">
        <v>5.4994204824935302</v>
      </c>
      <c r="N338" s="81">
        <v>6.4315058911377152</v>
      </c>
      <c r="O338" s="81">
        <v>7.921263939979073</v>
      </c>
      <c r="P338" s="81">
        <v>6.3237831838025818</v>
      </c>
      <c r="Q338" s="81">
        <v>0.39954464360316305</v>
      </c>
      <c r="R338" s="81">
        <v>0</v>
      </c>
      <c r="S338" s="81">
        <v>0.78912734074093904</v>
      </c>
      <c r="T338" s="82"/>
      <c r="U338" s="81">
        <v>2712691</v>
      </c>
      <c r="V338" s="81">
        <v>149</v>
      </c>
      <c r="W338" s="81">
        <v>18</v>
      </c>
      <c r="X338" s="81">
        <v>1245</v>
      </c>
      <c r="Y338" s="81">
        <v>2301</v>
      </c>
      <c r="Z338" s="81">
        <v>4023</v>
      </c>
      <c r="AA338" s="81">
        <v>1241</v>
      </c>
      <c r="AB338" s="81">
        <v>6567</v>
      </c>
      <c r="AC338" s="81">
        <v>0</v>
      </c>
      <c r="AD338" s="81">
        <v>0.78912734074093904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30.908999999999999</v>
      </c>
      <c r="BJ338" s="81">
        <v>0</v>
      </c>
      <c r="BK338" s="81">
        <v>0</v>
      </c>
      <c r="BL338" s="81">
        <v>0</v>
      </c>
      <c r="BM338" s="82"/>
      <c r="BN338" s="81">
        <v>0</v>
      </c>
      <c r="BO338" s="81">
        <v>0</v>
      </c>
      <c r="BP338" s="81">
        <v>3</v>
      </c>
      <c r="BQ338" s="81">
        <v>0</v>
      </c>
      <c r="BR338" s="81">
        <v>0</v>
      </c>
      <c r="BS338" s="81">
        <v>0</v>
      </c>
      <c r="BT338"/>
      <c r="BU338" s="80">
        <v>30.908999999999999</v>
      </c>
      <c r="BV338" s="80">
        <v>0</v>
      </c>
      <c r="BW338" s="80">
        <v>0</v>
      </c>
      <c r="BX338" s="80">
        <v>0</v>
      </c>
      <c r="BY338" s="80">
        <v>0</v>
      </c>
      <c r="BZ338" s="80">
        <v>0</v>
      </c>
      <c r="CA338" s="80">
        <v>0</v>
      </c>
      <c r="CB338" s="80">
        <v>0</v>
      </c>
      <c r="CC338" s="80">
        <v>0</v>
      </c>
    </row>
    <row r="339" spans="1:81">
      <c r="A339" s="80" t="s">
        <v>2168</v>
      </c>
      <c r="B339" s="80">
        <v>348</v>
      </c>
      <c r="C339" s="80">
        <v>8</v>
      </c>
      <c r="D339" s="80">
        <v>21</v>
      </c>
      <c r="E339" s="80">
        <v>2011</v>
      </c>
      <c r="F339" s="80" t="s">
        <v>87</v>
      </c>
      <c r="G339" s="80" t="s">
        <v>2160</v>
      </c>
      <c r="H339" s="80" t="s">
        <v>2161</v>
      </c>
      <c r="I339" s="177"/>
      <c r="J339" s="81">
        <v>91.427169473784232</v>
      </c>
      <c r="K339" s="81">
        <v>0.37228720754399774</v>
      </c>
      <c r="L339" s="81">
        <v>0.92122837639159183</v>
      </c>
      <c r="M339" s="81">
        <v>6.3713519373953238</v>
      </c>
      <c r="N339" s="81">
        <v>6.8109977990910373</v>
      </c>
      <c r="O339" s="81">
        <v>7.8780968823270365</v>
      </c>
      <c r="P339" s="81">
        <v>6.1855718543462137</v>
      </c>
      <c r="Q339" s="81">
        <v>0.45770297545906857</v>
      </c>
      <c r="R339" s="81">
        <v>0</v>
      </c>
      <c r="S339" s="81">
        <v>0.46585137814086736</v>
      </c>
      <c r="T339" s="82"/>
      <c r="U339" s="81">
        <v>2473051</v>
      </c>
      <c r="V339" s="81">
        <v>149</v>
      </c>
      <c r="W339" s="81">
        <v>18</v>
      </c>
      <c r="X339" s="81">
        <v>1245</v>
      </c>
      <c r="Y339" s="81">
        <v>2319</v>
      </c>
      <c r="Z339" s="81">
        <v>4088</v>
      </c>
      <c r="AA339" s="81">
        <v>1250</v>
      </c>
      <c r="AB339" s="81">
        <v>6522</v>
      </c>
      <c r="AC339" s="81">
        <v>0</v>
      </c>
      <c r="AD339" s="81">
        <v>0.46585137814086736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29.408999999999999</v>
      </c>
      <c r="BJ339" s="81">
        <v>0</v>
      </c>
      <c r="BK339" s="81">
        <v>0</v>
      </c>
      <c r="BL339" s="81">
        <v>0</v>
      </c>
      <c r="BM339" s="82"/>
      <c r="BN339" s="81">
        <v>0</v>
      </c>
      <c r="BO339" s="81">
        <v>0</v>
      </c>
      <c r="BP339" s="81">
        <v>3</v>
      </c>
      <c r="BQ339" s="81">
        <v>0</v>
      </c>
      <c r="BR339" s="81">
        <v>0</v>
      </c>
      <c r="BS339" s="81">
        <v>0</v>
      </c>
      <c r="BT339"/>
      <c r="BU339" s="80">
        <v>29.408999999999999</v>
      </c>
      <c r="BV339" s="80">
        <v>0</v>
      </c>
      <c r="BW339" s="80">
        <v>0</v>
      </c>
      <c r="BX339" s="80">
        <v>0</v>
      </c>
      <c r="BY339" s="80">
        <v>0</v>
      </c>
      <c r="BZ339" s="80">
        <v>0</v>
      </c>
      <c r="CA339" s="80">
        <v>0</v>
      </c>
      <c r="CB339" s="80">
        <v>0</v>
      </c>
      <c r="CC339" s="80">
        <v>0</v>
      </c>
    </row>
    <row r="340" spans="1:81">
      <c r="A340" s="80" t="s">
        <v>2169</v>
      </c>
      <c r="B340" s="80">
        <v>349</v>
      </c>
      <c r="C340" s="80">
        <v>9</v>
      </c>
      <c r="D340" s="80">
        <v>21</v>
      </c>
      <c r="E340" s="80">
        <v>2012</v>
      </c>
      <c r="F340" s="80" t="s">
        <v>88</v>
      </c>
      <c r="G340" s="80" t="s">
        <v>2160</v>
      </c>
      <c r="H340" s="80" t="s">
        <v>2161</v>
      </c>
      <c r="I340" s="177"/>
      <c r="J340" s="81">
        <v>83.822085750563943</v>
      </c>
      <c r="K340" s="81">
        <v>0.36937372557988951</v>
      </c>
      <c r="L340" s="81">
        <v>0.92490476157690682</v>
      </c>
      <c r="M340" s="81">
        <v>7.1200036875353057</v>
      </c>
      <c r="N340" s="81">
        <v>7.6360722096872724</v>
      </c>
      <c r="O340" s="81">
        <v>7.8562538365322778</v>
      </c>
      <c r="P340" s="81">
        <v>6.2556017240618358</v>
      </c>
      <c r="Q340" s="81">
        <v>0.49751208405236336</v>
      </c>
      <c r="R340" s="81">
        <v>0</v>
      </c>
      <c r="S340" s="81">
        <v>0.53577177290564815</v>
      </c>
      <c r="T340" s="82"/>
      <c r="U340" s="81">
        <v>2278245</v>
      </c>
      <c r="V340" s="81">
        <v>149</v>
      </c>
      <c r="W340" s="81">
        <v>18</v>
      </c>
      <c r="X340" s="81">
        <v>1245</v>
      </c>
      <c r="Y340" s="81">
        <v>2365</v>
      </c>
      <c r="Z340" s="81">
        <v>4109</v>
      </c>
      <c r="AA340" s="81">
        <v>1257</v>
      </c>
      <c r="AB340" s="81">
        <v>6525</v>
      </c>
      <c r="AC340" s="81">
        <v>0</v>
      </c>
      <c r="AD340" s="81">
        <v>0.53577177290564815</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26.975000000000001</v>
      </c>
      <c r="BJ340" s="81">
        <v>0</v>
      </c>
      <c r="BK340" s="81">
        <v>0</v>
      </c>
      <c r="BL340" s="81">
        <v>0</v>
      </c>
      <c r="BM340" s="82"/>
      <c r="BN340" s="81">
        <v>0</v>
      </c>
      <c r="BO340" s="81">
        <v>0</v>
      </c>
      <c r="BP340" s="81">
        <v>3</v>
      </c>
      <c r="BQ340" s="81">
        <v>0</v>
      </c>
      <c r="BR340" s="81">
        <v>0</v>
      </c>
      <c r="BS340" s="81">
        <v>0</v>
      </c>
      <c r="BT340"/>
      <c r="BU340" s="80">
        <v>26.975000000000001</v>
      </c>
      <c r="BV340" s="80">
        <v>0</v>
      </c>
      <c r="BW340" s="80">
        <v>0</v>
      </c>
      <c r="BX340" s="80">
        <v>0</v>
      </c>
      <c r="BY340" s="80">
        <v>0</v>
      </c>
      <c r="BZ340" s="80">
        <v>0</v>
      </c>
      <c r="CA340" s="80">
        <v>0</v>
      </c>
      <c r="CB340" s="80">
        <v>0</v>
      </c>
      <c r="CC340" s="80">
        <v>0</v>
      </c>
    </row>
    <row r="341" spans="1:81">
      <c r="A341" s="80" t="s">
        <v>2170</v>
      </c>
      <c r="B341" s="80">
        <v>350</v>
      </c>
      <c r="C341" s="80">
        <v>10</v>
      </c>
      <c r="D341" s="80">
        <v>21</v>
      </c>
      <c r="E341" s="80">
        <v>2013</v>
      </c>
      <c r="F341" s="80" t="s">
        <v>89</v>
      </c>
      <c r="G341" s="80" t="s">
        <v>2160</v>
      </c>
      <c r="H341" s="80" t="s">
        <v>2161</v>
      </c>
      <c r="I341" s="177"/>
      <c r="J341" s="81">
        <v>73.01415457023306</v>
      </c>
      <c r="K341" s="81">
        <v>0.32921802861351901</v>
      </c>
      <c r="L341" s="81">
        <v>0.92513962836406871</v>
      </c>
      <c r="M341" s="81">
        <v>7.0593881458144176</v>
      </c>
      <c r="N341" s="81">
        <v>8.0763137747101084</v>
      </c>
      <c r="O341" s="81">
        <v>7.6449349972525242</v>
      </c>
      <c r="P341" s="81">
        <v>6.2142324305498278</v>
      </c>
      <c r="Q341" s="81">
        <v>0.50281540160040894</v>
      </c>
      <c r="R341" s="81">
        <v>0</v>
      </c>
      <c r="S341" s="81">
        <v>0.38436017376472126</v>
      </c>
      <c r="T341" s="82"/>
      <c r="U341" s="81">
        <v>1933114</v>
      </c>
      <c r="V341" s="81">
        <v>149</v>
      </c>
      <c r="W341" s="81">
        <v>18</v>
      </c>
      <c r="X341" s="81">
        <v>1245</v>
      </c>
      <c r="Y341" s="81">
        <v>2380</v>
      </c>
      <c r="Z341" s="81">
        <v>4177</v>
      </c>
      <c r="AA341" s="81">
        <v>1244</v>
      </c>
      <c r="AB341" s="81">
        <v>6500</v>
      </c>
      <c r="AC341" s="81">
        <v>0</v>
      </c>
      <c r="AD341" s="81">
        <v>0.38436017376472126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31.503</v>
      </c>
      <c r="BJ341" s="81">
        <v>0</v>
      </c>
      <c r="BK341" s="81">
        <v>0</v>
      </c>
      <c r="BL341" s="81">
        <v>0</v>
      </c>
      <c r="BM341" s="82"/>
      <c r="BN341" s="81">
        <v>0</v>
      </c>
      <c r="BO341" s="81">
        <v>0</v>
      </c>
      <c r="BP341" s="81">
        <v>3</v>
      </c>
      <c r="BQ341" s="81">
        <v>0</v>
      </c>
      <c r="BR341" s="81">
        <v>0</v>
      </c>
      <c r="BS341" s="81">
        <v>0</v>
      </c>
      <c r="BT341"/>
      <c r="BU341" s="80">
        <v>31.503</v>
      </c>
      <c r="BV341" s="80">
        <v>0</v>
      </c>
      <c r="BW341" s="80">
        <v>0</v>
      </c>
      <c r="BX341" s="80">
        <v>0</v>
      </c>
      <c r="BY341" s="80">
        <v>0</v>
      </c>
      <c r="BZ341" s="80">
        <v>0</v>
      </c>
      <c r="CA341" s="80">
        <v>0</v>
      </c>
      <c r="CB341" s="80">
        <v>0</v>
      </c>
      <c r="CC341" s="80">
        <v>0</v>
      </c>
    </row>
    <row r="342" spans="1:81">
      <c r="A342" s="80" t="s">
        <v>2171</v>
      </c>
      <c r="B342" s="80">
        <v>351</v>
      </c>
      <c r="C342" s="80">
        <v>11</v>
      </c>
      <c r="D342" s="80">
        <v>21</v>
      </c>
      <c r="E342" s="80">
        <v>2014</v>
      </c>
      <c r="F342" s="80" t="s">
        <v>90</v>
      </c>
      <c r="G342" s="80" t="s">
        <v>2160</v>
      </c>
      <c r="H342" s="80" t="s">
        <v>2161</v>
      </c>
      <c r="I342" s="177"/>
      <c r="J342" s="81">
        <v>74.58976769135765</v>
      </c>
      <c r="K342" s="81">
        <v>0.31560225363088845</v>
      </c>
      <c r="L342" s="81">
        <v>2.4068771305116106</v>
      </c>
      <c r="M342" s="81">
        <v>7.2065963794503078</v>
      </c>
      <c r="N342" s="81">
        <v>6.6386795419347955</v>
      </c>
      <c r="O342" s="81">
        <v>7.3403666586252392</v>
      </c>
      <c r="P342" s="81">
        <v>6.2063824208108489</v>
      </c>
      <c r="Q342" s="81">
        <v>0.4738191765054024</v>
      </c>
      <c r="R342" s="81">
        <v>0</v>
      </c>
      <c r="S342" s="81">
        <v>0.41470302221110544</v>
      </c>
      <c r="T342" s="82"/>
      <c r="U342" s="81">
        <v>2173983</v>
      </c>
      <c r="V342" s="81">
        <v>132</v>
      </c>
      <c r="W342" s="81">
        <v>42</v>
      </c>
      <c r="X342" s="81">
        <v>1382</v>
      </c>
      <c r="Y342" s="81">
        <v>2378</v>
      </c>
      <c r="Z342" s="81">
        <v>4224</v>
      </c>
      <c r="AA342" s="81">
        <v>1236</v>
      </c>
      <c r="AB342" s="81">
        <v>6384</v>
      </c>
      <c r="AC342" s="81">
        <v>0</v>
      </c>
      <c r="AD342" s="81">
        <v>0.41470302221110544</v>
      </c>
      <c r="AE342" s="82"/>
      <c r="AF342" s="81">
        <v>23461766.168258827</v>
      </c>
      <c r="AG342" s="81">
        <v>304174.53149467241</v>
      </c>
      <c r="AH342" s="81">
        <v>598266.01641857985</v>
      </c>
      <c r="AI342" s="81">
        <v>10019755.076021891</v>
      </c>
      <c r="AJ342" s="81">
        <v>9139426.7065267377</v>
      </c>
      <c r="AK342" s="81">
        <v>0</v>
      </c>
      <c r="AL342" s="81">
        <v>0</v>
      </c>
      <c r="AM342" s="81">
        <v>876427.80251564726</v>
      </c>
      <c r="AN342" s="81">
        <v>0</v>
      </c>
      <c r="AO342" s="81">
        <v>0</v>
      </c>
      <c r="AP342" s="82"/>
      <c r="AQ342" s="81">
        <v>63</v>
      </c>
      <c r="AR342" s="81">
        <v>25</v>
      </c>
      <c r="AS342" s="81">
        <v>0</v>
      </c>
      <c r="AT342" s="81">
        <v>0</v>
      </c>
      <c r="AU342" s="81">
        <v>0</v>
      </c>
      <c r="AV342" s="81">
        <v>0</v>
      </c>
      <c r="AW342" s="81" t="s">
        <v>564</v>
      </c>
      <c r="AX342" s="82"/>
      <c r="AY342" s="81">
        <v>291.10000000000002</v>
      </c>
      <c r="AZ342" s="81">
        <v>745.4</v>
      </c>
      <c r="BA342" s="81">
        <v>0</v>
      </c>
      <c r="BB342" s="81">
        <v>0</v>
      </c>
      <c r="BC342" s="81">
        <v>0</v>
      </c>
      <c r="BD342" s="81">
        <v>0</v>
      </c>
      <c r="BE342" s="81" t="s">
        <v>564</v>
      </c>
      <c r="BF342" s="82"/>
      <c r="BG342" s="81">
        <v>0</v>
      </c>
      <c r="BH342" s="81">
        <v>0</v>
      </c>
      <c r="BI342" s="81">
        <v>33.289000000000001</v>
      </c>
      <c r="BJ342" s="81">
        <v>0</v>
      </c>
      <c r="BK342" s="81">
        <v>0</v>
      </c>
      <c r="BL342" s="81">
        <v>0</v>
      </c>
      <c r="BM342" s="82"/>
      <c r="BN342" s="81">
        <v>0</v>
      </c>
      <c r="BO342" s="81">
        <v>0</v>
      </c>
      <c r="BP342" s="81">
        <v>3</v>
      </c>
      <c r="BQ342" s="81">
        <v>0</v>
      </c>
      <c r="BR342" s="81">
        <v>0</v>
      </c>
      <c r="BS342" s="81">
        <v>0</v>
      </c>
      <c r="BT342"/>
      <c r="BU342" s="80">
        <v>33.289000000000001</v>
      </c>
      <c r="BV342" s="80">
        <v>0</v>
      </c>
      <c r="BW342" s="80">
        <v>0</v>
      </c>
      <c r="BX342" s="80">
        <v>0</v>
      </c>
      <c r="BY342" s="80">
        <v>0</v>
      </c>
      <c r="BZ342" s="80">
        <v>0</v>
      </c>
      <c r="CA342" s="80">
        <v>0</v>
      </c>
      <c r="CB342" s="80">
        <v>0</v>
      </c>
      <c r="CC342" s="80">
        <v>0</v>
      </c>
    </row>
    <row r="343" spans="1:81">
      <c r="A343" s="80" t="s">
        <v>2172</v>
      </c>
      <c r="B343" s="80">
        <v>352</v>
      </c>
      <c r="C343" s="80">
        <v>12</v>
      </c>
      <c r="D343" s="80">
        <v>21</v>
      </c>
      <c r="E343" s="80">
        <v>2015</v>
      </c>
      <c r="F343" s="80" t="s">
        <v>91</v>
      </c>
      <c r="G343" s="80" t="s">
        <v>2160</v>
      </c>
      <c r="H343" s="80" t="s">
        <v>2161</v>
      </c>
      <c r="I343" s="177"/>
      <c r="J343" s="81">
        <v>80.100657599926777</v>
      </c>
      <c r="K343" s="81">
        <v>0.31341926642709161</v>
      </c>
      <c r="L343" s="81">
        <v>2.5282250728715598</v>
      </c>
      <c r="M343" s="81">
        <v>7.3216429098421951</v>
      </c>
      <c r="N343" s="81">
        <v>6.227281036930628</v>
      </c>
      <c r="O343" s="81">
        <v>7.330560627931284</v>
      </c>
      <c r="P343" s="81">
        <v>6.3067463283588072</v>
      </c>
      <c r="Q343" s="81">
        <v>0.45926802955615526</v>
      </c>
      <c r="R343" s="81">
        <v>0</v>
      </c>
      <c r="S343" s="81">
        <v>0.51073277717351884</v>
      </c>
      <c r="T343" s="82"/>
      <c r="U343" s="81">
        <v>2308178</v>
      </c>
      <c r="V343" s="81">
        <v>132</v>
      </c>
      <c r="W343" s="81">
        <v>42</v>
      </c>
      <c r="X343" s="81">
        <v>1382</v>
      </c>
      <c r="Y343" s="81">
        <v>2400</v>
      </c>
      <c r="Z343" s="81">
        <v>4259</v>
      </c>
      <c r="AA343" s="81">
        <v>1255</v>
      </c>
      <c r="AB343" s="81">
        <v>6321</v>
      </c>
      <c r="AC343" s="81">
        <v>0</v>
      </c>
      <c r="AD343" s="81">
        <v>0.51073277717351884</v>
      </c>
      <c r="AE343" s="82"/>
      <c r="AF343" s="81">
        <v>24789832.619062789</v>
      </c>
      <c r="AG343" s="81">
        <v>269711.25932515803</v>
      </c>
      <c r="AH343" s="81">
        <v>528330.01495158626</v>
      </c>
      <c r="AI343" s="81">
        <v>10388125.77521567</v>
      </c>
      <c r="AJ343" s="81">
        <v>8357218.8548082085</v>
      </c>
      <c r="AK343" s="81">
        <v>0</v>
      </c>
      <c r="AL343" s="81">
        <v>0</v>
      </c>
      <c r="AM343" s="81">
        <v>866266.5344022708</v>
      </c>
      <c r="AN343" s="81">
        <v>0</v>
      </c>
      <c r="AO343" s="81">
        <v>0</v>
      </c>
      <c r="AP343" s="82"/>
      <c r="AQ343" s="81">
        <v>76</v>
      </c>
      <c r="AR343" s="81">
        <v>46</v>
      </c>
      <c r="AS343" s="81">
        <v>0</v>
      </c>
      <c r="AT343" s="81">
        <v>0</v>
      </c>
      <c r="AU343" s="81">
        <v>0</v>
      </c>
      <c r="AV343" s="81">
        <v>0</v>
      </c>
      <c r="AW343" s="81" t="s">
        <v>564</v>
      </c>
      <c r="AX343" s="82"/>
      <c r="AY343" s="81">
        <v>349.2</v>
      </c>
      <c r="AZ343" s="81">
        <v>5861.1</v>
      </c>
      <c r="BA343" s="81">
        <v>0</v>
      </c>
      <c r="BB343" s="81">
        <v>0</v>
      </c>
      <c r="BC343" s="81">
        <v>0</v>
      </c>
      <c r="BD343" s="81">
        <v>0</v>
      </c>
      <c r="BE343" s="81" t="s">
        <v>564</v>
      </c>
      <c r="BF343" s="82"/>
      <c r="BG343" s="81">
        <v>0</v>
      </c>
      <c r="BH343" s="81">
        <v>0</v>
      </c>
      <c r="BI343" s="81">
        <v>32.722999999999999</v>
      </c>
      <c r="BJ343" s="81">
        <v>0</v>
      </c>
      <c r="BK343" s="81">
        <v>0</v>
      </c>
      <c r="BL343" s="81">
        <v>0</v>
      </c>
      <c r="BM343" s="82"/>
      <c r="BN343" s="81">
        <v>0</v>
      </c>
      <c r="BO343" s="81">
        <v>0</v>
      </c>
      <c r="BP343" s="81">
        <v>3</v>
      </c>
      <c r="BQ343" s="81">
        <v>0</v>
      </c>
      <c r="BR343" s="81">
        <v>0</v>
      </c>
      <c r="BS343" s="81">
        <v>0</v>
      </c>
      <c r="BT343"/>
      <c r="BU343" s="80">
        <v>32.722999999999999</v>
      </c>
      <c r="BV343" s="80">
        <v>0</v>
      </c>
      <c r="BW343" s="80">
        <v>0</v>
      </c>
      <c r="BX343" s="80">
        <v>0</v>
      </c>
      <c r="BY343" s="80">
        <v>0</v>
      </c>
      <c r="BZ343" s="80">
        <v>0</v>
      </c>
      <c r="CA343" s="80">
        <v>0</v>
      </c>
      <c r="CB343" s="80">
        <v>0</v>
      </c>
      <c r="CC343" s="80">
        <v>0</v>
      </c>
    </row>
    <row r="344" spans="1:81">
      <c r="A344" s="80" t="s">
        <v>2173</v>
      </c>
      <c r="B344" s="80">
        <v>353</v>
      </c>
      <c r="C344" s="80">
        <v>13</v>
      </c>
      <c r="D344" s="80">
        <v>21</v>
      </c>
      <c r="E344" s="80">
        <v>2016</v>
      </c>
      <c r="F344" s="80" t="s">
        <v>92</v>
      </c>
      <c r="G344" s="80" t="s">
        <v>2160</v>
      </c>
      <c r="H344" s="80" t="s">
        <v>2161</v>
      </c>
      <c r="I344" s="177"/>
      <c r="J344" s="81">
        <v>85.974834460710767</v>
      </c>
      <c r="K344" s="81">
        <v>0.30204373302476001</v>
      </c>
      <c r="L344" s="81">
        <v>2.9407719667368379</v>
      </c>
      <c r="M344" s="81">
        <v>6.2967918308995738</v>
      </c>
      <c r="N344" s="81">
        <v>6.5672116170481853</v>
      </c>
      <c r="O344" s="81">
        <v>7.2670467305787039</v>
      </c>
      <c r="P344" s="81">
        <v>6.0442500859715338</v>
      </c>
      <c r="Q344" s="81">
        <v>0.44187396623777087</v>
      </c>
      <c r="R344" s="81">
        <v>0</v>
      </c>
      <c r="S344" s="81">
        <v>0.52460879260758297</v>
      </c>
      <c r="T344" s="82"/>
      <c r="U344" s="81">
        <v>2340632</v>
      </c>
      <c r="V344" s="81">
        <v>132</v>
      </c>
      <c r="W344" s="81">
        <v>42</v>
      </c>
      <c r="X344" s="81">
        <v>1382</v>
      </c>
      <c r="Y344" s="81">
        <v>2415</v>
      </c>
      <c r="Z344" s="81">
        <v>4274</v>
      </c>
      <c r="AA344" s="81">
        <v>1244</v>
      </c>
      <c r="AB344" s="81">
        <v>6256</v>
      </c>
      <c r="AC344" s="81">
        <v>0</v>
      </c>
      <c r="AD344" s="81">
        <v>0.52460879260758297</v>
      </c>
      <c r="AE344" s="82"/>
      <c r="AF344" s="81">
        <v>27612658.342171598</v>
      </c>
      <c r="AG344" s="81">
        <v>256992.26815511959</v>
      </c>
      <c r="AH344" s="81">
        <v>486499.9154464773</v>
      </c>
      <c r="AI344" s="81">
        <v>9666707.8433389384</v>
      </c>
      <c r="AJ344" s="81">
        <v>8938350.3390379027</v>
      </c>
      <c r="AK344" s="81">
        <v>0</v>
      </c>
      <c r="AL344" s="81">
        <v>0</v>
      </c>
      <c r="AM344" s="81">
        <v>858024.64054258913</v>
      </c>
      <c r="AN344" s="81">
        <v>0</v>
      </c>
      <c r="AO344" s="81">
        <v>0</v>
      </c>
      <c r="AP344" s="82"/>
      <c r="AQ344" s="81">
        <v>80</v>
      </c>
      <c r="AR344" s="81">
        <v>57</v>
      </c>
      <c r="AS344" s="81">
        <v>0</v>
      </c>
      <c r="AT344" s="81">
        <v>0</v>
      </c>
      <c r="AU344" s="81">
        <v>0</v>
      </c>
      <c r="AV344" s="81">
        <v>0</v>
      </c>
      <c r="AW344" s="81" t="s">
        <v>564</v>
      </c>
      <c r="AX344" s="82"/>
      <c r="AY344" s="81">
        <v>364.3</v>
      </c>
      <c r="AZ344" s="81">
        <v>7075.7</v>
      </c>
      <c r="BA344" s="81">
        <v>0</v>
      </c>
      <c r="BB344" s="81">
        <v>0</v>
      </c>
      <c r="BC344" s="81">
        <v>0</v>
      </c>
      <c r="BD344" s="81">
        <v>0</v>
      </c>
      <c r="BE344" s="81" t="s">
        <v>564</v>
      </c>
      <c r="BF344" s="82"/>
      <c r="BG344" s="81">
        <v>0</v>
      </c>
      <c r="BH344" s="81">
        <v>0</v>
      </c>
      <c r="BI344" s="81">
        <v>31.614000000000001</v>
      </c>
      <c r="BJ344" s="81">
        <v>0</v>
      </c>
      <c r="BK344" s="81">
        <v>0</v>
      </c>
      <c r="BL344" s="81">
        <v>0</v>
      </c>
      <c r="BM344" s="82"/>
      <c r="BN344" s="81">
        <v>0</v>
      </c>
      <c r="BO344" s="81">
        <v>0</v>
      </c>
      <c r="BP344" s="81">
        <v>3</v>
      </c>
      <c r="BQ344" s="81">
        <v>0</v>
      </c>
      <c r="BR344" s="81">
        <v>0</v>
      </c>
      <c r="BS344" s="81">
        <v>0</v>
      </c>
      <c r="BT344"/>
      <c r="BU344" s="80">
        <v>31.614000000000001</v>
      </c>
      <c r="BV344" s="80">
        <v>0</v>
      </c>
      <c r="BW344" s="80">
        <v>0</v>
      </c>
      <c r="BX344" s="80">
        <v>0</v>
      </c>
      <c r="BY344" s="80">
        <v>0</v>
      </c>
      <c r="BZ344" s="80">
        <v>0</v>
      </c>
      <c r="CA344" s="80">
        <v>0</v>
      </c>
      <c r="CB344" s="80">
        <v>0</v>
      </c>
      <c r="CC344" s="80">
        <v>0</v>
      </c>
    </row>
    <row r="345" spans="1:81">
      <c r="A345" s="80" t="s">
        <v>2174</v>
      </c>
      <c r="B345" s="80">
        <v>354</v>
      </c>
      <c r="C345" s="80">
        <v>14</v>
      </c>
      <c r="D345" s="80">
        <v>21</v>
      </c>
      <c r="E345" s="80">
        <v>2017</v>
      </c>
      <c r="F345" s="80" t="s">
        <v>71</v>
      </c>
      <c r="G345" s="80" t="s">
        <v>2160</v>
      </c>
      <c r="H345" s="80" t="s">
        <v>2161</v>
      </c>
      <c r="I345" s="177"/>
      <c r="J345" s="81">
        <v>96.882908083764889</v>
      </c>
      <c r="K345" s="81">
        <v>0.30233751489824279</v>
      </c>
      <c r="L345" s="81">
        <v>2.6974820266671404</v>
      </c>
      <c r="M345" s="81">
        <v>6.3888213896899799</v>
      </c>
      <c r="N345" s="81">
        <v>7.3471233163679077</v>
      </c>
      <c r="O345" s="81">
        <v>7.2337657400340509</v>
      </c>
      <c r="P345" s="81">
        <v>5.9383707086822755</v>
      </c>
      <c r="Q345" s="81">
        <v>0.4244202941899044</v>
      </c>
      <c r="R345" s="81">
        <v>0</v>
      </c>
      <c r="S345" s="81">
        <v>0.57116848597269509</v>
      </c>
      <c r="T345" s="82"/>
      <c r="U345" s="81">
        <v>2809927</v>
      </c>
      <c r="V345" s="81">
        <v>132</v>
      </c>
      <c r="W345" s="81">
        <v>42</v>
      </c>
      <c r="X345" s="81">
        <v>1382</v>
      </c>
      <c r="Y345" s="81">
        <v>2442</v>
      </c>
      <c r="Z345" s="81">
        <v>4325</v>
      </c>
      <c r="AA345" s="81">
        <v>1230</v>
      </c>
      <c r="AB345" s="81">
        <v>6214</v>
      </c>
      <c r="AC345" s="81">
        <v>0</v>
      </c>
      <c r="AD345" s="81">
        <v>0.57116848597269509</v>
      </c>
      <c r="AE345" s="82"/>
      <c r="AF345" s="81">
        <v>31080097.890207801</v>
      </c>
      <c r="AG345" s="81">
        <v>259692.29533515809</v>
      </c>
      <c r="AH345" s="81">
        <v>598212.16251366038</v>
      </c>
      <c r="AI345" s="81">
        <v>10281284.46689412</v>
      </c>
      <c r="AJ345" s="81">
        <v>10219576.06220484</v>
      </c>
      <c r="AK345" s="81">
        <v>0</v>
      </c>
      <c r="AL345" s="81">
        <v>0</v>
      </c>
      <c r="AM345" s="81">
        <v>853597.80583811633</v>
      </c>
      <c r="AN345" s="81">
        <v>0</v>
      </c>
      <c r="AO345" s="81">
        <v>0</v>
      </c>
      <c r="AP345" s="82"/>
      <c r="AQ345" s="81">
        <v>92</v>
      </c>
      <c r="AR345" s="81">
        <v>70</v>
      </c>
      <c r="AS345" s="81">
        <v>0</v>
      </c>
      <c r="AT345" s="81">
        <v>0</v>
      </c>
      <c r="AU345" s="81">
        <v>0</v>
      </c>
      <c r="AV345" s="81">
        <v>0</v>
      </c>
      <c r="AW345" s="81" t="s">
        <v>564</v>
      </c>
      <c r="AX345" s="82"/>
      <c r="AY345" s="81">
        <v>432</v>
      </c>
      <c r="AZ345" s="81">
        <v>8156.2</v>
      </c>
      <c r="BA345" s="81">
        <v>0</v>
      </c>
      <c r="BB345" s="81">
        <v>0</v>
      </c>
      <c r="BC345" s="81">
        <v>0</v>
      </c>
      <c r="BD345" s="81">
        <v>0</v>
      </c>
      <c r="BE345" s="81" t="s">
        <v>564</v>
      </c>
      <c r="BF345" s="82"/>
      <c r="BG345" s="81">
        <v>0</v>
      </c>
      <c r="BH345" s="81">
        <v>0</v>
      </c>
      <c r="BI345" s="81">
        <v>29.565999999999999</v>
      </c>
      <c r="BJ345" s="81">
        <v>0</v>
      </c>
      <c r="BK345" s="81">
        <v>0</v>
      </c>
      <c r="BL345" s="81">
        <v>0</v>
      </c>
      <c r="BM345" s="82"/>
      <c r="BN345" s="81">
        <v>0</v>
      </c>
      <c r="BO345" s="81">
        <v>0</v>
      </c>
      <c r="BP345" s="81">
        <v>3</v>
      </c>
      <c r="BQ345" s="81">
        <v>0</v>
      </c>
      <c r="BR345" s="81">
        <v>0</v>
      </c>
      <c r="BS345" s="81">
        <v>0</v>
      </c>
      <c r="BT345"/>
      <c r="BU345" s="80">
        <v>29.565999999999999</v>
      </c>
      <c r="BV345" s="80">
        <v>0</v>
      </c>
      <c r="BW345" s="80">
        <v>0</v>
      </c>
      <c r="BX345" s="80">
        <v>0</v>
      </c>
      <c r="BY345" s="80">
        <v>0</v>
      </c>
      <c r="BZ345" s="80">
        <v>0</v>
      </c>
      <c r="CA345" s="80">
        <v>0</v>
      </c>
      <c r="CB345" s="80">
        <v>0</v>
      </c>
      <c r="CC345" s="80">
        <v>0</v>
      </c>
    </row>
    <row r="346" spans="1:81">
      <c r="A346" s="80" t="s">
        <v>2175</v>
      </c>
      <c r="B346" s="80">
        <v>355</v>
      </c>
      <c r="C346" s="80">
        <v>15</v>
      </c>
      <c r="D346" s="80">
        <v>21</v>
      </c>
      <c r="E346" s="80">
        <v>2018</v>
      </c>
      <c r="F346" s="80" t="s">
        <v>93</v>
      </c>
      <c r="G346" s="80" t="s">
        <v>2160</v>
      </c>
      <c r="H346" s="80" t="s">
        <v>2161</v>
      </c>
      <c r="I346" s="177"/>
      <c r="J346" s="81">
        <v>87.015242019715146</v>
      </c>
      <c r="K346" s="81">
        <v>0.28548413487620738</v>
      </c>
      <c r="L346" s="81">
        <v>2.5226736218260775</v>
      </c>
      <c r="M346" s="81">
        <v>6.5182395414781533</v>
      </c>
      <c r="N346" s="81">
        <v>6.1726634377623135</v>
      </c>
      <c r="O346" s="81">
        <v>7.0420608706015768</v>
      </c>
      <c r="P346" s="81">
        <v>5.8792587571348056</v>
      </c>
      <c r="Q346" s="81">
        <v>0.38807307388805906</v>
      </c>
      <c r="R346" s="81">
        <v>0</v>
      </c>
      <c r="S346" s="81">
        <v>0.62222392464692344</v>
      </c>
      <c r="T346" s="82"/>
      <c r="U346" s="81">
        <v>2799743</v>
      </c>
      <c r="V346" s="81">
        <v>132</v>
      </c>
      <c r="W346" s="81">
        <v>42</v>
      </c>
      <c r="X346" s="81">
        <v>1382</v>
      </c>
      <c r="Y346" s="81">
        <v>2450</v>
      </c>
      <c r="Z346" s="81">
        <v>4291</v>
      </c>
      <c r="AA346" s="81">
        <v>1230</v>
      </c>
      <c r="AB346" s="81">
        <v>6123</v>
      </c>
      <c r="AC346" s="81">
        <v>0</v>
      </c>
      <c r="AD346" s="81">
        <v>0.62222392464692344</v>
      </c>
      <c r="AE346" s="82"/>
      <c r="AF346" s="81">
        <v>28822652.39994641</v>
      </c>
      <c r="AG346" s="81">
        <v>236796.94753149329</v>
      </c>
      <c r="AH346" s="81">
        <v>564946.47796515236</v>
      </c>
      <c r="AI346" s="81">
        <v>10254080.72085123</v>
      </c>
      <c r="AJ346" s="81">
        <v>9037614.9335623365</v>
      </c>
      <c r="AK346" s="81">
        <v>0</v>
      </c>
      <c r="AL346" s="81">
        <v>0</v>
      </c>
      <c r="AM346" s="81">
        <v>842837.75088742597</v>
      </c>
      <c r="AN346" s="81">
        <v>0</v>
      </c>
      <c r="AO346" s="81">
        <v>0</v>
      </c>
      <c r="AP346" s="82"/>
      <c r="AQ346" s="81">
        <v>100</v>
      </c>
      <c r="AR346" s="81">
        <v>85</v>
      </c>
      <c r="AS346" s="81">
        <v>0</v>
      </c>
      <c r="AT346" s="81">
        <v>0</v>
      </c>
      <c r="AU346" s="81">
        <v>0</v>
      </c>
      <c r="AV346" s="81">
        <v>0</v>
      </c>
      <c r="AW346" s="81" t="s">
        <v>564</v>
      </c>
      <c r="AX346" s="82"/>
      <c r="AY346" s="81">
        <v>473.7</v>
      </c>
      <c r="AZ346" s="81">
        <v>9611</v>
      </c>
      <c r="BA346" s="81">
        <v>0</v>
      </c>
      <c r="BB346" s="81">
        <v>0</v>
      </c>
      <c r="BC346" s="81">
        <v>0</v>
      </c>
      <c r="BD346" s="81">
        <v>0</v>
      </c>
      <c r="BE346" s="81" t="s">
        <v>564</v>
      </c>
      <c r="BF346" s="82"/>
      <c r="BG346" s="81">
        <v>0</v>
      </c>
      <c r="BH346" s="81">
        <v>0</v>
      </c>
      <c r="BI346" s="81">
        <v>32.390999999999998</v>
      </c>
      <c r="BJ346" s="81">
        <v>0</v>
      </c>
      <c r="BK346" s="81">
        <v>0</v>
      </c>
      <c r="BL346" s="81">
        <v>0</v>
      </c>
      <c r="BM346" s="82"/>
      <c r="BN346" s="81">
        <v>0</v>
      </c>
      <c r="BO346" s="81">
        <v>0</v>
      </c>
      <c r="BP346" s="81">
        <v>3</v>
      </c>
      <c r="BQ346" s="81">
        <v>0</v>
      </c>
      <c r="BR346" s="81">
        <v>0</v>
      </c>
      <c r="BS346" s="81">
        <v>0</v>
      </c>
      <c r="BT346"/>
      <c r="BU346" s="80">
        <v>32.390999999999998</v>
      </c>
      <c r="BV346" s="80">
        <v>0</v>
      </c>
      <c r="BW346" s="80">
        <v>0</v>
      </c>
      <c r="BX346" s="80">
        <v>0</v>
      </c>
      <c r="BY346" s="80">
        <v>0</v>
      </c>
      <c r="BZ346" s="80">
        <v>0</v>
      </c>
      <c r="CA346" s="80">
        <v>0</v>
      </c>
      <c r="CB346" s="80">
        <v>0</v>
      </c>
      <c r="CC346" s="80">
        <v>0</v>
      </c>
    </row>
    <row r="347" spans="1:81">
      <c r="A347" s="80" t="s">
        <v>2176</v>
      </c>
      <c r="B347" s="80">
        <v>356</v>
      </c>
      <c r="C347" s="80">
        <v>16</v>
      </c>
      <c r="D347" s="80">
        <v>21</v>
      </c>
      <c r="E347" s="80">
        <v>2019</v>
      </c>
      <c r="F347" s="80" t="s">
        <v>73</v>
      </c>
      <c r="G347" s="80" t="s">
        <v>2160</v>
      </c>
      <c r="H347" s="80" t="s">
        <v>2161</v>
      </c>
      <c r="I347" s="177"/>
      <c r="J347" s="81">
        <v>89.814529077913392</v>
      </c>
      <c r="K347" s="81">
        <v>0.26015788827256769</v>
      </c>
      <c r="L347" s="81">
        <v>2.5436422886056218</v>
      </c>
      <c r="M347" s="81">
        <v>5.9502684435298381</v>
      </c>
      <c r="N347" s="81">
        <v>5.9497959123795887</v>
      </c>
      <c r="O347" s="81">
        <v>6.8171451667592571</v>
      </c>
      <c r="P347" s="81">
        <v>5.95730509585613</v>
      </c>
      <c r="Q347" s="81">
        <v>0.3717337504828489</v>
      </c>
      <c r="R347" s="81">
        <v>0</v>
      </c>
      <c r="S347" s="81">
        <v>0.53340096704760287</v>
      </c>
      <c r="T347" s="82"/>
      <c r="U347" s="81">
        <v>2901143</v>
      </c>
      <c r="V347" s="81">
        <v>132</v>
      </c>
      <c r="W347" s="81">
        <v>42</v>
      </c>
      <c r="X347" s="81">
        <v>1382</v>
      </c>
      <c r="Y347" s="81">
        <v>2483</v>
      </c>
      <c r="Z347" s="81">
        <v>4268</v>
      </c>
      <c r="AA347" s="81">
        <v>1237</v>
      </c>
      <c r="AB347" s="81">
        <v>6024</v>
      </c>
      <c r="AC347" s="81">
        <v>0</v>
      </c>
      <c r="AD347" s="81">
        <v>0.53340096704760287</v>
      </c>
      <c r="AE347" s="82"/>
      <c r="AF347" s="81">
        <v>30106880.886923071</v>
      </c>
      <c r="AG347" s="81">
        <v>228710.78233183589</v>
      </c>
      <c r="AH347" s="81">
        <v>588747.14263632195</v>
      </c>
      <c r="AI347" s="81">
        <v>9740777.7605558094</v>
      </c>
      <c r="AJ347" s="81">
        <v>8652122.6572152823</v>
      </c>
      <c r="AK347" s="81">
        <v>0</v>
      </c>
      <c r="AL347" s="81">
        <v>0</v>
      </c>
      <c r="AM347" s="81">
        <v>820423.45135227952</v>
      </c>
      <c r="AN347" s="81">
        <v>0</v>
      </c>
      <c r="AO347" s="81">
        <v>0</v>
      </c>
      <c r="AP347" s="82"/>
      <c r="AQ347" s="81">
        <v>108</v>
      </c>
      <c r="AR347" s="81">
        <v>91</v>
      </c>
      <c r="AS347" s="81">
        <v>0</v>
      </c>
      <c r="AT347" s="81">
        <v>0</v>
      </c>
      <c r="AU347" s="81">
        <v>0</v>
      </c>
      <c r="AV347" s="81">
        <v>0</v>
      </c>
      <c r="AW347" s="81" t="s">
        <v>564</v>
      </c>
      <c r="AX347" s="82"/>
      <c r="AY347" s="81">
        <v>515.79999999999995</v>
      </c>
      <c r="AZ347" s="81">
        <v>29283</v>
      </c>
      <c r="BA347" s="81">
        <v>0</v>
      </c>
      <c r="BB347" s="81">
        <v>0</v>
      </c>
      <c r="BC347" s="81">
        <v>0</v>
      </c>
      <c r="BD347" s="81">
        <v>0</v>
      </c>
      <c r="BE347" s="81" t="s">
        <v>564</v>
      </c>
      <c r="BF347" s="82"/>
      <c r="BG347" s="81">
        <v>0</v>
      </c>
      <c r="BH347" s="81">
        <v>0</v>
      </c>
      <c r="BI347" s="81">
        <v>27.228999999999999</v>
      </c>
      <c r="BJ347" s="81">
        <v>0</v>
      </c>
      <c r="BK347" s="81">
        <v>0</v>
      </c>
      <c r="BL347" s="81">
        <v>0</v>
      </c>
      <c r="BM347" s="82"/>
      <c r="BN347" s="81">
        <v>0</v>
      </c>
      <c r="BO347" s="81">
        <v>0</v>
      </c>
      <c r="BP347" s="81">
        <v>3</v>
      </c>
      <c r="BQ347" s="81">
        <v>0</v>
      </c>
      <c r="BR347" s="81">
        <v>0</v>
      </c>
      <c r="BS347" s="81">
        <v>0</v>
      </c>
      <c r="BT347"/>
      <c r="BU347" s="80">
        <v>27.228999999999999</v>
      </c>
      <c r="BV347" s="80">
        <v>0</v>
      </c>
      <c r="BW347" s="80">
        <v>0</v>
      </c>
      <c r="BX347" s="80">
        <v>0</v>
      </c>
      <c r="BY347" s="80">
        <v>0</v>
      </c>
      <c r="BZ347" s="80">
        <v>0</v>
      </c>
      <c r="CA347" s="80">
        <v>0</v>
      </c>
      <c r="CB347" s="80">
        <v>0</v>
      </c>
      <c r="CC347" s="80">
        <v>0</v>
      </c>
    </row>
    <row r="348" spans="1:81">
      <c r="A348" s="80" t="s">
        <v>2177</v>
      </c>
      <c r="B348" s="80">
        <v>357</v>
      </c>
      <c r="C348" s="80">
        <v>17</v>
      </c>
      <c r="D348" s="80">
        <v>21</v>
      </c>
      <c r="E348" s="80">
        <v>2020</v>
      </c>
      <c r="F348" s="80" t="s">
        <v>218</v>
      </c>
      <c r="G348" s="80" t="s">
        <v>2160</v>
      </c>
      <c r="H348" s="80" t="s">
        <v>2161</v>
      </c>
      <c r="I348" s="177"/>
      <c r="J348" s="81">
        <v>72.05671806228041</v>
      </c>
      <c r="K348" s="81">
        <v>0.30868813399641082</v>
      </c>
      <c r="L348" s="81">
        <v>2.7922454377198367</v>
      </c>
      <c r="M348" s="81">
        <v>4.7802718649064078</v>
      </c>
      <c r="N348" s="81">
        <v>5.7953018950185955</v>
      </c>
      <c r="O348" s="81">
        <v>5.9685855008098221</v>
      </c>
      <c r="P348" s="81">
        <v>5.4254852973632586</v>
      </c>
      <c r="Q348" s="81">
        <v>0.34723411432639434</v>
      </c>
      <c r="R348" s="81">
        <v>0</v>
      </c>
      <c r="S348" s="81">
        <v>0.54070238381882418</v>
      </c>
      <c r="T348" s="82"/>
      <c r="U348" s="81">
        <v>2472411</v>
      </c>
      <c r="V348" s="81">
        <v>147</v>
      </c>
      <c r="W348" s="81">
        <v>49</v>
      </c>
      <c r="X348" s="81">
        <v>1165</v>
      </c>
      <c r="Y348" s="81">
        <v>2474</v>
      </c>
      <c r="Z348" s="81">
        <v>4265</v>
      </c>
      <c r="AA348" s="81">
        <v>1224</v>
      </c>
      <c r="AB348" s="81">
        <v>5889</v>
      </c>
      <c r="AC348" s="81">
        <v>0</v>
      </c>
      <c r="AD348" s="81">
        <v>0.54070238381882418</v>
      </c>
      <c r="AE348" s="82"/>
      <c r="AF348" s="81">
        <v>25109205.606023598</v>
      </c>
      <c r="AG348" s="81">
        <v>248180.70378405086</v>
      </c>
      <c r="AH348" s="81">
        <v>683751.98552839202</v>
      </c>
      <c r="AI348" s="81">
        <v>8003097.155954306</v>
      </c>
      <c r="AJ348" s="81">
        <v>8454953.4914497361</v>
      </c>
      <c r="AK348" s="81"/>
      <c r="AL348" s="81"/>
      <c r="AM348" s="81">
        <v>768579.92815463804</v>
      </c>
      <c r="AN348" s="81"/>
      <c r="AO348" s="81"/>
      <c r="AP348" s="82"/>
      <c r="AQ348" s="81">
        <v>116</v>
      </c>
      <c r="AR348" s="81">
        <v>100</v>
      </c>
      <c r="AS348" s="81">
        <v>0</v>
      </c>
      <c r="AT348" s="81">
        <v>0</v>
      </c>
      <c r="AU348" s="81">
        <v>0</v>
      </c>
      <c r="AV348" s="81">
        <v>0</v>
      </c>
      <c r="AW348" s="81">
        <v>0</v>
      </c>
      <c r="AX348" s="82"/>
      <c r="AY348" s="81">
        <v>557</v>
      </c>
      <c r="AZ348" s="81">
        <v>30099.200000000001</v>
      </c>
      <c r="BA348" s="81">
        <v>0</v>
      </c>
      <c r="BB348" s="81">
        <v>0</v>
      </c>
      <c r="BC348" s="81">
        <v>0</v>
      </c>
      <c r="BD348" s="81">
        <v>0</v>
      </c>
      <c r="BE348" s="81">
        <v>0</v>
      </c>
      <c r="BF348" s="82"/>
      <c r="BG348" s="81">
        <v>0</v>
      </c>
      <c r="BH348" s="81">
        <v>0</v>
      </c>
      <c r="BI348" s="81">
        <v>22.164999999999999</v>
      </c>
      <c r="BJ348" s="81">
        <v>0</v>
      </c>
      <c r="BK348" s="81">
        <v>0</v>
      </c>
      <c r="BL348" s="81">
        <v>0</v>
      </c>
      <c r="BM348" s="82"/>
      <c r="BN348" s="81">
        <v>0</v>
      </c>
      <c r="BO348" s="81">
        <v>0</v>
      </c>
      <c r="BP348" s="81">
        <v>3</v>
      </c>
      <c r="BQ348" s="81">
        <v>0</v>
      </c>
      <c r="BR348" s="81">
        <v>0</v>
      </c>
      <c r="BS348" s="81">
        <v>0</v>
      </c>
      <c r="BT348"/>
      <c r="BU348" s="80">
        <v>22.164999999999999</v>
      </c>
      <c r="BV348" s="80">
        <v>0</v>
      </c>
      <c r="BW348" s="80">
        <v>0</v>
      </c>
      <c r="BX348" s="80">
        <v>0</v>
      </c>
      <c r="BY348" s="80">
        <v>0</v>
      </c>
      <c r="BZ348" s="80">
        <v>0</v>
      </c>
      <c r="CA348" s="80">
        <v>0</v>
      </c>
      <c r="CB348" s="80">
        <v>0</v>
      </c>
      <c r="CC348" s="80">
        <v>0</v>
      </c>
    </row>
    <row r="349" spans="1:81">
      <c r="A349" s="80" t="s">
        <v>2178</v>
      </c>
      <c r="B349" s="80">
        <v>357</v>
      </c>
      <c r="C349" s="80">
        <v>18</v>
      </c>
      <c r="D349" s="80">
        <v>21</v>
      </c>
      <c r="E349" s="80">
        <v>2021</v>
      </c>
      <c r="F349" s="80" t="s">
        <v>75</v>
      </c>
      <c r="G349" s="174" t="s">
        <v>2160</v>
      </c>
      <c r="H349" s="80" t="s">
        <v>2161</v>
      </c>
      <c r="I349" s="177"/>
      <c r="J349" s="81">
        <v>74.956541820504697</v>
      </c>
      <c r="K349" s="81">
        <v>0.33587775421336247</v>
      </c>
      <c r="L349" s="81">
        <v>2.594060765787809</v>
      </c>
      <c r="M349" s="81">
        <v>5.2457068889389964</v>
      </c>
      <c r="N349" s="81">
        <v>5.5914373803476751</v>
      </c>
      <c r="O349" s="81">
        <v>5.7611779415740587</v>
      </c>
      <c r="P349" s="81">
        <v>5.6043449272254993</v>
      </c>
      <c r="Q349" s="81">
        <v>0.34644853078547466</v>
      </c>
      <c r="R349" s="81">
        <v>0</v>
      </c>
      <c r="S349" s="81">
        <v>0.54655872112209303</v>
      </c>
      <c r="T349" s="82"/>
      <c r="U349" s="81">
        <v>2492463</v>
      </c>
      <c r="V349" s="81">
        <v>147</v>
      </c>
      <c r="W349" s="81">
        <v>49</v>
      </c>
      <c r="X349" s="81">
        <v>1165</v>
      </c>
      <c r="Y349" s="81">
        <v>2479</v>
      </c>
      <c r="Z349" s="81">
        <v>4239</v>
      </c>
      <c r="AA349" s="81">
        <v>1233</v>
      </c>
      <c r="AB349" s="81">
        <v>5806</v>
      </c>
      <c r="AC349" s="81">
        <v>0</v>
      </c>
      <c r="AD349" s="81">
        <v>0.54655872112209303</v>
      </c>
      <c r="AE349" s="82"/>
      <c r="AF349" s="81">
        <v>24920340.415730543</v>
      </c>
      <c r="AG349" s="81">
        <v>269312.25865382724</v>
      </c>
      <c r="AH349" s="81">
        <v>557556.09730255173</v>
      </c>
      <c r="AI349" s="81">
        <v>8706186.9610890001</v>
      </c>
      <c r="AJ349" s="81">
        <v>8123737.6951654451</v>
      </c>
      <c r="AK349" s="81">
        <v>0</v>
      </c>
      <c r="AL349" s="81">
        <v>0</v>
      </c>
      <c r="AM349" s="81">
        <v>762118.13261210371</v>
      </c>
      <c r="AN349" s="81">
        <v>0</v>
      </c>
      <c r="AO349" s="81">
        <v>0</v>
      </c>
      <c r="AP349" s="82"/>
      <c r="AQ349" s="81">
        <v>123</v>
      </c>
      <c r="AR349" s="81">
        <v>102</v>
      </c>
      <c r="AS349" s="81">
        <v>0</v>
      </c>
      <c r="AT349" s="81">
        <v>0</v>
      </c>
      <c r="AU349" s="81">
        <v>0</v>
      </c>
      <c r="AV349" s="81">
        <v>0</v>
      </c>
      <c r="AW349" s="81"/>
      <c r="AX349" s="82"/>
      <c r="AY349" s="81">
        <v>594.59999999999991</v>
      </c>
      <c r="AZ349" s="81">
        <v>30148.3</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2179</v>
      </c>
      <c r="B350" s="80">
        <v>357</v>
      </c>
      <c r="C350" s="80">
        <v>19</v>
      </c>
      <c r="D350" s="80">
        <v>21</v>
      </c>
      <c r="E350" s="80">
        <v>2022</v>
      </c>
      <c r="F350" s="80" t="s">
        <v>568</v>
      </c>
      <c r="G350" s="174" t="s">
        <v>2160</v>
      </c>
      <c r="H350" s="80" t="s">
        <v>2161</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137</v>
      </c>
      <c r="AR350" s="81">
        <v>109</v>
      </c>
      <c r="AS350" s="81">
        <v>0</v>
      </c>
      <c r="AT350" s="81">
        <v>0</v>
      </c>
      <c r="AU350" s="81">
        <v>0</v>
      </c>
      <c r="AV350" s="81">
        <v>0</v>
      </c>
      <c r="AW350" s="81"/>
      <c r="AX350" s="82"/>
      <c r="AY350" s="81">
        <v>671.49999999999989</v>
      </c>
      <c r="AZ350" s="81">
        <v>30845.5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2180</v>
      </c>
      <c r="B351" s="80">
        <v>154</v>
      </c>
      <c r="C351" s="80">
        <v>1</v>
      </c>
      <c r="D351" s="80">
        <v>10</v>
      </c>
      <c r="E351" s="80">
        <v>1990</v>
      </c>
      <c r="F351" s="80" t="s">
        <v>562</v>
      </c>
      <c r="G351" s="80" t="s">
        <v>2181</v>
      </c>
      <c r="H351" s="80" t="s">
        <v>2182</v>
      </c>
      <c r="I351" s="177"/>
      <c r="J351" s="81">
        <v>27.435130875470506</v>
      </c>
      <c r="K351" s="81">
        <v>1.1585787877486753</v>
      </c>
      <c r="L351" s="81">
        <v>2.3442771963922397</v>
      </c>
      <c r="M351" s="81">
        <v>2.1484845441577507</v>
      </c>
      <c r="N351" s="81">
        <v>4.8823812130029172</v>
      </c>
      <c r="O351" s="81">
        <v>5.4435602830315775</v>
      </c>
      <c r="P351" s="81">
        <v>6.9683801353381787</v>
      </c>
      <c r="Q351" s="81">
        <v>0.36325331891136303</v>
      </c>
      <c r="R351" s="81">
        <v>0</v>
      </c>
      <c r="S351" s="81">
        <v>0.35959068492713642</v>
      </c>
      <c r="T351" s="82"/>
      <c r="U351" s="81">
        <v>2294186</v>
      </c>
      <c r="V351" s="81">
        <v>311</v>
      </c>
      <c r="W351" s="81">
        <v>31</v>
      </c>
      <c r="X351" s="81">
        <v>756</v>
      </c>
      <c r="Y351" s="81">
        <v>1408</v>
      </c>
      <c r="Z351" s="81">
        <v>2239</v>
      </c>
      <c r="AA351" s="81">
        <v>1692</v>
      </c>
      <c r="AB351" s="81">
        <v>5898</v>
      </c>
      <c r="AC351" s="81">
        <v>0</v>
      </c>
      <c r="AD351" s="81">
        <v>0.35959068492713642</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2183</v>
      </c>
      <c r="B352" s="80">
        <v>155</v>
      </c>
      <c r="C352" s="80">
        <v>2</v>
      </c>
      <c r="D352" s="80">
        <v>10</v>
      </c>
      <c r="E352" s="80">
        <v>2005</v>
      </c>
      <c r="F352" s="80" t="s">
        <v>565</v>
      </c>
      <c r="G352" s="80" t="s">
        <v>2181</v>
      </c>
      <c r="H352" s="80" t="s">
        <v>2182</v>
      </c>
      <c r="I352" s="177"/>
      <c r="J352" s="81">
        <v>39.886544854660613</v>
      </c>
      <c r="K352" s="81">
        <v>0.6213616402807548</v>
      </c>
      <c r="L352" s="81">
        <v>2.9554884359373128</v>
      </c>
      <c r="M352" s="81">
        <v>4.0571649289114431</v>
      </c>
      <c r="N352" s="81">
        <v>6.5042942800853609</v>
      </c>
      <c r="O352" s="81">
        <v>7.6455032144923107</v>
      </c>
      <c r="P352" s="81">
        <v>6.3310873566150843</v>
      </c>
      <c r="Q352" s="81">
        <v>0.3391136054553629</v>
      </c>
      <c r="R352" s="81">
        <v>0</v>
      </c>
      <c r="S352" s="81">
        <v>0.45249792241049719</v>
      </c>
      <c r="T352" s="82"/>
      <c r="U352" s="81">
        <v>3484352</v>
      </c>
      <c r="V352" s="81">
        <v>226</v>
      </c>
      <c r="W352" s="81">
        <v>41</v>
      </c>
      <c r="X352" s="81">
        <v>757</v>
      </c>
      <c r="Y352" s="81">
        <v>1604</v>
      </c>
      <c r="Z352" s="81">
        <v>3639</v>
      </c>
      <c r="AA352" s="81">
        <v>1259</v>
      </c>
      <c r="AB352" s="81">
        <v>5756</v>
      </c>
      <c r="AC352" s="81">
        <v>0</v>
      </c>
      <c r="AD352" s="81">
        <v>0.45249792241049719</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2184</v>
      </c>
      <c r="B353" s="80">
        <v>156</v>
      </c>
      <c r="C353" s="80">
        <v>3</v>
      </c>
      <c r="D353" s="80">
        <v>10</v>
      </c>
      <c r="E353" s="80">
        <v>2006</v>
      </c>
      <c r="F353" s="80" t="s">
        <v>566</v>
      </c>
      <c r="G353" s="80" t="s">
        <v>2181</v>
      </c>
      <c r="H353" s="80" t="s">
        <v>2182</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2185</v>
      </c>
      <c r="B354" s="80">
        <v>157</v>
      </c>
      <c r="C354" s="80">
        <v>4</v>
      </c>
      <c r="D354" s="80">
        <v>10</v>
      </c>
      <c r="E354" s="80">
        <v>2007</v>
      </c>
      <c r="F354" s="80" t="s">
        <v>567</v>
      </c>
      <c r="G354" s="80" t="s">
        <v>2181</v>
      </c>
      <c r="H354" s="80" t="s">
        <v>2182</v>
      </c>
      <c r="I354" s="177"/>
      <c r="J354" s="81">
        <v>40.334582923977834</v>
      </c>
      <c r="K354" s="81">
        <v>0.51869167436309216</v>
      </c>
      <c r="L354" s="81">
        <v>1.9035070177712461</v>
      </c>
      <c r="M354" s="81">
        <v>3.9862026611812515</v>
      </c>
      <c r="N354" s="81">
        <v>6.9811786603449999</v>
      </c>
      <c r="O354" s="81">
        <v>7.2757951606410876</v>
      </c>
      <c r="P354" s="81">
        <v>6.5005762954236497</v>
      </c>
      <c r="Q354" s="81">
        <v>0.35549875549457033</v>
      </c>
      <c r="R354" s="81">
        <v>0</v>
      </c>
      <c r="S354" s="81">
        <v>0.44140400170050509</v>
      </c>
      <c r="T354" s="82"/>
      <c r="U354" s="81">
        <v>4328538</v>
      </c>
      <c r="V354" s="81">
        <v>186</v>
      </c>
      <c r="W354" s="81">
        <v>32</v>
      </c>
      <c r="X354" s="81">
        <v>893</v>
      </c>
      <c r="Y354" s="81">
        <v>1627</v>
      </c>
      <c r="Z354" s="81">
        <v>3600</v>
      </c>
      <c r="AA354" s="81">
        <v>1273</v>
      </c>
      <c r="AB354" s="81">
        <v>5715</v>
      </c>
      <c r="AC354" s="81">
        <v>0</v>
      </c>
      <c r="AD354" s="81">
        <v>0.44140400170050509</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2186</v>
      </c>
      <c r="B355" s="80">
        <v>158</v>
      </c>
      <c r="C355" s="80">
        <v>5</v>
      </c>
      <c r="D355" s="80">
        <v>10</v>
      </c>
      <c r="E355" s="80">
        <v>2008</v>
      </c>
      <c r="F355" s="80" t="s">
        <v>84</v>
      </c>
      <c r="G355" s="80" t="s">
        <v>2181</v>
      </c>
      <c r="H355" s="80" t="s">
        <v>2182</v>
      </c>
      <c r="I355" s="177"/>
      <c r="J355" s="81">
        <v>22.755262615261376</v>
      </c>
      <c r="K355" s="81">
        <v>0.38600083316275324</v>
      </c>
      <c r="L355" s="81">
        <v>1.6471072570670227</v>
      </c>
      <c r="M355" s="81">
        <v>4.223628453339547</v>
      </c>
      <c r="N355" s="81">
        <v>7.2347006599790156</v>
      </c>
      <c r="O355" s="81">
        <v>7.0329915894680637</v>
      </c>
      <c r="P355" s="81">
        <v>6.2942413364634078</v>
      </c>
      <c r="Q355" s="81">
        <v>0.34534526077439509</v>
      </c>
      <c r="R355" s="81">
        <v>0</v>
      </c>
      <c r="S355" s="81">
        <v>0.45868131213105756</v>
      </c>
      <c r="T355" s="82"/>
      <c r="U355" s="81">
        <v>2651220</v>
      </c>
      <c r="V355" s="81">
        <v>186</v>
      </c>
      <c r="W355" s="81">
        <v>32</v>
      </c>
      <c r="X355" s="81">
        <v>893</v>
      </c>
      <c r="Y355" s="81">
        <v>1631</v>
      </c>
      <c r="Z355" s="81">
        <v>3602</v>
      </c>
      <c r="AA355" s="81">
        <v>1234</v>
      </c>
      <c r="AB355" s="81">
        <v>5643</v>
      </c>
      <c r="AC355" s="81">
        <v>0</v>
      </c>
      <c r="AD355" s="81">
        <v>0.45868131213105756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2187</v>
      </c>
      <c r="B356" s="80">
        <v>159</v>
      </c>
      <c r="C356" s="80">
        <v>6</v>
      </c>
      <c r="D356" s="80">
        <v>10</v>
      </c>
      <c r="E356" s="80">
        <v>2009</v>
      </c>
      <c r="F356" s="80" t="s">
        <v>85</v>
      </c>
      <c r="G356" s="80" t="s">
        <v>2181</v>
      </c>
      <c r="H356" s="80" t="s">
        <v>2182</v>
      </c>
      <c r="I356" s="177"/>
      <c r="J356" s="81">
        <v>31.596159073499404</v>
      </c>
      <c r="K356" s="81">
        <v>0.51021644866514626</v>
      </c>
      <c r="L356" s="81">
        <v>0.42659368826098398</v>
      </c>
      <c r="M356" s="81">
        <v>4.4854287233557795</v>
      </c>
      <c r="N356" s="81">
        <v>6.7784703819668257</v>
      </c>
      <c r="O356" s="81">
        <v>7.1628586621370749</v>
      </c>
      <c r="P356" s="81">
        <v>6.1112019604061363</v>
      </c>
      <c r="Q356" s="81">
        <v>0.32769428145418084</v>
      </c>
      <c r="R356" s="81">
        <v>0</v>
      </c>
      <c r="S356" s="81">
        <v>0.45149761591271309</v>
      </c>
      <c r="T356" s="82"/>
      <c r="U356" s="81">
        <v>3197579</v>
      </c>
      <c r="V356" s="81">
        <v>241</v>
      </c>
      <c r="W356" s="81">
        <v>11</v>
      </c>
      <c r="X356" s="81">
        <v>972</v>
      </c>
      <c r="Y356" s="81">
        <v>1661</v>
      </c>
      <c r="Z356" s="81">
        <v>3621</v>
      </c>
      <c r="AA356" s="81">
        <v>1230</v>
      </c>
      <c r="AB356" s="81">
        <v>5621</v>
      </c>
      <c r="AC356" s="81">
        <v>0</v>
      </c>
      <c r="AD356" s="81">
        <v>0.45149761591271309</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9.4400000000000013</v>
      </c>
      <c r="BJ356" s="81">
        <v>0</v>
      </c>
      <c r="BK356" s="81">
        <v>0</v>
      </c>
      <c r="BL356" s="81">
        <v>0</v>
      </c>
      <c r="BM356" s="82"/>
      <c r="BN356" s="81">
        <v>0</v>
      </c>
      <c r="BO356" s="81">
        <v>0</v>
      </c>
      <c r="BP356" s="81">
        <v>2</v>
      </c>
      <c r="BQ356" s="81">
        <v>0</v>
      </c>
      <c r="BR356" s="81">
        <v>0</v>
      </c>
      <c r="BS356" s="81">
        <v>0</v>
      </c>
      <c r="BT356"/>
      <c r="BU356" s="80"/>
      <c r="BV356" s="80"/>
      <c r="BW356" s="80"/>
      <c r="BX356" s="80"/>
      <c r="BY356" s="80"/>
      <c r="BZ356" s="80"/>
      <c r="CA356" s="80"/>
      <c r="CB356" s="80"/>
      <c r="CC356" s="80"/>
    </row>
    <row r="357" spans="1:81">
      <c r="A357" s="80" t="s">
        <v>2188</v>
      </c>
      <c r="B357" s="80">
        <v>160</v>
      </c>
      <c r="C357" s="80">
        <v>7</v>
      </c>
      <c r="D357" s="80">
        <v>10</v>
      </c>
      <c r="E357" s="80">
        <v>2010</v>
      </c>
      <c r="F357" s="80" t="s">
        <v>86</v>
      </c>
      <c r="G357" s="80" t="s">
        <v>2181</v>
      </c>
      <c r="H357" s="80" t="s">
        <v>2182</v>
      </c>
      <c r="I357" s="177"/>
      <c r="J357" s="81">
        <v>32.988666435157889</v>
      </c>
      <c r="K357" s="81">
        <v>0.54003082602596442</v>
      </c>
      <c r="L357" s="81">
        <v>0.5080498549619864</v>
      </c>
      <c r="M357" s="81">
        <v>4.5860880036757257</v>
      </c>
      <c r="N357" s="81">
        <v>7.5862145886164098</v>
      </c>
      <c r="O357" s="81">
        <v>7.141542209869276</v>
      </c>
      <c r="P357" s="81">
        <v>6.0893802615987793</v>
      </c>
      <c r="Q357" s="81">
        <v>0.33967683039994812</v>
      </c>
      <c r="R357" s="81">
        <v>0</v>
      </c>
      <c r="S357" s="81">
        <v>0.56878303556500986</v>
      </c>
      <c r="T357" s="82"/>
      <c r="U357" s="81">
        <v>3132034</v>
      </c>
      <c r="V357" s="81">
        <v>241</v>
      </c>
      <c r="W357" s="81">
        <v>11</v>
      </c>
      <c r="X357" s="81">
        <v>972</v>
      </c>
      <c r="Y357" s="81">
        <v>1660</v>
      </c>
      <c r="Z357" s="81">
        <v>3627</v>
      </c>
      <c r="AA357" s="81">
        <v>1195</v>
      </c>
      <c r="AB357" s="81">
        <v>5583</v>
      </c>
      <c r="AC357" s="81">
        <v>0</v>
      </c>
      <c r="AD357" s="81">
        <v>0.56878303556500986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11.907</v>
      </c>
      <c r="BJ357" s="81">
        <v>0</v>
      </c>
      <c r="BK357" s="81">
        <v>0</v>
      </c>
      <c r="BL357" s="81">
        <v>0</v>
      </c>
      <c r="BM357" s="82"/>
      <c r="BN357" s="81">
        <v>0</v>
      </c>
      <c r="BO357" s="81">
        <v>0</v>
      </c>
      <c r="BP357" s="81">
        <v>2</v>
      </c>
      <c r="BQ357" s="81">
        <v>0</v>
      </c>
      <c r="BR357" s="81">
        <v>0</v>
      </c>
      <c r="BS357" s="81">
        <v>0</v>
      </c>
      <c r="BT357"/>
      <c r="BU357" s="80">
        <v>11.907</v>
      </c>
      <c r="BV357" s="80">
        <v>0</v>
      </c>
      <c r="BW357" s="80">
        <v>0</v>
      </c>
      <c r="BX357" s="80">
        <v>0</v>
      </c>
      <c r="BY357" s="80">
        <v>0</v>
      </c>
      <c r="BZ357" s="80">
        <v>0</v>
      </c>
      <c r="CA357" s="80">
        <v>0</v>
      </c>
      <c r="CB357" s="80">
        <v>0</v>
      </c>
      <c r="CC357" s="80">
        <v>0</v>
      </c>
    </row>
    <row r="358" spans="1:81">
      <c r="A358" s="80" t="s">
        <v>2189</v>
      </c>
      <c r="B358" s="80">
        <v>161</v>
      </c>
      <c r="C358" s="80">
        <v>8</v>
      </c>
      <c r="D358" s="80">
        <v>10</v>
      </c>
      <c r="E358" s="80">
        <v>2011</v>
      </c>
      <c r="F358" s="80" t="s">
        <v>87</v>
      </c>
      <c r="G358" s="80" t="s">
        <v>2181</v>
      </c>
      <c r="H358" s="80" t="s">
        <v>2182</v>
      </c>
      <c r="I358" s="177"/>
      <c r="J358" s="81">
        <v>15.966682803529423</v>
      </c>
      <c r="K358" s="81">
        <v>0.70399294266792389</v>
      </c>
      <c r="L358" s="81">
        <v>0.42822780252005188</v>
      </c>
      <c r="M358" s="81">
        <v>5.2498341522986207</v>
      </c>
      <c r="N358" s="81">
        <v>7.6556190813114506</v>
      </c>
      <c r="O358" s="81">
        <v>7.0552134750976725</v>
      </c>
      <c r="P358" s="81">
        <v>5.8738190328871642</v>
      </c>
      <c r="Q358" s="81">
        <v>0.39468284789662705</v>
      </c>
      <c r="R358" s="81">
        <v>0</v>
      </c>
      <c r="S358" s="81">
        <v>0.6618265715529571</v>
      </c>
      <c r="T358" s="82"/>
      <c r="U358" s="81">
        <v>1506951</v>
      </c>
      <c r="V358" s="81">
        <v>241</v>
      </c>
      <c r="W358" s="81">
        <v>11</v>
      </c>
      <c r="X358" s="81">
        <v>972</v>
      </c>
      <c r="Y358" s="81">
        <v>1694</v>
      </c>
      <c r="Z358" s="81">
        <v>3661</v>
      </c>
      <c r="AA358" s="81">
        <v>1187</v>
      </c>
      <c r="AB358" s="81">
        <v>5624</v>
      </c>
      <c r="AC358" s="81">
        <v>0</v>
      </c>
      <c r="AD358" s="81">
        <v>0.6618265715529571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11.951000000000001</v>
      </c>
      <c r="BJ358" s="81">
        <v>0</v>
      </c>
      <c r="BK358" s="81">
        <v>0</v>
      </c>
      <c r="BL358" s="81">
        <v>0</v>
      </c>
      <c r="BM358" s="82"/>
      <c r="BN358" s="81">
        <v>0</v>
      </c>
      <c r="BO358" s="81">
        <v>0</v>
      </c>
      <c r="BP358" s="81">
        <v>2</v>
      </c>
      <c r="BQ358" s="81">
        <v>0</v>
      </c>
      <c r="BR358" s="81">
        <v>0</v>
      </c>
      <c r="BS358" s="81">
        <v>0</v>
      </c>
      <c r="BT358"/>
      <c r="BU358" s="80">
        <v>11.951000000000001</v>
      </c>
      <c r="BV358" s="80">
        <v>0</v>
      </c>
      <c r="BW358" s="80">
        <v>0</v>
      </c>
      <c r="BX358" s="80">
        <v>0</v>
      </c>
      <c r="BY358" s="80">
        <v>0</v>
      </c>
      <c r="BZ358" s="80">
        <v>0</v>
      </c>
      <c r="CA358" s="80">
        <v>0</v>
      </c>
      <c r="CB358" s="80">
        <v>0</v>
      </c>
      <c r="CC358" s="80">
        <v>0</v>
      </c>
    </row>
    <row r="359" spans="1:81">
      <c r="A359" s="80" t="s">
        <v>2190</v>
      </c>
      <c r="B359" s="80">
        <v>162</v>
      </c>
      <c r="C359" s="80">
        <v>9</v>
      </c>
      <c r="D359" s="80">
        <v>10</v>
      </c>
      <c r="E359" s="80">
        <v>2012</v>
      </c>
      <c r="F359" s="80" t="s">
        <v>88</v>
      </c>
      <c r="G359" s="80" t="s">
        <v>2181</v>
      </c>
      <c r="H359" s="80" t="s">
        <v>2182</v>
      </c>
      <c r="I359" s="177"/>
      <c r="J359" s="81">
        <v>29.478879934367445</v>
      </c>
      <c r="K359" s="81">
        <v>0.6354266059516922</v>
      </c>
      <c r="L359" s="81">
        <v>0.41605675487863464</v>
      </c>
      <c r="M359" s="81">
        <v>5.1029437883448647</v>
      </c>
      <c r="N359" s="81">
        <v>7.8391662292031592</v>
      </c>
      <c r="O359" s="81">
        <v>7.0761731440754341</v>
      </c>
      <c r="P359" s="81">
        <v>5.7878001631534728</v>
      </c>
      <c r="Q359" s="81">
        <v>0.43750564571531969</v>
      </c>
      <c r="R359" s="81">
        <v>0</v>
      </c>
      <c r="S359" s="81">
        <v>0.68293046031226456</v>
      </c>
      <c r="T359" s="82"/>
      <c r="U359" s="81">
        <v>3008454</v>
      </c>
      <c r="V359" s="81">
        <v>241</v>
      </c>
      <c r="W359" s="81">
        <v>11</v>
      </c>
      <c r="X359" s="81">
        <v>972</v>
      </c>
      <c r="Y359" s="81">
        <v>1804</v>
      </c>
      <c r="Z359" s="81">
        <v>3701</v>
      </c>
      <c r="AA359" s="81">
        <v>1163</v>
      </c>
      <c r="AB359" s="81">
        <v>5738</v>
      </c>
      <c r="AC359" s="81">
        <v>0</v>
      </c>
      <c r="AD359" s="81">
        <v>0.68293046031226456</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13.807</v>
      </c>
      <c r="BJ359" s="81">
        <v>0</v>
      </c>
      <c r="BK359" s="81">
        <v>0</v>
      </c>
      <c r="BL359" s="81">
        <v>0</v>
      </c>
      <c r="BM359" s="82"/>
      <c r="BN359" s="81">
        <v>0</v>
      </c>
      <c r="BO359" s="81">
        <v>0</v>
      </c>
      <c r="BP359" s="81">
        <v>2</v>
      </c>
      <c r="BQ359" s="81">
        <v>0</v>
      </c>
      <c r="BR359" s="81">
        <v>0</v>
      </c>
      <c r="BS359" s="81">
        <v>0</v>
      </c>
      <c r="BT359"/>
      <c r="BU359" s="80">
        <v>13.807</v>
      </c>
      <c r="BV359" s="80">
        <v>0</v>
      </c>
      <c r="BW359" s="80">
        <v>0</v>
      </c>
      <c r="BX359" s="80">
        <v>0</v>
      </c>
      <c r="BY359" s="80">
        <v>0</v>
      </c>
      <c r="BZ359" s="80">
        <v>0</v>
      </c>
      <c r="CA359" s="80">
        <v>0</v>
      </c>
      <c r="CB359" s="80">
        <v>0</v>
      </c>
      <c r="CC359" s="80">
        <v>0</v>
      </c>
    </row>
    <row r="360" spans="1:81">
      <c r="A360" s="80" t="s">
        <v>2191</v>
      </c>
      <c r="B360" s="80">
        <v>163</v>
      </c>
      <c r="C360" s="80">
        <v>10</v>
      </c>
      <c r="D360" s="80">
        <v>10</v>
      </c>
      <c r="E360" s="80">
        <v>2013</v>
      </c>
      <c r="F360" s="80" t="s">
        <v>89</v>
      </c>
      <c r="G360" s="80" t="s">
        <v>2181</v>
      </c>
      <c r="H360" s="80" t="s">
        <v>2182</v>
      </c>
      <c r="I360" s="177"/>
      <c r="J360" s="81">
        <v>39.950282164649025</v>
      </c>
      <c r="K360" s="81">
        <v>0.51300337547134744</v>
      </c>
      <c r="L360" s="81">
        <v>0.40335602014492938</v>
      </c>
      <c r="M360" s="81">
        <v>5.2018932455109512</v>
      </c>
      <c r="N360" s="81">
        <v>7.4814673634900011</v>
      </c>
      <c r="O360" s="81">
        <v>6.8853831600823545</v>
      </c>
      <c r="P360" s="81">
        <v>5.7047053341542631</v>
      </c>
      <c r="Q360" s="81">
        <v>0.44572651446485484</v>
      </c>
      <c r="R360" s="81">
        <v>0</v>
      </c>
      <c r="S360" s="81">
        <v>0.83811116044564427</v>
      </c>
      <c r="T360" s="82"/>
      <c r="U360" s="81">
        <v>3579185</v>
      </c>
      <c r="V360" s="81">
        <v>241</v>
      </c>
      <c r="W360" s="81">
        <v>11</v>
      </c>
      <c r="X360" s="81">
        <v>972</v>
      </c>
      <c r="Y360" s="81">
        <v>1839</v>
      </c>
      <c r="Z360" s="81">
        <v>3762</v>
      </c>
      <c r="AA360" s="81">
        <v>1142</v>
      </c>
      <c r="AB360" s="81">
        <v>5762</v>
      </c>
      <c r="AC360" s="81">
        <v>0</v>
      </c>
      <c r="AD360" s="81">
        <v>0.83811116044564427</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13.859</v>
      </c>
      <c r="BJ360" s="81">
        <v>0</v>
      </c>
      <c r="BK360" s="81">
        <v>0</v>
      </c>
      <c r="BL360" s="81">
        <v>0</v>
      </c>
      <c r="BM360" s="82"/>
      <c r="BN360" s="81">
        <v>0</v>
      </c>
      <c r="BO360" s="81">
        <v>0</v>
      </c>
      <c r="BP360" s="81">
        <v>2</v>
      </c>
      <c r="BQ360" s="81">
        <v>0</v>
      </c>
      <c r="BR360" s="81">
        <v>0</v>
      </c>
      <c r="BS360" s="81">
        <v>0</v>
      </c>
      <c r="BT360"/>
      <c r="BU360" s="80">
        <v>13.859</v>
      </c>
      <c r="BV360" s="80">
        <v>0</v>
      </c>
      <c r="BW360" s="80">
        <v>0</v>
      </c>
      <c r="BX360" s="80">
        <v>0</v>
      </c>
      <c r="BY360" s="80">
        <v>0</v>
      </c>
      <c r="BZ360" s="80">
        <v>0</v>
      </c>
      <c r="CA360" s="80">
        <v>0</v>
      </c>
      <c r="CB360" s="80">
        <v>0</v>
      </c>
      <c r="CC360" s="80">
        <v>0</v>
      </c>
    </row>
    <row r="361" spans="1:81">
      <c r="A361" s="80" t="s">
        <v>2192</v>
      </c>
      <c r="B361" s="80">
        <v>164</v>
      </c>
      <c r="C361" s="80">
        <v>11</v>
      </c>
      <c r="D361" s="80">
        <v>10</v>
      </c>
      <c r="E361" s="80">
        <v>2014</v>
      </c>
      <c r="F361" s="80" t="s">
        <v>90</v>
      </c>
      <c r="G361" s="80" t="s">
        <v>2181</v>
      </c>
      <c r="H361" s="80" t="s">
        <v>2182</v>
      </c>
      <c r="I361" s="177"/>
      <c r="J361" s="81">
        <v>39.337630015358954</v>
      </c>
      <c r="K361" s="81">
        <v>0.39177156091141269</v>
      </c>
      <c r="L361" s="81">
        <v>0.40735752565471256</v>
      </c>
      <c r="M361" s="81">
        <v>5.0456785273382589</v>
      </c>
      <c r="N361" s="81">
        <v>7.4257550116788753</v>
      </c>
      <c r="O361" s="81">
        <v>6.5601051459067898</v>
      </c>
      <c r="P361" s="81">
        <v>5.7142906107465583</v>
      </c>
      <c r="Q361" s="81">
        <v>0.42505677065263775</v>
      </c>
      <c r="R361" s="81">
        <v>0</v>
      </c>
      <c r="S361" s="81">
        <v>0.80608942326415411</v>
      </c>
      <c r="T361" s="82"/>
      <c r="U361" s="81">
        <v>4272853</v>
      </c>
      <c r="V361" s="81">
        <v>158</v>
      </c>
      <c r="W361" s="81">
        <v>14</v>
      </c>
      <c r="X361" s="81">
        <v>1009</v>
      </c>
      <c r="Y361" s="81">
        <v>1850</v>
      </c>
      <c r="Z361" s="81">
        <v>3775</v>
      </c>
      <c r="AA361" s="81">
        <v>1138</v>
      </c>
      <c r="AB361" s="81">
        <v>5727</v>
      </c>
      <c r="AC361" s="81">
        <v>0</v>
      </c>
      <c r="AD361" s="81">
        <v>0.80608942326415411</v>
      </c>
      <c r="AE361" s="82"/>
      <c r="AF361" s="81">
        <v>43030430.813480698</v>
      </c>
      <c r="AG361" s="81">
        <v>320078.861174675</v>
      </c>
      <c r="AH361" s="81">
        <v>98464.668509471157</v>
      </c>
      <c r="AI361" s="81">
        <v>6602532.7455789093</v>
      </c>
      <c r="AJ361" s="81">
        <v>10189101.277773019</v>
      </c>
      <c r="AK361" s="81">
        <v>0</v>
      </c>
      <c r="AL361" s="81">
        <v>0</v>
      </c>
      <c r="AM361" s="81">
        <v>786231.52020788088</v>
      </c>
      <c r="AN361" s="81">
        <v>0</v>
      </c>
      <c r="AO361" s="81">
        <v>0</v>
      </c>
      <c r="AP361" s="82"/>
      <c r="AQ361" s="81">
        <v>147</v>
      </c>
      <c r="AR361" s="81">
        <v>57</v>
      </c>
      <c r="AS361" s="81">
        <v>0</v>
      </c>
      <c r="AT361" s="81">
        <v>0</v>
      </c>
      <c r="AU361" s="81">
        <v>0</v>
      </c>
      <c r="AV361" s="81">
        <v>0</v>
      </c>
      <c r="AW361" s="81" t="s">
        <v>564</v>
      </c>
      <c r="AX361" s="82"/>
      <c r="AY361" s="81">
        <v>658.2</v>
      </c>
      <c r="AZ361" s="81">
        <v>3548</v>
      </c>
      <c r="BA361" s="81">
        <v>0</v>
      </c>
      <c r="BB361" s="81">
        <v>0</v>
      </c>
      <c r="BC361" s="81">
        <v>0</v>
      </c>
      <c r="BD361" s="81">
        <v>0</v>
      </c>
      <c r="BE361" s="81" t="s">
        <v>564</v>
      </c>
      <c r="BF361" s="82"/>
      <c r="BG361" s="81">
        <v>0</v>
      </c>
      <c r="BH361" s="81">
        <v>0</v>
      </c>
      <c r="BI361" s="81">
        <v>13.144</v>
      </c>
      <c r="BJ361" s="81">
        <v>0</v>
      </c>
      <c r="BK361" s="81">
        <v>0</v>
      </c>
      <c r="BL361" s="81">
        <v>0</v>
      </c>
      <c r="BM361" s="82"/>
      <c r="BN361" s="81">
        <v>0</v>
      </c>
      <c r="BO361" s="81">
        <v>0</v>
      </c>
      <c r="BP361" s="81">
        <v>2</v>
      </c>
      <c r="BQ361" s="81">
        <v>0</v>
      </c>
      <c r="BR361" s="81">
        <v>0</v>
      </c>
      <c r="BS361" s="81">
        <v>0</v>
      </c>
      <c r="BT361"/>
      <c r="BU361" s="80">
        <v>13.144</v>
      </c>
      <c r="BV361" s="80">
        <v>0</v>
      </c>
      <c r="BW361" s="80">
        <v>0</v>
      </c>
      <c r="BX361" s="80">
        <v>0</v>
      </c>
      <c r="BY361" s="80">
        <v>0</v>
      </c>
      <c r="BZ361" s="80">
        <v>0</v>
      </c>
      <c r="CA361" s="80">
        <v>0</v>
      </c>
      <c r="CB361" s="80">
        <v>0</v>
      </c>
      <c r="CC361" s="80">
        <v>0</v>
      </c>
    </row>
    <row r="362" spans="1:81">
      <c r="A362" s="80" t="s">
        <v>2193</v>
      </c>
      <c r="B362" s="80">
        <v>165</v>
      </c>
      <c r="C362" s="80">
        <v>12</v>
      </c>
      <c r="D362" s="80">
        <v>10</v>
      </c>
      <c r="E362" s="80">
        <v>2015</v>
      </c>
      <c r="F362" s="80" t="s">
        <v>91</v>
      </c>
      <c r="G362" s="80" t="s">
        <v>2181</v>
      </c>
      <c r="H362" s="80" t="s">
        <v>2182</v>
      </c>
      <c r="I362" s="177"/>
      <c r="J362" s="81">
        <v>31.308940806241669</v>
      </c>
      <c r="K362" s="81">
        <v>0.38582859499912658</v>
      </c>
      <c r="L362" s="81">
        <v>0.363494571401692</v>
      </c>
      <c r="M362" s="81">
        <v>6.5817018359027051</v>
      </c>
      <c r="N362" s="81">
        <v>7.1382863736184312</v>
      </c>
      <c r="O362" s="81">
        <v>6.5250423433875309</v>
      </c>
      <c r="P362" s="81">
        <v>5.7238120063750451</v>
      </c>
      <c r="Q362" s="81">
        <v>0.41560087471305301</v>
      </c>
      <c r="R362" s="81">
        <v>0</v>
      </c>
      <c r="S362" s="81">
        <v>0.67776958166506074</v>
      </c>
      <c r="T362" s="82"/>
      <c r="U362" s="81">
        <v>3678755</v>
      </c>
      <c r="V362" s="81">
        <v>158</v>
      </c>
      <c r="W362" s="81">
        <v>14</v>
      </c>
      <c r="X362" s="81">
        <v>1009</v>
      </c>
      <c r="Y362" s="81">
        <v>1871</v>
      </c>
      <c r="Z362" s="81">
        <v>3791</v>
      </c>
      <c r="AA362" s="81">
        <v>1139</v>
      </c>
      <c r="AB362" s="81">
        <v>5720</v>
      </c>
      <c r="AC362" s="81">
        <v>0</v>
      </c>
      <c r="AD362" s="81">
        <v>0.67776958166506074</v>
      </c>
      <c r="AE362" s="82"/>
      <c r="AF362" s="81">
        <v>35257915.149044968</v>
      </c>
      <c r="AG362" s="81">
        <v>296241.65600388194</v>
      </c>
      <c r="AH362" s="81">
        <v>75568.154584201577</v>
      </c>
      <c r="AI362" s="81">
        <v>6492068.253800394</v>
      </c>
      <c r="AJ362" s="81">
        <v>10468548.461404083</v>
      </c>
      <c r="AK362" s="81">
        <v>0</v>
      </c>
      <c r="AL362" s="81">
        <v>0</v>
      </c>
      <c r="AM362" s="81">
        <v>783902.0055024504</v>
      </c>
      <c r="AN362" s="81">
        <v>0</v>
      </c>
      <c r="AO362" s="81">
        <v>0</v>
      </c>
      <c r="AP362" s="82"/>
      <c r="AQ362" s="81">
        <v>158</v>
      </c>
      <c r="AR362" s="81">
        <v>96</v>
      </c>
      <c r="AS362" s="81">
        <v>0</v>
      </c>
      <c r="AT362" s="81">
        <v>0</v>
      </c>
      <c r="AU362" s="81">
        <v>0</v>
      </c>
      <c r="AV362" s="81">
        <v>0</v>
      </c>
      <c r="AW362" s="81" t="s">
        <v>564</v>
      </c>
      <c r="AX362" s="82"/>
      <c r="AY362" s="81">
        <v>716.8</v>
      </c>
      <c r="AZ362" s="81">
        <v>9349.7000000000007</v>
      </c>
      <c r="BA362" s="81">
        <v>0</v>
      </c>
      <c r="BB362" s="81">
        <v>0</v>
      </c>
      <c r="BC362" s="81">
        <v>0</v>
      </c>
      <c r="BD362" s="81">
        <v>0</v>
      </c>
      <c r="BE362" s="81" t="s">
        <v>564</v>
      </c>
      <c r="BF362" s="82"/>
      <c r="BG362" s="81">
        <v>0</v>
      </c>
      <c r="BH362" s="81">
        <v>0</v>
      </c>
      <c r="BI362" s="81">
        <v>12.226000000000001</v>
      </c>
      <c r="BJ362" s="81">
        <v>0</v>
      </c>
      <c r="BK362" s="81">
        <v>0</v>
      </c>
      <c r="BL362" s="81">
        <v>0</v>
      </c>
      <c r="BM362" s="82"/>
      <c r="BN362" s="81">
        <v>0</v>
      </c>
      <c r="BO362" s="81">
        <v>0</v>
      </c>
      <c r="BP362" s="81">
        <v>2</v>
      </c>
      <c r="BQ362" s="81">
        <v>0</v>
      </c>
      <c r="BR362" s="81">
        <v>0</v>
      </c>
      <c r="BS362" s="81">
        <v>0</v>
      </c>
      <c r="BT362"/>
      <c r="BU362" s="80">
        <v>12.226000000000001</v>
      </c>
      <c r="BV362" s="80">
        <v>0</v>
      </c>
      <c r="BW362" s="80">
        <v>0</v>
      </c>
      <c r="BX362" s="80">
        <v>0</v>
      </c>
      <c r="BY362" s="80">
        <v>0</v>
      </c>
      <c r="BZ362" s="80">
        <v>0</v>
      </c>
      <c r="CA362" s="80">
        <v>0</v>
      </c>
      <c r="CB362" s="80">
        <v>0</v>
      </c>
      <c r="CC362" s="80">
        <v>0</v>
      </c>
    </row>
    <row r="363" spans="1:81">
      <c r="A363" s="80" t="s">
        <v>2194</v>
      </c>
      <c r="B363" s="80">
        <v>166</v>
      </c>
      <c r="C363" s="80">
        <v>13</v>
      </c>
      <c r="D363" s="80">
        <v>10</v>
      </c>
      <c r="E363" s="80">
        <v>2016</v>
      </c>
      <c r="F363" s="80" t="s">
        <v>92</v>
      </c>
      <c r="G363" s="80" t="s">
        <v>2181</v>
      </c>
      <c r="H363" s="80" t="s">
        <v>2182</v>
      </c>
      <c r="I363" s="177"/>
      <c r="J363" s="81">
        <v>38.875135340591044</v>
      </c>
      <c r="K363" s="81">
        <v>0.38358406652000615</v>
      </c>
      <c r="L363" s="81">
        <v>0.34551309824326926</v>
      </c>
      <c r="M363" s="81">
        <v>4.3795352232533196</v>
      </c>
      <c r="N363" s="81">
        <v>7.1045647275284436</v>
      </c>
      <c r="O363" s="81">
        <v>6.5189183820867447</v>
      </c>
      <c r="P363" s="81">
        <v>5.6021063899720085</v>
      </c>
      <c r="Q363" s="81">
        <v>0.40309698294740376</v>
      </c>
      <c r="R363" s="81">
        <v>0</v>
      </c>
      <c r="S363" s="81">
        <v>0.74550299411925935</v>
      </c>
      <c r="T363" s="82"/>
      <c r="U363" s="81">
        <v>4494826</v>
      </c>
      <c r="V363" s="81">
        <v>158</v>
      </c>
      <c r="W363" s="81">
        <v>14</v>
      </c>
      <c r="X363" s="81">
        <v>1009</v>
      </c>
      <c r="Y363" s="81">
        <v>1897</v>
      </c>
      <c r="Z363" s="81">
        <v>3834</v>
      </c>
      <c r="AA363" s="81">
        <v>1153</v>
      </c>
      <c r="AB363" s="81">
        <v>5707</v>
      </c>
      <c r="AC363" s="81">
        <v>0</v>
      </c>
      <c r="AD363" s="81">
        <v>0.74550299411925935</v>
      </c>
      <c r="AE363" s="82"/>
      <c r="AF363" s="81">
        <v>44849896.645779327</v>
      </c>
      <c r="AG363" s="81">
        <v>283903.56064129871</v>
      </c>
      <c r="AH363" s="81">
        <v>55144.587653999879</v>
      </c>
      <c r="AI363" s="81">
        <v>6450808.730214254</v>
      </c>
      <c r="AJ363" s="81">
        <v>10610422.672959819</v>
      </c>
      <c r="AK363" s="81">
        <v>0</v>
      </c>
      <c r="AL363" s="81">
        <v>0</v>
      </c>
      <c r="AM363" s="81">
        <v>782728.04085303005</v>
      </c>
      <c r="AN363" s="81">
        <v>0</v>
      </c>
      <c r="AO363" s="81">
        <v>0</v>
      </c>
      <c r="AP363" s="82"/>
      <c r="AQ363" s="81">
        <v>176</v>
      </c>
      <c r="AR363" s="81">
        <v>121</v>
      </c>
      <c r="AS363" s="81">
        <v>0</v>
      </c>
      <c r="AT363" s="81">
        <v>0</v>
      </c>
      <c r="AU363" s="81">
        <v>0</v>
      </c>
      <c r="AV363" s="81">
        <v>0</v>
      </c>
      <c r="AW363" s="81" t="s">
        <v>564</v>
      </c>
      <c r="AX363" s="82"/>
      <c r="AY363" s="81">
        <v>806.09999999999991</v>
      </c>
      <c r="AZ363" s="81">
        <v>13599.7</v>
      </c>
      <c r="BA363" s="81">
        <v>0</v>
      </c>
      <c r="BB363" s="81">
        <v>0</v>
      </c>
      <c r="BC363" s="81">
        <v>0</v>
      </c>
      <c r="BD363" s="81">
        <v>0</v>
      </c>
      <c r="BE363" s="81" t="s">
        <v>564</v>
      </c>
      <c r="BF363" s="82"/>
      <c r="BG363" s="81">
        <v>0</v>
      </c>
      <c r="BH363" s="81">
        <v>0</v>
      </c>
      <c r="BI363" s="81">
        <v>12.897</v>
      </c>
      <c r="BJ363" s="81">
        <v>0</v>
      </c>
      <c r="BK363" s="81">
        <v>0</v>
      </c>
      <c r="BL363" s="81">
        <v>0</v>
      </c>
      <c r="BM363" s="82"/>
      <c r="BN363" s="81">
        <v>0</v>
      </c>
      <c r="BO363" s="81">
        <v>0</v>
      </c>
      <c r="BP363" s="81">
        <v>2</v>
      </c>
      <c r="BQ363" s="81">
        <v>0</v>
      </c>
      <c r="BR363" s="81">
        <v>0</v>
      </c>
      <c r="BS363" s="81">
        <v>0</v>
      </c>
      <c r="BT363"/>
      <c r="BU363" s="80">
        <v>12.897</v>
      </c>
      <c r="BV363" s="80">
        <v>0</v>
      </c>
      <c r="BW363" s="80">
        <v>0</v>
      </c>
      <c r="BX363" s="80">
        <v>0</v>
      </c>
      <c r="BY363" s="80">
        <v>0</v>
      </c>
      <c r="BZ363" s="80">
        <v>0</v>
      </c>
      <c r="CA363" s="80">
        <v>0</v>
      </c>
      <c r="CB363" s="80">
        <v>0</v>
      </c>
      <c r="CC363" s="80">
        <v>0</v>
      </c>
    </row>
    <row r="364" spans="1:81">
      <c r="A364" s="80" t="s">
        <v>2195</v>
      </c>
      <c r="B364" s="80">
        <v>167</v>
      </c>
      <c r="C364" s="80">
        <v>14</v>
      </c>
      <c r="D364" s="80">
        <v>10</v>
      </c>
      <c r="E364" s="80">
        <v>2017</v>
      </c>
      <c r="F364" s="80" t="s">
        <v>71</v>
      </c>
      <c r="G364" s="80" t="s">
        <v>2181</v>
      </c>
      <c r="H364" s="80" t="s">
        <v>2182</v>
      </c>
      <c r="I364" s="177"/>
      <c r="J364" s="81">
        <v>35.667771616728913</v>
      </c>
      <c r="K364" s="81">
        <v>0.38184341787142889</v>
      </c>
      <c r="L364" s="81">
        <v>0.37091575722839215</v>
      </c>
      <c r="M364" s="81">
        <v>3.8780287663909392</v>
      </c>
      <c r="N364" s="81">
        <v>6.9735536006803729</v>
      </c>
      <c r="O364" s="81">
        <v>6.4643941237529727</v>
      </c>
      <c r="P364" s="81">
        <v>5.5135116661098849</v>
      </c>
      <c r="Q364" s="81">
        <v>0.39129447464016132</v>
      </c>
      <c r="R364" s="81">
        <v>0</v>
      </c>
      <c r="S364" s="81">
        <v>0.63996414598362794</v>
      </c>
      <c r="T364" s="82"/>
      <c r="U364" s="81">
        <v>4195357</v>
      </c>
      <c r="V364" s="81">
        <v>158</v>
      </c>
      <c r="W364" s="81">
        <v>14</v>
      </c>
      <c r="X364" s="81">
        <v>1009</v>
      </c>
      <c r="Y364" s="81">
        <v>1927</v>
      </c>
      <c r="Z364" s="81">
        <v>3865</v>
      </c>
      <c r="AA364" s="81">
        <v>1142</v>
      </c>
      <c r="AB364" s="81">
        <v>5729</v>
      </c>
      <c r="AC364" s="81">
        <v>0</v>
      </c>
      <c r="AD364" s="81">
        <v>0.63996414598362794</v>
      </c>
      <c r="AE364" s="82"/>
      <c r="AF364" s="81">
        <v>41705931.396713667</v>
      </c>
      <c r="AG364" s="81">
        <v>285733.9640018972</v>
      </c>
      <c r="AH364" s="81">
        <v>75991.11993690698</v>
      </c>
      <c r="AI364" s="81">
        <v>6090996.9959851103</v>
      </c>
      <c r="AJ364" s="81">
        <v>9918214.5391774382</v>
      </c>
      <c r="AK364" s="81">
        <v>0</v>
      </c>
      <c r="AL364" s="81">
        <v>0</v>
      </c>
      <c r="AM364" s="81">
        <v>786974.86798303318</v>
      </c>
      <c r="AN364" s="81">
        <v>0</v>
      </c>
      <c r="AO364" s="81">
        <v>0</v>
      </c>
      <c r="AP364" s="82"/>
      <c r="AQ364" s="81">
        <v>197</v>
      </c>
      <c r="AR364" s="81">
        <v>138</v>
      </c>
      <c r="AS364" s="81">
        <v>0</v>
      </c>
      <c r="AT364" s="81">
        <v>0</v>
      </c>
      <c r="AU364" s="81">
        <v>0</v>
      </c>
      <c r="AV364" s="81">
        <v>0</v>
      </c>
      <c r="AW364" s="81" t="s">
        <v>564</v>
      </c>
      <c r="AX364" s="82"/>
      <c r="AY364" s="81">
        <v>912</v>
      </c>
      <c r="AZ364" s="81">
        <v>14541.6</v>
      </c>
      <c r="BA364" s="81">
        <v>0</v>
      </c>
      <c r="BB364" s="81">
        <v>0</v>
      </c>
      <c r="BC364" s="81">
        <v>0</v>
      </c>
      <c r="BD364" s="81">
        <v>0</v>
      </c>
      <c r="BE364" s="81" t="s">
        <v>564</v>
      </c>
      <c r="BF364" s="82"/>
      <c r="BG364" s="81">
        <v>0</v>
      </c>
      <c r="BH364" s="81">
        <v>0</v>
      </c>
      <c r="BI364" s="81">
        <v>14.349</v>
      </c>
      <c r="BJ364" s="81">
        <v>0</v>
      </c>
      <c r="BK364" s="81">
        <v>0</v>
      </c>
      <c r="BL364" s="81">
        <v>0</v>
      </c>
      <c r="BM364" s="82"/>
      <c r="BN364" s="81">
        <v>0</v>
      </c>
      <c r="BO364" s="81">
        <v>0</v>
      </c>
      <c r="BP364" s="81">
        <v>2</v>
      </c>
      <c r="BQ364" s="81">
        <v>0</v>
      </c>
      <c r="BR364" s="81">
        <v>0</v>
      </c>
      <c r="BS364" s="81">
        <v>0</v>
      </c>
      <c r="BT364"/>
      <c r="BU364" s="80">
        <v>14.349</v>
      </c>
      <c r="BV364" s="80">
        <v>0</v>
      </c>
      <c r="BW364" s="80">
        <v>0</v>
      </c>
      <c r="BX364" s="80">
        <v>0</v>
      </c>
      <c r="BY364" s="80">
        <v>0</v>
      </c>
      <c r="BZ364" s="80">
        <v>0</v>
      </c>
      <c r="CA364" s="80">
        <v>0</v>
      </c>
      <c r="CB364" s="80">
        <v>0</v>
      </c>
      <c r="CC364" s="80">
        <v>0</v>
      </c>
    </row>
    <row r="365" spans="1:81">
      <c r="A365" s="80" t="s">
        <v>2196</v>
      </c>
      <c r="B365" s="80">
        <v>168</v>
      </c>
      <c r="C365" s="80">
        <v>15</v>
      </c>
      <c r="D365" s="80">
        <v>10</v>
      </c>
      <c r="E365" s="80">
        <v>2018</v>
      </c>
      <c r="F365" s="80" t="s">
        <v>93</v>
      </c>
      <c r="G365" s="80" t="s">
        <v>2181</v>
      </c>
      <c r="H365" s="80" t="s">
        <v>2182</v>
      </c>
      <c r="I365" s="177"/>
      <c r="J365" s="81">
        <v>39.51948704544796</v>
      </c>
      <c r="K365" s="81">
        <v>0.35969434926082366</v>
      </c>
      <c r="L365" s="81">
        <v>0.32859720880189747</v>
      </c>
      <c r="M365" s="81">
        <v>4.0098023610717339</v>
      </c>
      <c r="N365" s="81">
        <v>6.3740358084170081</v>
      </c>
      <c r="O365" s="81">
        <v>6.3938170943518395</v>
      </c>
      <c r="P365" s="81">
        <v>5.4681886326522102</v>
      </c>
      <c r="Q365" s="81">
        <v>0.36215083197719572</v>
      </c>
      <c r="R365" s="81">
        <v>0</v>
      </c>
      <c r="S365" s="81">
        <v>0.63913080704468128</v>
      </c>
      <c r="T365" s="82"/>
      <c r="U365" s="81">
        <v>4957278</v>
      </c>
      <c r="V365" s="81">
        <v>158</v>
      </c>
      <c r="W365" s="81">
        <v>14</v>
      </c>
      <c r="X365" s="81">
        <v>1009</v>
      </c>
      <c r="Y365" s="81">
        <v>1962</v>
      </c>
      <c r="Z365" s="81">
        <v>3896</v>
      </c>
      <c r="AA365" s="81">
        <v>1144</v>
      </c>
      <c r="AB365" s="81">
        <v>5714</v>
      </c>
      <c r="AC365" s="81">
        <v>0</v>
      </c>
      <c r="AD365" s="81">
        <v>0.63913080704468128</v>
      </c>
      <c r="AE365" s="82"/>
      <c r="AF365" s="81">
        <v>46929879.468526579</v>
      </c>
      <c r="AG365" s="81">
        <v>254963.77987133971</v>
      </c>
      <c r="AH365" s="81">
        <v>71606.09312185469</v>
      </c>
      <c r="AI365" s="81">
        <v>6203207.8351784274</v>
      </c>
      <c r="AJ365" s="81">
        <v>9306454.0460465979</v>
      </c>
      <c r="AK365" s="81">
        <v>0</v>
      </c>
      <c r="AL365" s="81">
        <v>0</v>
      </c>
      <c r="AM365" s="81">
        <v>786538.44660636154</v>
      </c>
      <c r="AN365" s="81">
        <v>0</v>
      </c>
      <c r="AO365" s="81">
        <v>0</v>
      </c>
      <c r="AP365" s="82"/>
      <c r="AQ365" s="81">
        <v>216</v>
      </c>
      <c r="AR365" s="81">
        <v>147</v>
      </c>
      <c r="AS365" s="81">
        <v>0</v>
      </c>
      <c r="AT365" s="81">
        <v>0</v>
      </c>
      <c r="AU365" s="81">
        <v>0</v>
      </c>
      <c r="AV365" s="81">
        <v>0</v>
      </c>
      <c r="AW365" s="81" t="s">
        <v>564</v>
      </c>
      <c r="AX365" s="82"/>
      <c r="AY365" s="81">
        <v>1009.2</v>
      </c>
      <c r="AZ365" s="81">
        <v>14836</v>
      </c>
      <c r="BA365" s="81">
        <v>0</v>
      </c>
      <c r="BB365" s="81">
        <v>0</v>
      </c>
      <c r="BC365" s="81">
        <v>0</v>
      </c>
      <c r="BD365" s="81">
        <v>0</v>
      </c>
      <c r="BE365" s="81" t="s">
        <v>564</v>
      </c>
      <c r="BF365" s="82"/>
      <c r="BG365" s="81">
        <v>0</v>
      </c>
      <c r="BH365" s="81">
        <v>0</v>
      </c>
      <c r="BI365" s="81">
        <v>14.019</v>
      </c>
      <c r="BJ365" s="81">
        <v>0</v>
      </c>
      <c r="BK365" s="81">
        <v>0</v>
      </c>
      <c r="BL365" s="81">
        <v>0</v>
      </c>
      <c r="BM365" s="82"/>
      <c r="BN365" s="81">
        <v>0</v>
      </c>
      <c r="BO365" s="81">
        <v>0</v>
      </c>
      <c r="BP365" s="81">
        <v>2</v>
      </c>
      <c r="BQ365" s="81">
        <v>0</v>
      </c>
      <c r="BR365" s="81">
        <v>0</v>
      </c>
      <c r="BS365" s="81">
        <v>0</v>
      </c>
      <c r="BT365"/>
      <c r="BU365" s="80">
        <v>14.019</v>
      </c>
      <c r="BV365" s="80">
        <v>0</v>
      </c>
      <c r="BW365" s="80">
        <v>0</v>
      </c>
      <c r="BX365" s="80">
        <v>0</v>
      </c>
      <c r="BY365" s="80">
        <v>0</v>
      </c>
      <c r="BZ365" s="80">
        <v>0</v>
      </c>
      <c r="CA365" s="80">
        <v>0</v>
      </c>
      <c r="CB365" s="80">
        <v>0</v>
      </c>
      <c r="CC365" s="80">
        <v>0</v>
      </c>
    </row>
    <row r="366" spans="1:81">
      <c r="A366" s="80" t="s">
        <v>2197</v>
      </c>
      <c r="B366" s="80">
        <v>169</v>
      </c>
      <c r="C366" s="80">
        <v>16</v>
      </c>
      <c r="D366" s="80">
        <v>10</v>
      </c>
      <c r="E366" s="80">
        <v>2019</v>
      </c>
      <c r="F366" s="80" t="s">
        <v>73</v>
      </c>
      <c r="G366" s="80" t="s">
        <v>2181</v>
      </c>
      <c r="H366" s="80" t="s">
        <v>2182</v>
      </c>
      <c r="I366" s="177"/>
      <c r="J366" s="81">
        <v>37.403791903629269</v>
      </c>
      <c r="K366" s="81">
        <v>0.32703342247735023</v>
      </c>
      <c r="L366" s="81">
        <v>0.33009398681089619</v>
      </c>
      <c r="M366" s="81">
        <v>4.1171614841052175</v>
      </c>
      <c r="N366" s="81">
        <v>6.2621449215376623</v>
      </c>
      <c r="O366" s="81">
        <v>6.2421282361047741</v>
      </c>
      <c r="P366" s="81">
        <v>5.5335032782042797</v>
      </c>
      <c r="Q366" s="81">
        <v>0.35599800905304702</v>
      </c>
      <c r="R366" s="81">
        <v>0</v>
      </c>
      <c r="S366" s="81">
        <v>0.67383110115173872</v>
      </c>
      <c r="T366" s="82"/>
      <c r="U366" s="81">
        <v>4931706</v>
      </c>
      <c r="V366" s="81">
        <v>158</v>
      </c>
      <c r="W366" s="81">
        <v>14</v>
      </c>
      <c r="X366" s="81">
        <v>1009</v>
      </c>
      <c r="Y366" s="81">
        <v>2029</v>
      </c>
      <c r="Z366" s="81">
        <v>3908</v>
      </c>
      <c r="AA366" s="81">
        <v>1149</v>
      </c>
      <c r="AB366" s="81">
        <v>5769</v>
      </c>
      <c r="AC366" s="81">
        <v>0</v>
      </c>
      <c r="AD366" s="81">
        <v>0.67383110115173872</v>
      </c>
      <c r="AE366" s="82"/>
      <c r="AF366" s="81">
        <v>46966854.921185948</v>
      </c>
      <c r="AG366" s="81">
        <v>247452.2665476902</v>
      </c>
      <c r="AH366" s="81">
        <v>75479.776684419485</v>
      </c>
      <c r="AI366" s="81">
        <v>6886570.5121469228</v>
      </c>
      <c r="AJ366" s="81">
        <v>9453903.6435053796</v>
      </c>
      <c r="AK366" s="81">
        <v>0</v>
      </c>
      <c r="AL366" s="81">
        <v>0</v>
      </c>
      <c r="AM366" s="81">
        <v>785694.37099125178</v>
      </c>
      <c r="AN366" s="81">
        <v>0</v>
      </c>
      <c r="AO366" s="81">
        <v>0</v>
      </c>
      <c r="AP366" s="82"/>
      <c r="AQ366" s="81">
        <v>232</v>
      </c>
      <c r="AR366" s="81">
        <v>154</v>
      </c>
      <c r="AS366" s="81">
        <v>0</v>
      </c>
      <c r="AT366" s="81">
        <v>0</v>
      </c>
      <c r="AU366" s="81">
        <v>0</v>
      </c>
      <c r="AV366" s="81">
        <v>0</v>
      </c>
      <c r="AW366" s="81" t="s">
        <v>564</v>
      </c>
      <c r="AX366" s="82"/>
      <c r="AY366" s="81">
        <v>1094.8</v>
      </c>
      <c r="AZ366" s="81">
        <v>14993.1</v>
      </c>
      <c r="BA366" s="81">
        <v>0</v>
      </c>
      <c r="BB366" s="81">
        <v>0</v>
      </c>
      <c r="BC366" s="81">
        <v>0</v>
      </c>
      <c r="BD366" s="81">
        <v>0</v>
      </c>
      <c r="BE366" s="81" t="s">
        <v>564</v>
      </c>
      <c r="BF366" s="82"/>
      <c r="BG366" s="81">
        <v>0</v>
      </c>
      <c r="BH366" s="81">
        <v>0</v>
      </c>
      <c r="BI366" s="81">
        <v>13.137</v>
      </c>
      <c r="BJ366" s="81">
        <v>0</v>
      </c>
      <c r="BK366" s="81">
        <v>0</v>
      </c>
      <c r="BL366" s="81">
        <v>0</v>
      </c>
      <c r="BM366" s="82"/>
      <c r="BN366" s="81">
        <v>0</v>
      </c>
      <c r="BO366" s="81">
        <v>0</v>
      </c>
      <c r="BP366" s="81">
        <v>2</v>
      </c>
      <c r="BQ366" s="81">
        <v>0</v>
      </c>
      <c r="BR366" s="81">
        <v>0</v>
      </c>
      <c r="BS366" s="81">
        <v>0</v>
      </c>
      <c r="BT366"/>
      <c r="BU366" s="80">
        <v>13.137</v>
      </c>
      <c r="BV366" s="80">
        <v>0</v>
      </c>
      <c r="BW366" s="80">
        <v>0</v>
      </c>
      <c r="BX366" s="80">
        <v>0</v>
      </c>
      <c r="BY366" s="80">
        <v>0</v>
      </c>
      <c r="BZ366" s="80">
        <v>0</v>
      </c>
      <c r="CA366" s="80">
        <v>0</v>
      </c>
      <c r="CB366" s="80">
        <v>0</v>
      </c>
      <c r="CC366" s="80">
        <v>0</v>
      </c>
    </row>
    <row r="367" spans="1:81">
      <c r="A367" s="80" t="s">
        <v>2198</v>
      </c>
      <c r="B367" s="80">
        <v>170</v>
      </c>
      <c r="C367" s="80">
        <v>17</v>
      </c>
      <c r="D367" s="80">
        <v>10</v>
      </c>
      <c r="E367" s="80">
        <v>2020</v>
      </c>
      <c r="F367" s="80" t="s">
        <v>218</v>
      </c>
      <c r="G367" s="80" t="s">
        <v>2181</v>
      </c>
      <c r="H367" s="80" t="s">
        <v>2182</v>
      </c>
      <c r="I367" s="177"/>
      <c r="J367" s="81">
        <v>35.723811985293928</v>
      </c>
      <c r="K367" s="81">
        <v>0.27382300920727631</v>
      </c>
      <c r="L367" s="81">
        <v>0.59951711110877826</v>
      </c>
      <c r="M367" s="81">
        <v>4.3997633700206755</v>
      </c>
      <c r="N367" s="81">
        <v>6.1636207412834008</v>
      </c>
      <c r="O367" s="81">
        <v>5.5123700557303383</v>
      </c>
      <c r="P367" s="81">
        <v>5.2348840981911833</v>
      </c>
      <c r="Q367" s="81">
        <v>0.33909719672119099</v>
      </c>
      <c r="R367" s="81">
        <v>0</v>
      </c>
      <c r="S367" s="81">
        <v>0.69665999081528807</v>
      </c>
      <c r="T367" s="82"/>
      <c r="U367" s="81">
        <v>4521875</v>
      </c>
      <c r="V367" s="81">
        <v>120</v>
      </c>
      <c r="W367" s="81">
        <v>30</v>
      </c>
      <c r="X367" s="81">
        <v>1227</v>
      </c>
      <c r="Y367" s="81">
        <v>2058</v>
      </c>
      <c r="Z367" s="81">
        <v>3939</v>
      </c>
      <c r="AA367" s="81">
        <v>1181</v>
      </c>
      <c r="AB367" s="81">
        <v>5751</v>
      </c>
      <c r="AC367" s="81">
        <v>0</v>
      </c>
      <c r="AD367" s="81">
        <v>0.69665999081528807</v>
      </c>
      <c r="AE367" s="82"/>
      <c r="AF367" s="81">
        <v>44853398.563805729</v>
      </c>
      <c r="AG367" s="81">
        <v>202056.23528989826</v>
      </c>
      <c r="AH367" s="81">
        <v>145524.68580340932</v>
      </c>
      <c r="AI367" s="81">
        <v>7767447.9616528843</v>
      </c>
      <c r="AJ367" s="81">
        <v>10449675.994646268</v>
      </c>
      <c r="AK367" s="81"/>
      <c r="AL367" s="81"/>
      <c r="AM367" s="81">
        <v>750569.39494265977</v>
      </c>
      <c r="AN367" s="81"/>
      <c r="AO367" s="81"/>
      <c r="AP367" s="82"/>
      <c r="AQ367" s="81">
        <v>247</v>
      </c>
      <c r="AR367" s="81">
        <v>158</v>
      </c>
      <c r="AS367" s="81">
        <v>0</v>
      </c>
      <c r="AT367" s="81">
        <v>0</v>
      </c>
      <c r="AU367" s="81">
        <v>0</v>
      </c>
      <c r="AV367" s="81">
        <v>0</v>
      </c>
      <c r="AW367" s="81">
        <v>0</v>
      </c>
      <c r="AX367" s="82"/>
      <c r="AY367" s="81">
        <v>1188.9000000000001</v>
      </c>
      <c r="AZ367" s="81">
        <v>15654.9</v>
      </c>
      <c r="BA367" s="81">
        <v>0</v>
      </c>
      <c r="BB367" s="81">
        <v>0</v>
      </c>
      <c r="BC367" s="81">
        <v>0</v>
      </c>
      <c r="BD367" s="81">
        <v>0</v>
      </c>
      <c r="BE367" s="81">
        <v>0</v>
      </c>
      <c r="BF367" s="82"/>
      <c r="BG367" s="81">
        <v>0</v>
      </c>
      <c r="BH367" s="81">
        <v>0</v>
      </c>
      <c r="BI367" s="81">
        <v>12.641999999999999</v>
      </c>
      <c r="BJ367" s="81">
        <v>0</v>
      </c>
      <c r="BK367" s="81">
        <v>0</v>
      </c>
      <c r="BL367" s="81">
        <v>0</v>
      </c>
      <c r="BM367" s="82"/>
      <c r="BN367" s="81">
        <v>0</v>
      </c>
      <c r="BO367" s="81">
        <v>0</v>
      </c>
      <c r="BP367" s="81">
        <v>2</v>
      </c>
      <c r="BQ367" s="81">
        <v>0</v>
      </c>
      <c r="BR367" s="81">
        <v>0</v>
      </c>
      <c r="BS367" s="81">
        <v>0</v>
      </c>
      <c r="BT367"/>
      <c r="BU367" s="80">
        <v>12.641999999999999</v>
      </c>
      <c r="BV367" s="80">
        <v>0</v>
      </c>
      <c r="BW367" s="80">
        <v>0</v>
      </c>
      <c r="BX367" s="80">
        <v>0</v>
      </c>
      <c r="BY367" s="80">
        <v>0</v>
      </c>
      <c r="BZ367" s="80">
        <v>0</v>
      </c>
      <c r="CA367" s="80">
        <v>0</v>
      </c>
      <c r="CB367" s="80">
        <v>0</v>
      </c>
      <c r="CC367" s="80">
        <v>0</v>
      </c>
    </row>
    <row r="368" spans="1:81">
      <c r="A368" s="80" t="s">
        <v>2199</v>
      </c>
      <c r="B368" s="80">
        <v>170</v>
      </c>
      <c r="C368" s="80">
        <v>18</v>
      </c>
      <c r="D368" s="80">
        <v>10</v>
      </c>
      <c r="E368" s="80">
        <v>2021</v>
      </c>
      <c r="F368" s="80" t="s">
        <v>75</v>
      </c>
      <c r="G368" s="174" t="s">
        <v>2181</v>
      </c>
      <c r="H368" s="80" t="s">
        <v>2182</v>
      </c>
      <c r="I368" s="177"/>
      <c r="J368" s="81">
        <v>35.900567205954054</v>
      </c>
      <c r="K368" s="81">
        <v>0.29854427049977178</v>
      </c>
      <c r="L368" s="81">
        <v>0.67505752064564273</v>
      </c>
      <c r="M368" s="81">
        <v>5.0002810172456806</v>
      </c>
      <c r="N368" s="81">
        <v>6.0659820953660351</v>
      </c>
      <c r="O368" s="81">
        <v>5.3480149091988496</v>
      </c>
      <c r="P368" s="81">
        <v>5.395261499283591</v>
      </c>
      <c r="Q368" s="81">
        <v>0.33988474532450286</v>
      </c>
      <c r="R368" s="81">
        <v>0</v>
      </c>
      <c r="S368" s="81">
        <v>0.71521021924499495</v>
      </c>
      <c r="T368" s="82"/>
      <c r="U368" s="81">
        <v>4880359</v>
      </c>
      <c r="V368" s="81">
        <v>120</v>
      </c>
      <c r="W368" s="81">
        <v>30</v>
      </c>
      <c r="X368" s="81">
        <v>1227</v>
      </c>
      <c r="Y368" s="81">
        <v>2058</v>
      </c>
      <c r="Z368" s="81">
        <v>3935</v>
      </c>
      <c r="AA368" s="81">
        <v>1187</v>
      </c>
      <c r="AB368" s="81">
        <v>5696</v>
      </c>
      <c r="AC368" s="81">
        <v>0</v>
      </c>
      <c r="AD368" s="81">
        <v>0.71521021924499495</v>
      </c>
      <c r="AE368" s="82"/>
      <c r="AF368" s="81">
        <v>43771563.63823282</v>
      </c>
      <c r="AG368" s="81">
        <v>206000.52729841598</v>
      </c>
      <c r="AH368" s="81">
        <v>156573.08708600712</v>
      </c>
      <c r="AI368" s="81">
        <v>7671947.195514123</v>
      </c>
      <c r="AJ368" s="81">
        <v>10034134.158234756</v>
      </c>
      <c r="AK368" s="81">
        <v>0</v>
      </c>
      <c r="AL368" s="81">
        <v>0</v>
      </c>
      <c r="AM368" s="81">
        <v>747679.10495324538</v>
      </c>
      <c r="AN368" s="81">
        <v>0</v>
      </c>
      <c r="AO368" s="81">
        <v>0</v>
      </c>
      <c r="AP368" s="82"/>
      <c r="AQ368" s="81">
        <v>264</v>
      </c>
      <c r="AR368" s="81">
        <v>161</v>
      </c>
      <c r="AS368" s="81">
        <v>0</v>
      </c>
      <c r="AT368" s="81">
        <v>0</v>
      </c>
      <c r="AU368" s="81">
        <v>0</v>
      </c>
      <c r="AV368" s="81">
        <v>0</v>
      </c>
      <c r="AW368" s="81"/>
      <c r="AX368" s="82"/>
      <c r="AY368" s="81">
        <v>1308.7</v>
      </c>
      <c r="AZ368" s="81">
        <v>15803.8</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2200</v>
      </c>
      <c r="B369" s="80">
        <v>170</v>
      </c>
      <c r="C369" s="80">
        <v>19</v>
      </c>
      <c r="D369" s="80">
        <v>10</v>
      </c>
      <c r="E369" s="80">
        <v>2022</v>
      </c>
      <c r="F369" s="80" t="s">
        <v>568</v>
      </c>
      <c r="G369" s="174" t="s">
        <v>2181</v>
      </c>
      <c r="H369" s="80" t="s">
        <v>2182</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287</v>
      </c>
      <c r="AR369" s="81">
        <v>168</v>
      </c>
      <c r="AS369" s="81">
        <v>0</v>
      </c>
      <c r="AT369" s="81">
        <v>0</v>
      </c>
      <c r="AU369" s="81">
        <v>0</v>
      </c>
      <c r="AV369" s="81">
        <v>0</v>
      </c>
      <c r="AW369" s="81"/>
      <c r="AX369" s="82"/>
      <c r="AY369" s="81">
        <v>1467.3999999999996</v>
      </c>
      <c r="AZ369" s="81">
        <v>16413.199999999997</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2201</v>
      </c>
      <c r="B370" s="80">
        <v>69</v>
      </c>
      <c r="C370" s="80">
        <v>1</v>
      </c>
      <c r="D370" s="80">
        <v>5</v>
      </c>
      <c r="E370" s="80">
        <v>1990</v>
      </c>
      <c r="F370" s="80" t="s">
        <v>562</v>
      </c>
      <c r="G370" s="80" t="s">
        <v>2202</v>
      </c>
      <c r="H370" s="80" t="s">
        <v>2203</v>
      </c>
      <c r="I370" s="177"/>
      <c r="J370" s="81">
        <v>0</v>
      </c>
      <c r="K370" s="81">
        <v>0.85673971979097585</v>
      </c>
      <c r="L370" s="81">
        <v>0</v>
      </c>
      <c r="M370" s="81">
        <v>7.5035585030118375</v>
      </c>
      <c r="N370" s="81">
        <v>4.5016945726390354</v>
      </c>
      <c r="O370" s="81">
        <v>5.9832969435197461</v>
      </c>
      <c r="P370" s="81">
        <v>7.8661974340992433</v>
      </c>
      <c r="Q370" s="81">
        <v>0.31040975369841806</v>
      </c>
      <c r="R370" s="81">
        <v>0</v>
      </c>
      <c r="S370" s="81">
        <v>0.26848535674341062</v>
      </c>
      <c r="T370" s="82"/>
      <c r="U370" s="81">
        <v>0</v>
      </c>
      <c r="V370" s="81">
        <v>252</v>
      </c>
      <c r="W370" s="81">
        <v>0</v>
      </c>
      <c r="X370" s="81">
        <v>2755</v>
      </c>
      <c r="Y370" s="81">
        <v>1323</v>
      </c>
      <c r="Z370" s="81">
        <v>2461</v>
      </c>
      <c r="AA370" s="81">
        <v>1910</v>
      </c>
      <c r="AB370" s="81">
        <v>5040</v>
      </c>
      <c r="AC370" s="81">
        <v>0</v>
      </c>
      <c r="AD370" s="81">
        <v>0.26848535674341062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2204</v>
      </c>
      <c r="B371" s="80">
        <v>70</v>
      </c>
      <c r="C371" s="80">
        <v>2</v>
      </c>
      <c r="D371" s="80">
        <v>5</v>
      </c>
      <c r="E371" s="80">
        <v>2005</v>
      </c>
      <c r="F371" s="80" t="s">
        <v>565</v>
      </c>
      <c r="G371" s="80" t="s">
        <v>2202</v>
      </c>
      <c r="H371" s="80" t="s">
        <v>2203</v>
      </c>
      <c r="I371" s="177"/>
      <c r="J371" s="81">
        <v>0</v>
      </c>
      <c r="K371" s="81">
        <v>0.3953513663409754</v>
      </c>
      <c r="L371" s="81">
        <v>0</v>
      </c>
      <c r="M371" s="81">
        <v>11.962939137772223</v>
      </c>
      <c r="N371" s="81">
        <v>7.6893806650319556</v>
      </c>
      <c r="O371" s="81">
        <v>8.4837982907721763</v>
      </c>
      <c r="P371" s="81">
        <v>9.2225688737347618</v>
      </c>
      <c r="Q371" s="81">
        <v>0.35254618051509584</v>
      </c>
      <c r="R371" s="81">
        <v>0</v>
      </c>
      <c r="S371" s="81">
        <v>0</v>
      </c>
      <c r="T371" s="82"/>
      <c r="U371" s="81">
        <v>0</v>
      </c>
      <c r="V371" s="81">
        <v>163</v>
      </c>
      <c r="W371" s="81">
        <v>0</v>
      </c>
      <c r="X371" s="81">
        <v>2409</v>
      </c>
      <c r="Y371" s="81">
        <v>2064</v>
      </c>
      <c r="Z371" s="81">
        <v>4038</v>
      </c>
      <c r="AA371" s="81">
        <v>1834</v>
      </c>
      <c r="AB371" s="81">
        <v>5984</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2205</v>
      </c>
      <c r="B372" s="80">
        <v>71</v>
      </c>
      <c r="C372" s="80">
        <v>3</v>
      </c>
      <c r="D372" s="80">
        <v>5</v>
      </c>
      <c r="E372" s="80">
        <v>2006</v>
      </c>
      <c r="F372" s="80" t="s">
        <v>566</v>
      </c>
      <c r="G372" s="80" t="s">
        <v>2202</v>
      </c>
      <c r="H372" s="80" t="s">
        <v>2203</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2206</v>
      </c>
      <c r="B373" s="80">
        <v>72</v>
      </c>
      <c r="C373" s="80">
        <v>4</v>
      </c>
      <c r="D373" s="80">
        <v>5</v>
      </c>
      <c r="E373" s="80">
        <v>2007</v>
      </c>
      <c r="F373" s="80" t="s">
        <v>567</v>
      </c>
      <c r="G373" s="80" t="s">
        <v>2202</v>
      </c>
      <c r="H373" s="80" t="s">
        <v>2203</v>
      </c>
      <c r="I373" s="177"/>
      <c r="J373" s="81">
        <v>0</v>
      </c>
      <c r="K373" s="81">
        <v>0.44928855513137755</v>
      </c>
      <c r="L373" s="81">
        <v>0</v>
      </c>
      <c r="M373" s="81">
        <v>10.678853841085296</v>
      </c>
      <c r="N373" s="81">
        <v>8.2319040849718768</v>
      </c>
      <c r="O373" s="81">
        <v>8.1024063330583669</v>
      </c>
      <c r="P373" s="81">
        <v>9.0282944935656033</v>
      </c>
      <c r="Q373" s="81">
        <v>0.36980579202366065</v>
      </c>
      <c r="R373" s="81">
        <v>0</v>
      </c>
      <c r="S373" s="81">
        <v>1.359646498</v>
      </c>
      <c r="T373" s="82"/>
      <c r="U373" s="81">
        <v>0</v>
      </c>
      <c r="V373" s="81">
        <v>161</v>
      </c>
      <c r="W373" s="81">
        <v>0</v>
      </c>
      <c r="X373" s="81">
        <v>2616</v>
      </c>
      <c r="Y373" s="81">
        <v>2122</v>
      </c>
      <c r="Z373" s="81">
        <v>4009</v>
      </c>
      <c r="AA373" s="81">
        <v>1768</v>
      </c>
      <c r="AB373" s="81">
        <v>5945</v>
      </c>
      <c r="AC373" s="81">
        <v>0</v>
      </c>
      <c r="AD373" s="81">
        <v>1.359646498</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2207</v>
      </c>
      <c r="B374" s="80">
        <v>73</v>
      </c>
      <c r="C374" s="80">
        <v>5</v>
      </c>
      <c r="D374" s="80">
        <v>5</v>
      </c>
      <c r="E374" s="80">
        <v>2008</v>
      </c>
      <c r="F374" s="80" t="s">
        <v>84</v>
      </c>
      <c r="G374" s="80" t="s">
        <v>2202</v>
      </c>
      <c r="H374" s="80" t="s">
        <v>2203</v>
      </c>
      <c r="I374" s="177"/>
      <c r="J374" s="81">
        <v>0</v>
      </c>
      <c r="K374" s="81">
        <v>0.34393404610820888</v>
      </c>
      <c r="L374" s="81">
        <v>0</v>
      </c>
      <c r="M374" s="81">
        <v>12.853423364694082</v>
      </c>
      <c r="N374" s="81">
        <v>8.0333389512626177</v>
      </c>
      <c r="O374" s="81">
        <v>8.0619717581659174</v>
      </c>
      <c r="P374" s="81">
        <v>8.7425685986209736</v>
      </c>
      <c r="Q374" s="81">
        <v>0.36217495184527204</v>
      </c>
      <c r="R374" s="81">
        <v>0</v>
      </c>
      <c r="S374" s="81">
        <v>1.2225919919999999</v>
      </c>
      <c r="T374" s="82"/>
      <c r="U374" s="81">
        <v>0</v>
      </c>
      <c r="V374" s="81">
        <v>161</v>
      </c>
      <c r="W374" s="81">
        <v>0</v>
      </c>
      <c r="X374" s="81">
        <v>2616</v>
      </c>
      <c r="Y374" s="81">
        <v>2148</v>
      </c>
      <c r="Z374" s="81">
        <v>4129</v>
      </c>
      <c r="AA374" s="81">
        <v>1714</v>
      </c>
      <c r="AB374" s="81">
        <v>5918</v>
      </c>
      <c r="AC374" s="81">
        <v>0</v>
      </c>
      <c r="AD374" s="81">
        <v>1.2225919919999999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2208</v>
      </c>
      <c r="B375" s="80">
        <v>74</v>
      </c>
      <c r="C375" s="80">
        <v>6</v>
      </c>
      <c r="D375" s="80">
        <v>5</v>
      </c>
      <c r="E375" s="80">
        <v>2009</v>
      </c>
      <c r="F375" s="80" t="s">
        <v>85</v>
      </c>
      <c r="G375" s="80" t="s">
        <v>2202</v>
      </c>
      <c r="H375" s="80" t="s">
        <v>2203</v>
      </c>
      <c r="I375" s="177"/>
      <c r="J375" s="81">
        <v>0</v>
      </c>
      <c r="K375" s="81">
        <v>0.58069441982486836</v>
      </c>
      <c r="L375" s="81">
        <v>0.51660705438662535</v>
      </c>
      <c r="M375" s="81">
        <v>15.379481767367027</v>
      </c>
      <c r="N375" s="81">
        <v>7.3164636200489532</v>
      </c>
      <c r="O375" s="81">
        <v>8.3240290666315424</v>
      </c>
      <c r="P375" s="81">
        <v>8.6699572527713062</v>
      </c>
      <c r="Q375" s="81">
        <v>0.34588332536339705</v>
      </c>
      <c r="R375" s="81">
        <v>0</v>
      </c>
      <c r="S375" s="81">
        <v>1.5563709837199999</v>
      </c>
      <c r="T375" s="82"/>
      <c r="U375" s="81">
        <v>0</v>
      </c>
      <c r="V375" s="81">
        <v>270</v>
      </c>
      <c r="W375" s="81">
        <v>15</v>
      </c>
      <c r="X375" s="81">
        <v>3255</v>
      </c>
      <c r="Y375" s="81">
        <v>2172</v>
      </c>
      <c r="Z375" s="81">
        <v>4208</v>
      </c>
      <c r="AA375" s="81">
        <v>1745</v>
      </c>
      <c r="AB375" s="81">
        <v>5933</v>
      </c>
      <c r="AC375" s="81">
        <v>0</v>
      </c>
      <c r="AD375" s="81">
        <v>1.5563709837199999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11.238</v>
      </c>
      <c r="BL375" s="81">
        <v>0</v>
      </c>
      <c r="BM375" s="82"/>
      <c r="BN375" s="81">
        <v>0</v>
      </c>
      <c r="BO375" s="81">
        <v>0</v>
      </c>
      <c r="BP375" s="81">
        <v>0</v>
      </c>
      <c r="BQ375" s="81">
        <v>0</v>
      </c>
      <c r="BR375" s="81">
        <v>2</v>
      </c>
      <c r="BS375" s="81">
        <v>0</v>
      </c>
      <c r="BT375"/>
      <c r="BU375" s="80"/>
      <c r="BV375" s="80"/>
      <c r="BW375" s="80"/>
      <c r="BX375" s="80"/>
      <c r="BY375" s="80"/>
      <c r="BZ375" s="80"/>
      <c r="CA375" s="80"/>
      <c r="CB375" s="80"/>
      <c r="CC375" s="80"/>
    </row>
    <row r="376" spans="1:81">
      <c r="A376" s="80" t="s">
        <v>2209</v>
      </c>
      <c r="B376" s="80">
        <v>75</v>
      </c>
      <c r="C376" s="80">
        <v>7</v>
      </c>
      <c r="D376" s="80">
        <v>5</v>
      </c>
      <c r="E376" s="80">
        <v>2010</v>
      </c>
      <c r="F376" s="80" t="s">
        <v>86</v>
      </c>
      <c r="G376" s="80" t="s">
        <v>2202</v>
      </c>
      <c r="H376" s="80" t="s">
        <v>2203</v>
      </c>
      <c r="I376" s="177"/>
      <c r="J376" s="81">
        <v>0.30493059988309457</v>
      </c>
      <c r="K376" s="81">
        <v>0.60934450391098183</v>
      </c>
      <c r="L376" s="81">
        <v>0.48662062797470185</v>
      </c>
      <c r="M376" s="81">
        <v>15.925204457153951</v>
      </c>
      <c r="N376" s="81">
        <v>7.0213920845645452</v>
      </c>
      <c r="O376" s="81">
        <v>8.3898845757521325</v>
      </c>
      <c r="P376" s="81">
        <v>8.8512581710435825</v>
      </c>
      <c r="Q376" s="81">
        <v>0.3557389266252009</v>
      </c>
      <c r="R376" s="81">
        <v>0</v>
      </c>
      <c r="S376" s="81">
        <v>1.8655334242500003</v>
      </c>
      <c r="T376" s="82"/>
      <c r="U376" s="81">
        <v>59782</v>
      </c>
      <c r="V376" s="81">
        <v>270</v>
      </c>
      <c r="W376" s="81">
        <v>15</v>
      </c>
      <c r="X376" s="81">
        <v>3255</v>
      </c>
      <c r="Y376" s="81">
        <v>2142</v>
      </c>
      <c r="Z376" s="81">
        <v>4261</v>
      </c>
      <c r="AA376" s="81">
        <v>1737</v>
      </c>
      <c r="AB376" s="81">
        <v>5847</v>
      </c>
      <c r="AC376" s="81">
        <v>0</v>
      </c>
      <c r="AD376" s="81">
        <v>1.8655334242500003</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11.22</v>
      </c>
      <c r="BL376" s="81">
        <v>0</v>
      </c>
      <c r="BM376" s="82"/>
      <c r="BN376" s="81">
        <v>0</v>
      </c>
      <c r="BO376" s="81">
        <v>0</v>
      </c>
      <c r="BP376" s="81">
        <v>0</v>
      </c>
      <c r="BQ376" s="81">
        <v>0</v>
      </c>
      <c r="BR376" s="81">
        <v>2</v>
      </c>
      <c r="BS376" s="81">
        <v>0</v>
      </c>
      <c r="BT376"/>
      <c r="BU376" s="80">
        <v>11.22</v>
      </c>
      <c r="BV376" s="80">
        <v>0</v>
      </c>
      <c r="BW376" s="80">
        <v>0</v>
      </c>
      <c r="BX376" s="80">
        <v>0</v>
      </c>
      <c r="BY376" s="80">
        <v>0</v>
      </c>
      <c r="BZ376" s="80">
        <v>0</v>
      </c>
      <c r="CA376" s="80">
        <v>0</v>
      </c>
      <c r="CB376" s="80">
        <v>0</v>
      </c>
      <c r="CC376" s="80">
        <v>0</v>
      </c>
    </row>
    <row r="377" spans="1:81">
      <c r="A377" s="80" t="s">
        <v>2210</v>
      </c>
      <c r="B377" s="80">
        <v>76</v>
      </c>
      <c r="C377" s="80">
        <v>8</v>
      </c>
      <c r="D377" s="80">
        <v>5</v>
      </c>
      <c r="E377" s="80">
        <v>2011</v>
      </c>
      <c r="F377" s="80" t="s">
        <v>87</v>
      </c>
      <c r="G377" s="80" t="s">
        <v>2202</v>
      </c>
      <c r="H377" s="80" t="s">
        <v>2203</v>
      </c>
      <c r="I377" s="177"/>
      <c r="J377" s="81">
        <v>1.0921309254948119</v>
      </c>
      <c r="K377" s="81">
        <v>0.70353146719308202</v>
      </c>
      <c r="L377" s="81">
        <v>0.51015675058323662</v>
      </c>
      <c r="M377" s="81">
        <v>18.125085666921041</v>
      </c>
      <c r="N377" s="81">
        <v>8.2294101004365263</v>
      </c>
      <c r="O377" s="81">
        <v>8.3097734238244083</v>
      </c>
      <c r="P377" s="81">
        <v>8.6251613937003615</v>
      </c>
      <c r="Q377" s="81">
        <v>0.40829744115621908</v>
      </c>
      <c r="R377" s="81">
        <v>0</v>
      </c>
      <c r="S377" s="81">
        <v>1.12936179639</v>
      </c>
      <c r="T377" s="82"/>
      <c r="U377" s="81">
        <v>231909</v>
      </c>
      <c r="V377" s="81">
        <v>270</v>
      </c>
      <c r="W377" s="81">
        <v>15</v>
      </c>
      <c r="X377" s="81">
        <v>3255</v>
      </c>
      <c r="Y377" s="81">
        <v>2169</v>
      </c>
      <c r="Z377" s="81">
        <v>4312</v>
      </c>
      <c r="AA377" s="81">
        <v>1743</v>
      </c>
      <c r="AB377" s="81">
        <v>5818</v>
      </c>
      <c r="AC377" s="81">
        <v>0</v>
      </c>
      <c r="AD377" s="81">
        <v>1.12936179639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6.7839999999999998</v>
      </c>
      <c r="BL377" s="81">
        <v>0</v>
      </c>
      <c r="BM377" s="82"/>
      <c r="BN377" s="81">
        <v>0</v>
      </c>
      <c r="BO377" s="81">
        <v>0</v>
      </c>
      <c r="BP377" s="81">
        <v>0</v>
      </c>
      <c r="BQ377" s="81">
        <v>0</v>
      </c>
      <c r="BR377" s="81">
        <v>1</v>
      </c>
      <c r="BS377" s="81">
        <v>0</v>
      </c>
      <c r="BT377"/>
      <c r="BU377" s="80">
        <v>6.7839999999999998</v>
      </c>
      <c r="BV377" s="80">
        <v>0</v>
      </c>
      <c r="BW377" s="80">
        <v>0</v>
      </c>
      <c r="BX377" s="80">
        <v>0</v>
      </c>
      <c r="BY377" s="80">
        <v>0</v>
      </c>
      <c r="BZ377" s="80">
        <v>0</v>
      </c>
      <c r="CA377" s="80">
        <v>0</v>
      </c>
      <c r="CB377" s="80">
        <v>0</v>
      </c>
      <c r="CC377" s="80">
        <v>0</v>
      </c>
    </row>
    <row r="378" spans="1:81">
      <c r="A378" s="80" t="s">
        <v>2211</v>
      </c>
      <c r="B378" s="80">
        <v>77</v>
      </c>
      <c r="C378" s="80">
        <v>9</v>
      </c>
      <c r="D378" s="80">
        <v>5</v>
      </c>
      <c r="E378" s="80">
        <v>2012</v>
      </c>
      <c r="F378" s="80" t="s">
        <v>88</v>
      </c>
      <c r="G378" s="80" t="s">
        <v>2202</v>
      </c>
      <c r="H378" s="80" t="s">
        <v>2203</v>
      </c>
      <c r="I378" s="177"/>
      <c r="J378" s="81">
        <v>1.3553019354919533</v>
      </c>
      <c r="K378" s="81">
        <v>0.67355379889071287</v>
      </c>
      <c r="L378" s="81">
        <v>0.50267939703296172</v>
      </c>
      <c r="M378" s="81">
        <v>17.834231741729923</v>
      </c>
      <c r="N378" s="81">
        <v>9.7987412339935105</v>
      </c>
      <c r="O378" s="81">
        <v>8.435578468430375</v>
      </c>
      <c r="P378" s="81">
        <v>8.7240014497059661</v>
      </c>
      <c r="Q378" s="81">
        <v>0.45031515224724261</v>
      </c>
      <c r="R378" s="81">
        <v>0</v>
      </c>
      <c r="S378" s="81">
        <v>1.6181624156099998</v>
      </c>
      <c r="T378" s="82"/>
      <c r="U378" s="81">
        <v>226491</v>
      </c>
      <c r="V378" s="81">
        <v>270</v>
      </c>
      <c r="W378" s="81">
        <v>15</v>
      </c>
      <c r="X378" s="81">
        <v>3255</v>
      </c>
      <c r="Y378" s="81">
        <v>2261</v>
      </c>
      <c r="Z378" s="81">
        <v>4412</v>
      </c>
      <c r="AA378" s="81">
        <v>1753</v>
      </c>
      <c r="AB378" s="81">
        <v>5906</v>
      </c>
      <c r="AC378" s="81">
        <v>0</v>
      </c>
      <c r="AD378" s="81">
        <v>1.6181624156099998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9.9109999999999996</v>
      </c>
      <c r="BL378" s="81">
        <v>0</v>
      </c>
      <c r="BM378" s="82"/>
      <c r="BN378" s="81">
        <v>0</v>
      </c>
      <c r="BO378" s="81">
        <v>0</v>
      </c>
      <c r="BP378" s="81">
        <v>0</v>
      </c>
      <c r="BQ378" s="81">
        <v>0</v>
      </c>
      <c r="BR378" s="81">
        <v>2</v>
      </c>
      <c r="BS378" s="81">
        <v>0</v>
      </c>
      <c r="BT378"/>
      <c r="BU378" s="80">
        <v>9.9109999999999996</v>
      </c>
      <c r="BV378" s="80">
        <v>0</v>
      </c>
      <c r="BW378" s="80">
        <v>0</v>
      </c>
      <c r="BX378" s="80">
        <v>0</v>
      </c>
      <c r="BY378" s="80">
        <v>0</v>
      </c>
      <c r="BZ378" s="80">
        <v>0</v>
      </c>
      <c r="CA378" s="80">
        <v>0</v>
      </c>
      <c r="CB378" s="80">
        <v>0</v>
      </c>
      <c r="CC378" s="80">
        <v>0</v>
      </c>
    </row>
    <row r="379" spans="1:81">
      <c r="A379" s="80" t="s">
        <v>2212</v>
      </c>
      <c r="B379" s="80">
        <v>78</v>
      </c>
      <c r="C379" s="80">
        <v>10</v>
      </c>
      <c r="D379" s="80">
        <v>5</v>
      </c>
      <c r="E379" s="80">
        <v>2013</v>
      </c>
      <c r="F379" s="80" t="s">
        <v>89</v>
      </c>
      <c r="G379" s="80" t="s">
        <v>2202</v>
      </c>
      <c r="H379" s="80" t="s">
        <v>2203</v>
      </c>
      <c r="I379" s="177"/>
      <c r="J379" s="81">
        <v>2.4824574488814641</v>
      </c>
      <c r="K379" s="81">
        <v>0.659545369319537</v>
      </c>
      <c r="L379" s="81">
        <v>0.41261458253826244</v>
      </c>
      <c r="M379" s="81">
        <v>18.441248445655443</v>
      </c>
      <c r="N379" s="81">
        <v>9.1172926773371241</v>
      </c>
      <c r="O379" s="81">
        <v>8.1738759151854836</v>
      </c>
      <c r="P379" s="81">
        <v>8.7518771851473449</v>
      </c>
      <c r="Q379" s="81">
        <v>0.45655638465317133</v>
      </c>
      <c r="R379" s="81">
        <v>0</v>
      </c>
      <c r="S379" s="81">
        <v>1.59362488656</v>
      </c>
      <c r="T379" s="82"/>
      <c r="U379" s="81">
        <v>358356</v>
      </c>
      <c r="V379" s="81">
        <v>270</v>
      </c>
      <c r="W379" s="81">
        <v>15</v>
      </c>
      <c r="X379" s="81">
        <v>3255</v>
      </c>
      <c r="Y379" s="81">
        <v>2297</v>
      </c>
      <c r="Z379" s="81">
        <v>4466</v>
      </c>
      <c r="AA379" s="81">
        <v>1752</v>
      </c>
      <c r="AB379" s="81">
        <v>5902</v>
      </c>
      <c r="AC379" s="81">
        <v>0</v>
      </c>
      <c r="AD379" s="81">
        <v>1.59362488656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10.535</v>
      </c>
      <c r="BL379" s="81">
        <v>0</v>
      </c>
      <c r="BM379" s="82"/>
      <c r="BN379" s="81">
        <v>0</v>
      </c>
      <c r="BO379" s="81">
        <v>0</v>
      </c>
      <c r="BP379" s="81">
        <v>0</v>
      </c>
      <c r="BQ379" s="81">
        <v>0</v>
      </c>
      <c r="BR379" s="81">
        <v>2</v>
      </c>
      <c r="BS379" s="81">
        <v>0</v>
      </c>
      <c r="BT379"/>
      <c r="BU379" s="80">
        <v>10.535</v>
      </c>
      <c r="BV379" s="80">
        <v>0</v>
      </c>
      <c r="BW379" s="80">
        <v>0</v>
      </c>
      <c r="BX379" s="80">
        <v>0</v>
      </c>
      <c r="BY379" s="80">
        <v>0</v>
      </c>
      <c r="BZ379" s="80">
        <v>0</v>
      </c>
      <c r="CA379" s="80">
        <v>0</v>
      </c>
      <c r="CB379" s="80">
        <v>0</v>
      </c>
      <c r="CC379" s="80">
        <v>0</v>
      </c>
    </row>
    <row r="380" spans="1:81">
      <c r="A380" s="80" t="s">
        <v>2213</v>
      </c>
      <c r="B380" s="80">
        <v>79</v>
      </c>
      <c r="C380" s="80">
        <v>11</v>
      </c>
      <c r="D380" s="80">
        <v>5</v>
      </c>
      <c r="E380" s="80">
        <v>2014</v>
      </c>
      <c r="F380" s="80" t="s">
        <v>90</v>
      </c>
      <c r="G380" s="80" t="s">
        <v>2202</v>
      </c>
      <c r="H380" s="80" t="s">
        <v>2203</v>
      </c>
      <c r="I380" s="177"/>
      <c r="J380" s="81">
        <v>1.5008750602705998</v>
      </c>
      <c r="K380" s="81">
        <v>0.63581598517834603</v>
      </c>
      <c r="L380" s="81">
        <v>1.6029966740021973</v>
      </c>
      <c r="M380" s="81">
        <v>17.39698037217638</v>
      </c>
      <c r="N380" s="81">
        <v>7.8147469052035001</v>
      </c>
      <c r="O380" s="81">
        <v>7.9416372229917949</v>
      </c>
      <c r="P380" s="81">
        <v>8.9279514111664167</v>
      </c>
      <c r="Q380" s="81">
        <v>0.43604130043377803</v>
      </c>
      <c r="R380" s="81">
        <v>0</v>
      </c>
      <c r="S380" s="81">
        <v>1.7491056776759997</v>
      </c>
      <c r="T380" s="82"/>
      <c r="U380" s="81">
        <v>268872</v>
      </c>
      <c r="V380" s="81">
        <v>240</v>
      </c>
      <c r="W380" s="81">
        <v>56</v>
      </c>
      <c r="X380" s="81">
        <v>3191</v>
      </c>
      <c r="Y380" s="81">
        <v>2316</v>
      </c>
      <c r="Z380" s="81">
        <v>4570</v>
      </c>
      <c r="AA380" s="81">
        <v>1778</v>
      </c>
      <c r="AB380" s="81">
        <v>5875</v>
      </c>
      <c r="AC380" s="81">
        <v>0</v>
      </c>
      <c r="AD380" s="81">
        <v>1.7491056776759997</v>
      </c>
      <c r="AE380" s="82"/>
      <c r="AF380" s="81">
        <v>2138203.2155776969</v>
      </c>
      <c r="AG380" s="81">
        <v>515739.25350830873</v>
      </c>
      <c r="AH380" s="81">
        <v>419106.9538831673</v>
      </c>
      <c r="AI380" s="81">
        <v>21512933.538326491</v>
      </c>
      <c r="AJ380" s="81">
        <v>10373397.766991157</v>
      </c>
      <c r="AK380" s="81">
        <v>0</v>
      </c>
      <c r="AL380" s="81">
        <v>0</v>
      </c>
      <c r="AM380" s="81">
        <v>806549.70861206588</v>
      </c>
      <c r="AN380" s="81">
        <v>0</v>
      </c>
      <c r="AO380" s="81">
        <v>0</v>
      </c>
      <c r="AP380" s="82"/>
      <c r="AQ380" s="81">
        <v>60</v>
      </c>
      <c r="AR380" s="81">
        <v>25</v>
      </c>
      <c r="AS380" s="81">
        <v>0</v>
      </c>
      <c r="AT380" s="81">
        <v>0</v>
      </c>
      <c r="AU380" s="81">
        <v>0</v>
      </c>
      <c r="AV380" s="81">
        <v>1</v>
      </c>
      <c r="AW380" s="81" t="s">
        <v>564</v>
      </c>
      <c r="AX380" s="82"/>
      <c r="AY380" s="81">
        <v>326.60000000000002</v>
      </c>
      <c r="AZ380" s="81">
        <v>1103</v>
      </c>
      <c r="BA380" s="81">
        <v>0</v>
      </c>
      <c r="BB380" s="81">
        <v>0</v>
      </c>
      <c r="BC380" s="81">
        <v>0</v>
      </c>
      <c r="BD380" s="81">
        <v>9.5</v>
      </c>
      <c r="BE380" s="81" t="s">
        <v>564</v>
      </c>
      <c r="BF380" s="82"/>
      <c r="BG380" s="81">
        <v>0</v>
      </c>
      <c r="BH380" s="81">
        <v>0</v>
      </c>
      <c r="BI380" s="81">
        <v>0</v>
      </c>
      <c r="BJ380" s="81">
        <v>0</v>
      </c>
      <c r="BK380" s="81">
        <v>10.148999999999999</v>
      </c>
      <c r="BL380" s="81">
        <v>0</v>
      </c>
      <c r="BM380" s="82"/>
      <c r="BN380" s="81">
        <v>0</v>
      </c>
      <c r="BO380" s="81">
        <v>0</v>
      </c>
      <c r="BP380" s="81">
        <v>0</v>
      </c>
      <c r="BQ380" s="81">
        <v>0</v>
      </c>
      <c r="BR380" s="81">
        <v>2</v>
      </c>
      <c r="BS380" s="81">
        <v>0</v>
      </c>
      <c r="BT380"/>
      <c r="BU380" s="80">
        <v>10.148999999999999</v>
      </c>
      <c r="BV380" s="80">
        <v>0</v>
      </c>
      <c r="BW380" s="80">
        <v>0</v>
      </c>
      <c r="BX380" s="80">
        <v>0</v>
      </c>
      <c r="BY380" s="80">
        <v>0</v>
      </c>
      <c r="BZ380" s="80">
        <v>0</v>
      </c>
      <c r="CA380" s="80">
        <v>0</v>
      </c>
      <c r="CB380" s="80">
        <v>0</v>
      </c>
      <c r="CC380" s="80">
        <v>0</v>
      </c>
    </row>
    <row r="381" spans="1:81">
      <c r="A381" s="80" t="s">
        <v>2214</v>
      </c>
      <c r="B381" s="80">
        <v>80</v>
      </c>
      <c r="C381" s="80">
        <v>12</v>
      </c>
      <c r="D381" s="80">
        <v>5</v>
      </c>
      <c r="E381" s="80">
        <v>2015</v>
      </c>
      <c r="F381" s="80" t="s">
        <v>91</v>
      </c>
      <c r="G381" s="80" t="s">
        <v>2202</v>
      </c>
      <c r="H381" s="80" t="s">
        <v>2203</v>
      </c>
      <c r="I381" s="177"/>
      <c r="J381" s="81">
        <v>0</v>
      </c>
      <c r="K381" s="81">
        <v>0.58973137475213921</v>
      </c>
      <c r="L381" s="81">
        <v>1.6173277398082171</v>
      </c>
      <c r="M381" s="81">
        <v>15.639453005108829</v>
      </c>
      <c r="N381" s="81">
        <v>8.3137511849715136</v>
      </c>
      <c r="O381" s="81">
        <v>8.0414133021119873</v>
      </c>
      <c r="P381" s="81">
        <v>8.9349760731649077</v>
      </c>
      <c r="Q381" s="81">
        <v>0.4251916641295081</v>
      </c>
      <c r="R381" s="81">
        <v>0</v>
      </c>
      <c r="S381" s="81">
        <v>2.00297476232</v>
      </c>
      <c r="T381" s="82"/>
      <c r="U381" s="81">
        <v>0</v>
      </c>
      <c r="V381" s="81">
        <v>240</v>
      </c>
      <c r="W381" s="81">
        <v>56</v>
      </c>
      <c r="X381" s="81">
        <v>3191</v>
      </c>
      <c r="Y381" s="81">
        <v>2338</v>
      </c>
      <c r="Z381" s="81">
        <v>4672</v>
      </c>
      <c r="AA381" s="81">
        <v>1778</v>
      </c>
      <c r="AB381" s="81">
        <v>5852</v>
      </c>
      <c r="AC381" s="81">
        <v>0</v>
      </c>
      <c r="AD381" s="81">
        <v>2.00297476232</v>
      </c>
      <c r="AE381" s="82"/>
      <c r="AF381" s="81">
        <v>0</v>
      </c>
      <c r="AG381" s="81">
        <v>441160.26263911306</v>
      </c>
      <c r="AH381" s="81">
        <v>339814.90799243847</v>
      </c>
      <c r="AI381" s="81">
        <v>20443174.88208231</v>
      </c>
      <c r="AJ381" s="81">
        <v>11744894.554523682</v>
      </c>
      <c r="AK381" s="81">
        <v>0</v>
      </c>
      <c r="AL381" s="81">
        <v>0</v>
      </c>
      <c r="AM381" s="81">
        <v>801992.05178327602</v>
      </c>
      <c r="AN381" s="81">
        <v>0</v>
      </c>
      <c r="AO381" s="81">
        <v>0</v>
      </c>
      <c r="AP381" s="82"/>
      <c r="AQ381" s="81">
        <v>64</v>
      </c>
      <c r="AR381" s="81">
        <v>30</v>
      </c>
      <c r="AS381" s="81">
        <v>0</v>
      </c>
      <c r="AT381" s="81">
        <v>0</v>
      </c>
      <c r="AU381" s="81">
        <v>0</v>
      </c>
      <c r="AV381" s="81">
        <v>1</v>
      </c>
      <c r="AW381" s="81" t="s">
        <v>564</v>
      </c>
      <c r="AX381" s="82"/>
      <c r="AY381" s="81">
        <v>351</v>
      </c>
      <c r="AZ381" s="81">
        <v>1264.7</v>
      </c>
      <c r="BA381" s="81">
        <v>0</v>
      </c>
      <c r="BB381" s="81">
        <v>0</v>
      </c>
      <c r="BC381" s="81">
        <v>0</v>
      </c>
      <c r="BD381" s="81">
        <v>9.5</v>
      </c>
      <c r="BE381" s="81" t="s">
        <v>564</v>
      </c>
      <c r="BF381" s="82"/>
      <c r="BG381" s="81">
        <v>0</v>
      </c>
      <c r="BH381" s="81">
        <v>0</v>
      </c>
      <c r="BI381" s="81">
        <v>0</v>
      </c>
      <c r="BJ381" s="81">
        <v>0</v>
      </c>
      <c r="BK381" s="81">
        <v>10.210000000000001</v>
      </c>
      <c r="BL381" s="81">
        <v>0</v>
      </c>
      <c r="BM381" s="82"/>
      <c r="BN381" s="81">
        <v>0</v>
      </c>
      <c r="BO381" s="81">
        <v>0</v>
      </c>
      <c r="BP381" s="81">
        <v>0</v>
      </c>
      <c r="BQ381" s="81">
        <v>0</v>
      </c>
      <c r="BR381" s="81">
        <v>2</v>
      </c>
      <c r="BS381" s="81">
        <v>0</v>
      </c>
      <c r="BT381"/>
      <c r="BU381" s="80">
        <v>10.210000000000001</v>
      </c>
      <c r="BV381" s="80">
        <v>0</v>
      </c>
      <c r="BW381" s="80">
        <v>0</v>
      </c>
      <c r="BX381" s="80">
        <v>0</v>
      </c>
      <c r="BY381" s="80">
        <v>0</v>
      </c>
      <c r="BZ381" s="80">
        <v>0</v>
      </c>
      <c r="CA381" s="80">
        <v>0</v>
      </c>
      <c r="CB381" s="80">
        <v>0</v>
      </c>
      <c r="CC381" s="80">
        <v>0</v>
      </c>
    </row>
    <row r="382" spans="1:81">
      <c r="A382" s="80" t="s">
        <v>2215</v>
      </c>
      <c r="B382" s="80">
        <v>81</v>
      </c>
      <c r="C382" s="80">
        <v>13</v>
      </c>
      <c r="D382" s="80">
        <v>5</v>
      </c>
      <c r="E382" s="80">
        <v>2016</v>
      </c>
      <c r="F382" s="80" t="s">
        <v>92</v>
      </c>
      <c r="G382" s="80" t="s">
        <v>2202</v>
      </c>
      <c r="H382" s="80" t="s">
        <v>2203</v>
      </c>
      <c r="I382" s="177"/>
      <c r="J382" s="81">
        <v>1.5299105725233997</v>
      </c>
      <c r="K382" s="81">
        <v>0.64503503414024577</v>
      </c>
      <c r="L382" s="81">
        <v>1.8795223283040943</v>
      </c>
      <c r="M382" s="81">
        <v>13.2824769994821</v>
      </c>
      <c r="N382" s="81">
        <v>7.7536413992988287</v>
      </c>
      <c r="O382" s="81">
        <v>7.9845698284505353</v>
      </c>
      <c r="P382" s="81">
        <v>9.338463557264701</v>
      </c>
      <c r="Q382" s="81">
        <v>0.41291483481873531</v>
      </c>
      <c r="R382" s="81">
        <v>0</v>
      </c>
      <c r="S382" s="81">
        <v>1.7378656556000001</v>
      </c>
      <c r="T382" s="82"/>
      <c r="U382" s="81">
        <v>296691</v>
      </c>
      <c r="V382" s="81">
        <v>240</v>
      </c>
      <c r="W382" s="81">
        <v>56</v>
      </c>
      <c r="X382" s="81">
        <v>3191</v>
      </c>
      <c r="Y382" s="81">
        <v>2342</v>
      </c>
      <c r="Z382" s="81">
        <v>4696</v>
      </c>
      <c r="AA382" s="81">
        <v>1922</v>
      </c>
      <c r="AB382" s="81">
        <v>5846</v>
      </c>
      <c r="AC382" s="81">
        <v>0</v>
      </c>
      <c r="AD382" s="81">
        <v>1.7378656556000001</v>
      </c>
      <c r="AE382" s="82"/>
      <c r="AF382" s="81">
        <v>2301959.5033603399</v>
      </c>
      <c r="AG382" s="81">
        <v>484587.02876610361</v>
      </c>
      <c r="AH382" s="81">
        <v>321858.40371560911</v>
      </c>
      <c r="AI382" s="81">
        <v>20432650.470540129</v>
      </c>
      <c r="AJ382" s="81">
        <v>10708802.15843964</v>
      </c>
      <c r="AK382" s="81">
        <v>0</v>
      </c>
      <c r="AL382" s="81">
        <v>0</v>
      </c>
      <c r="AM382" s="81">
        <v>801792.20725894754</v>
      </c>
      <c r="AN382" s="81">
        <v>0</v>
      </c>
      <c r="AO382" s="81">
        <v>0</v>
      </c>
      <c r="AP382" s="82"/>
      <c r="AQ382" s="81">
        <v>70</v>
      </c>
      <c r="AR382" s="81">
        <v>36</v>
      </c>
      <c r="AS382" s="81">
        <v>0</v>
      </c>
      <c r="AT382" s="81">
        <v>0</v>
      </c>
      <c r="AU382" s="81">
        <v>0</v>
      </c>
      <c r="AV382" s="81">
        <v>1</v>
      </c>
      <c r="AW382" s="81" t="s">
        <v>564</v>
      </c>
      <c r="AX382" s="82"/>
      <c r="AY382" s="81">
        <v>387.8</v>
      </c>
      <c r="AZ382" s="81">
        <v>1444.4</v>
      </c>
      <c r="BA382" s="81">
        <v>0</v>
      </c>
      <c r="BB382" s="81">
        <v>0</v>
      </c>
      <c r="BC382" s="81">
        <v>0</v>
      </c>
      <c r="BD382" s="81">
        <v>9.5</v>
      </c>
      <c r="BE382" s="81" t="s">
        <v>564</v>
      </c>
      <c r="BF382" s="82"/>
      <c r="BG382" s="81">
        <v>0</v>
      </c>
      <c r="BH382" s="81">
        <v>0</v>
      </c>
      <c r="BI382" s="81">
        <v>0</v>
      </c>
      <c r="BJ382" s="81">
        <v>0</v>
      </c>
      <c r="BK382" s="81">
        <v>10.725</v>
      </c>
      <c r="BL382" s="81">
        <v>0</v>
      </c>
      <c r="BM382" s="82"/>
      <c r="BN382" s="81">
        <v>0</v>
      </c>
      <c r="BO382" s="81">
        <v>0</v>
      </c>
      <c r="BP382" s="81">
        <v>0</v>
      </c>
      <c r="BQ382" s="81">
        <v>0</v>
      </c>
      <c r="BR382" s="81">
        <v>2</v>
      </c>
      <c r="BS382" s="81">
        <v>0</v>
      </c>
      <c r="BT382"/>
      <c r="BU382" s="80">
        <v>10.725</v>
      </c>
      <c r="BV382" s="80">
        <v>0</v>
      </c>
      <c r="BW382" s="80">
        <v>0</v>
      </c>
      <c r="BX382" s="80">
        <v>0</v>
      </c>
      <c r="BY382" s="80">
        <v>0</v>
      </c>
      <c r="BZ382" s="80">
        <v>0</v>
      </c>
      <c r="CA382" s="80">
        <v>0</v>
      </c>
      <c r="CB382" s="80">
        <v>0</v>
      </c>
      <c r="CC382" s="80">
        <v>0</v>
      </c>
    </row>
    <row r="383" spans="1:81">
      <c r="A383" s="80" t="s">
        <v>2216</v>
      </c>
      <c r="B383" s="80">
        <v>82</v>
      </c>
      <c r="C383" s="80">
        <v>14</v>
      </c>
      <c r="D383" s="80">
        <v>5</v>
      </c>
      <c r="E383" s="80">
        <v>2017</v>
      </c>
      <c r="F383" s="80" t="s">
        <v>71</v>
      </c>
      <c r="G383" s="80" t="s">
        <v>2202</v>
      </c>
      <c r="H383" s="80" t="s">
        <v>2203</v>
      </c>
      <c r="I383" s="177"/>
      <c r="J383" s="81">
        <v>1.0102380763348746</v>
      </c>
      <c r="K383" s="81">
        <v>0.64571367501441768</v>
      </c>
      <c r="L383" s="81">
        <v>1.7522022801041697</v>
      </c>
      <c r="M383" s="81">
        <v>13.42471853607274</v>
      </c>
      <c r="N383" s="81">
        <v>8.487794785638707</v>
      </c>
      <c r="O383" s="81">
        <v>8.0683666889998289</v>
      </c>
      <c r="P383" s="81">
        <v>9.1489532463031829</v>
      </c>
      <c r="Q383" s="81">
        <v>0.40078826622245878</v>
      </c>
      <c r="R383" s="81">
        <v>0</v>
      </c>
      <c r="S383" s="81">
        <v>1.4677116384000002</v>
      </c>
      <c r="T383" s="82"/>
      <c r="U383" s="81">
        <v>233302</v>
      </c>
      <c r="V383" s="81">
        <v>240</v>
      </c>
      <c r="W383" s="81">
        <v>56</v>
      </c>
      <c r="X383" s="81">
        <v>3191</v>
      </c>
      <c r="Y383" s="81">
        <v>2374</v>
      </c>
      <c r="Z383" s="81">
        <v>4824</v>
      </c>
      <c r="AA383" s="81">
        <v>1895</v>
      </c>
      <c r="AB383" s="81">
        <v>5868</v>
      </c>
      <c r="AC383" s="81">
        <v>0</v>
      </c>
      <c r="AD383" s="81">
        <v>1.4677116384</v>
      </c>
      <c r="AE383" s="82"/>
      <c r="AF383" s="81">
        <v>1585371.059766598</v>
      </c>
      <c r="AG383" s="81">
        <v>492343.53580452432</v>
      </c>
      <c r="AH383" s="81">
        <v>385052.12100263807</v>
      </c>
      <c r="AI383" s="81">
        <v>21225129.688937441</v>
      </c>
      <c r="AJ383" s="81">
        <v>11900037.19864437</v>
      </c>
      <c r="AK383" s="81">
        <v>0</v>
      </c>
      <c r="AL383" s="81">
        <v>0</v>
      </c>
      <c r="AM383" s="81">
        <v>806068.86460541794</v>
      </c>
      <c r="AN383" s="81">
        <v>0</v>
      </c>
      <c r="AO383" s="81">
        <v>0</v>
      </c>
      <c r="AP383" s="82"/>
      <c r="AQ383" s="81">
        <v>73</v>
      </c>
      <c r="AR383" s="81">
        <v>41</v>
      </c>
      <c r="AS383" s="81">
        <v>0</v>
      </c>
      <c r="AT383" s="81">
        <v>0</v>
      </c>
      <c r="AU383" s="81">
        <v>0</v>
      </c>
      <c r="AV383" s="81">
        <v>1</v>
      </c>
      <c r="AW383" s="81" t="s">
        <v>564</v>
      </c>
      <c r="AX383" s="82"/>
      <c r="AY383" s="81">
        <v>405.1</v>
      </c>
      <c r="AZ383" s="81">
        <v>1653.4</v>
      </c>
      <c r="BA383" s="81">
        <v>0</v>
      </c>
      <c r="BB383" s="81">
        <v>0</v>
      </c>
      <c r="BC383" s="81">
        <v>0</v>
      </c>
      <c r="BD383" s="81">
        <v>9.5</v>
      </c>
      <c r="BE383" s="81" t="s">
        <v>564</v>
      </c>
      <c r="BF383" s="82"/>
      <c r="BG383" s="81">
        <v>0</v>
      </c>
      <c r="BH383" s="81">
        <v>0</v>
      </c>
      <c r="BI383" s="81">
        <v>0</v>
      </c>
      <c r="BJ383" s="81">
        <v>0</v>
      </c>
      <c r="BK383" s="81">
        <v>10.302</v>
      </c>
      <c r="BL383" s="81">
        <v>0</v>
      </c>
      <c r="BM383" s="82"/>
      <c r="BN383" s="81">
        <v>0</v>
      </c>
      <c r="BO383" s="81">
        <v>0</v>
      </c>
      <c r="BP383" s="81">
        <v>0</v>
      </c>
      <c r="BQ383" s="81">
        <v>0</v>
      </c>
      <c r="BR383" s="81">
        <v>2</v>
      </c>
      <c r="BS383" s="81">
        <v>0</v>
      </c>
      <c r="BT383"/>
      <c r="BU383" s="80">
        <v>10.302</v>
      </c>
      <c r="BV383" s="80">
        <v>0</v>
      </c>
      <c r="BW383" s="80">
        <v>0</v>
      </c>
      <c r="BX383" s="80">
        <v>0</v>
      </c>
      <c r="BY383" s="80">
        <v>0</v>
      </c>
      <c r="BZ383" s="80">
        <v>0</v>
      </c>
      <c r="CA383" s="80">
        <v>0</v>
      </c>
      <c r="CB383" s="80">
        <v>0</v>
      </c>
      <c r="CC383" s="80">
        <v>0</v>
      </c>
    </row>
    <row r="384" spans="1:81">
      <c r="A384" s="80" t="s">
        <v>2217</v>
      </c>
      <c r="B384" s="80">
        <v>83</v>
      </c>
      <c r="C384" s="80">
        <v>15</v>
      </c>
      <c r="D384" s="80">
        <v>5</v>
      </c>
      <c r="E384" s="80">
        <v>2018</v>
      </c>
      <c r="F384" s="80" t="s">
        <v>93</v>
      </c>
      <c r="G384" s="80" t="s">
        <v>2202</v>
      </c>
      <c r="H384" s="80" t="s">
        <v>2203</v>
      </c>
      <c r="I384" s="177"/>
      <c r="J384" s="81">
        <v>2.4588392805627279</v>
      </c>
      <c r="K384" s="81">
        <v>0.61650955305458377</v>
      </c>
      <c r="L384" s="81">
        <v>1.5505392739709241</v>
      </c>
      <c r="M384" s="81">
        <v>12.478296095442008</v>
      </c>
      <c r="N384" s="81">
        <v>7.8234489828782463</v>
      </c>
      <c r="O384" s="81">
        <v>8.0004769853606827</v>
      </c>
      <c r="P384" s="81">
        <v>9.1343605568167607</v>
      </c>
      <c r="Q384" s="81">
        <v>0.36867892712834227</v>
      </c>
      <c r="R384" s="81">
        <v>0</v>
      </c>
      <c r="S384" s="81">
        <v>0.85404132205200012</v>
      </c>
      <c r="T384" s="82"/>
      <c r="U384" s="81">
        <v>576373</v>
      </c>
      <c r="V384" s="81">
        <v>240</v>
      </c>
      <c r="W384" s="81">
        <v>56</v>
      </c>
      <c r="X384" s="81">
        <v>3191</v>
      </c>
      <c r="Y384" s="81">
        <v>2373</v>
      </c>
      <c r="Z384" s="81">
        <v>4875</v>
      </c>
      <c r="AA384" s="81">
        <v>1911</v>
      </c>
      <c r="AB384" s="81">
        <v>5817</v>
      </c>
      <c r="AC384" s="81">
        <v>0</v>
      </c>
      <c r="AD384" s="81">
        <v>0.85404132205200012</v>
      </c>
      <c r="AE384" s="82"/>
      <c r="AF384" s="81">
        <v>3761619.1522523151</v>
      </c>
      <c r="AG384" s="81">
        <v>444323.65012245049</v>
      </c>
      <c r="AH384" s="81">
        <v>359844.57019304379</v>
      </c>
      <c r="AI384" s="81">
        <v>19482910.129900571</v>
      </c>
      <c r="AJ384" s="81">
        <v>11212047.80745545</v>
      </c>
      <c r="AK384" s="81">
        <v>0</v>
      </c>
      <c r="AL384" s="81">
        <v>0</v>
      </c>
      <c r="AM384" s="81">
        <v>800716.51100966136</v>
      </c>
      <c r="AN384" s="81">
        <v>0</v>
      </c>
      <c r="AO384" s="81">
        <v>0</v>
      </c>
      <c r="AP384" s="82"/>
      <c r="AQ384" s="81">
        <v>80</v>
      </c>
      <c r="AR384" s="81">
        <v>44</v>
      </c>
      <c r="AS384" s="81">
        <v>0</v>
      </c>
      <c r="AT384" s="81">
        <v>0</v>
      </c>
      <c r="AU384" s="81">
        <v>0</v>
      </c>
      <c r="AV384" s="81">
        <v>1</v>
      </c>
      <c r="AW384" s="81" t="s">
        <v>564</v>
      </c>
      <c r="AX384" s="82"/>
      <c r="AY384" s="81">
        <v>445.1</v>
      </c>
      <c r="AZ384" s="81">
        <v>1686</v>
      </c>
      <c r="BA384" s="81">
        <v>0</v>
      </c>
      <c r="BB384" s="81">
        <v>0</v>
      </c>
      <c r="BC384" s="81">
        <v>0</v>
      </c>
      <c r="BD384" s="81">
        <v>9.5</v>
      </c>
      <c r="BE384" s="81" t="s">
        <v>564</v>
      </c>
      <c r="BF384" s="82"/>
      <c r="BG384" s="81">
        <v>0</v>
      </c>
      <c r="BH384" s="81">
        <v>0</v>
      </c>
      <c r="BI384" s="81">
        <v>0</v>
      </c>
      <c r="BJ384" s="81">
        <v>0</v>
      </c>
      <c r="BK384" s="81">
        <v>10.250999999999999</v>
      </c>
      <c r="BL384" s="81">
        <v>0</v>
      </c>
      <c r="BM384" s="82"/>
      <c r="BN384" s="81">
        <v>0</v>
      </c>
      <c r="BO384" s="81">
        <v>0</v>
      </c>
      <c r="BP384" s="81">
        <v>0</v>
      </c>
      <c r="BQ384" s="81">
        <v>0</v>
      </c>
      <c r="BR384" s="81">
        <v>2</v>
      </c>
      <c r="BS384" s="81">
        <v>0</v>
      </c>
      <c r="BT384"/>
      <c r="BU384" s="80">
        <v>10.250999999999999</v>
      </c>
      <c r="BV384" s="80">
        <v>0</v>
      </c>
      <c r="BW384" s="80">
        <v>0</v>
      </c>
      <c r="BX384" s="80">
        <v>0</v>
      </c>
      <c r="BY384" s="80">
        <v>0</v>
      </c>
      <c r="BZ384" s="80">
        <v>0</v>
      </c>
      <c r="CA384" s="80">
        <v>0</v>
      </c>
      <c r="CB384" s="80">
        <v>0</v>
      </c>
      <c r="CC384" s="80">
        <v>0</v>
      </c>
    </row>
    <row r="385" spans="1:81">
      <c r="A385" s="80" t="s">
        <v>2218</v>
      </c>
      <c r="B385" s="80">
        <v>84</v>
      </c>
      <c r="C385" s="80">
        <v>16</v>
      </c>
      <c r="D385" s="80">
        <v>5</v>
      </c>
      <c r="E385" s="80">
        <v>2019</v>
      </c>
      <c r="F385" s="80" t="s">
        <v>73</v>
      </c>
      <c r="G385" s="80" t="s">
        <v>2202</v>
      </c>
      <c r="H385" s="80" t="s">
        <v>2203</v>
      </c>
      <c r="I385" s="177"/>
      <c r="J385" s="81">
        <v>2.7404849119603765</v>
      </c>
      <c r="K385" s="81">
        <v>0.55620680516907162</v>
      </c>
      <c r="L385" s="81">
        <v>1.5629656267107217</v>
      </c>
      <c r="M385" s="81">
        <v>12.128446372627009</v>
      </c>
      <c r="N385" s="81">
        <v>6.940759932669101</v>
      </c>
      <c r="O385" s="81">
        <v>7.7595340253318819</v>
      </c>
      <c r="P385" s="81">
        <v>8.6927531916089862</v>
      </c>
      <c r="Q385" s="81">
        <v>0.35896003096924506</v>
      </c>
      <c r="R385" s="81">
        <v>0</v>
      </c>
      <c r="S385" s="81">
        <v>1.7792269104456002</v>
      </c>
      <c r="T385" s="82"/>
      <c r="U385" s="81">
        <v>643299</v>
      </c>
      <c r="V385" s="81">
        <v>240</v>
      </c>
      <c r="W385" s="81">
        <v>56</v>
      </c>
      <c r="X385" s="81">
        <v>3191</v>
      </c>
      <c r="Y385" s="81">
        <v>2408</v>
      </c>
      <c r="Z385" s="81">
        <v>4858</v>
      </c>
      <c r="AA385" s="81">
        <v>1805</v>
      </c>
      <c r="AB385" s="81">
        <v>5817</v>
      </c>
      <c r="AC385" s="81">
        <v>0</v>
      </c>
      <c r="AD385" s="81">
        <v>1.7792269104456</v>
      </c>
      <c r="AE385" s="82"/>
      <c r="AF385" s="81">
        <v>4302935.6853615092</v>
      </c>
      <c r="AG385" s="81">
        <v>415520.25641711551</v>
      </c>
      <c r="AH385" s="81">
        <v>383294.18914725282</v>
      </c>
      <c r="AI385" s="81">
        <v>19509938.938252389</v>
      </c>
      <c r="AJ385" s="81">
        <v>9803021.4670805857</v>
      </c>
      <c r="AK385" s="81">
        <v>0</v>
      </c>
      <c r="AL385" s="81">
        <v>0</v>
      </c>
      <c r="AM385" s="81">
        <v>792231.60964744526</v>
      </c>
      <c r="AN385" s="81">
        <v>0</v>
      </c>
      <c r="AO385" s="81">
        <v>0</v>
      </c>
      <c r="AP385" s="82"/>
      <c r="AQ385" s="81">
        <v>87</v>
      </c>
      <c r="AR385" s="81">
        <v>48</v>
      </c>
      <c r="AS385" s="81">
        <v>0</v>
      </c>
      <c r="AT385" s="81">
        <v>0</v>
      </c>
      <c r="AU385" s="81">
        <v>0</v>
      </c>
      <c r="AV385" s="81">
        <v>1</v>
      </c>
      <c r="AW385" s="81" t="s">
        <v>564</v>
      </c>
      <c r="AX385" s="82"/>
      <c r="AY385" s="81">
        <v>485.50000000000011</v>
      </c>
      <c r="AZ385" s="81">
        <v>1837.9</v>
      </c>
      <c r="BA385" s="81">
        <v>0</v>
      </c>
      <c r="BB385" s="81">
        <v>0</v>
      </c>
      <c r="BC385" s="81">
        <v>0</v>
      </c>
      <c r="BD385" s="81">
        <v>9.5</v>
      </c>
      <c r="BE385" s="81" t="s">
        <v>564</v>
      </c>
      <c r="BF385" s="82"/>
      <c r="BG385" s="81">
        <v>0</v>
      </c>
      <c r="BH385" s="81">
        <v>0</v>
      </c>
      <c r="BI385" s="81">
        <v>0</v>
      </c>
      <c r="BJ385" s="81">
        <v>0</v>
      </c>
      <c r="BK385" s="81">
        <v>10.180999999999999</v>
      </c>
      <c r="BL385" s="81">
        <v>0</v>
      </c>
      <c r="BM385" s="82"/>
      <c r="BN385" s="81">
        <v>0</v>
      </c>
      <c r="BO385" s="81">
        <v>0</v>
      </c>
      <c r="BP385" s="81">
        <v>0</v>
      </c>
      <c r="BQ385" s="81">
        <v>0</v>
      </c>
      <c r="BR385" s="81">
        <v>2</v>
      </c>
      <c r="BS385" s="81">
        <v>0</v>
      </c>
      <c r="BT385"/>
      <c r="BU385" s="80">
        <v>10.180999999999999</v>
      </c>
      <c r="BV385" s="80">
        <v>0</v>
      </c>
      <c r="BW385" s="80">
        <v>0</v>
      </c>
      <c r="BX385" s="80">
        <v>0</v>
      </c>
      <c r="BY385" s="80">
        <v>0</v>
      </c>
      <c r="BZ385" s="80">
        <v>0</v>
      </c>
      <c r="CA385" s="80">
        <v>0</v>
      </c>
      <c r="CB385" s="80">
        <v>0</v>
      </c>
      <c r="CC385" s="80">
        <v>0</v>
      </c>
    </row>
    <row r="386" spans="1:81">
      <c r="A386" s="80" t="s">
        <v>2219</v>
      </c>
      <c r="B386" s="80">
        <v>85</v>
      </c>
      <c r="C386" s="80">
        <v>17</v>
      </c>
      <c r="D386" s="80">
        <v>5</v>
      </c>
      <c r="E386" s="80">
        <v>2020</v>
      </c>
      <c r="F386" s="80" t="s">
        <v>218</v>
      </c>
      <c r="G386" s="174" t="s">
        <v>2202</v>
      </c>
      <c r="H386" s="80" t="s">
        <v>2203</v>
      </c>
      <c r="I386" s="177"/>
      <c r="J386" s="81">
        <v>0</v>
      </c>
      <c r="K386" s="81">
        <v>0.53808846329010207</v>
      </c>
      <c r="L386" s="81">
        <v>0.35249882067307414</v>
      </c>
      <c r="M386" s="81">
        <v>11.509340603281576</v>
      </c>
      <c r="N386" s="81">
        <v>6.9785319987173189</v>
      </c>
      <c r="O386" s="81">
        <v>6.9971694030595808</v>
      </c>
      <c r="P386" s="81">
        <v>8.5017000002800067</v>
      </c>
      <c r="Q386" s="81">
        <v>0.34405010308957562</v>
      </c>
      <c r="R386" s="81">
        <v>0</v>
      </c>
      <c r="S386" s="81">
        <v>0.97850910846179995</v>
      </c>
      <c r="T386" s="82"/>
      <c r="U386" s="81">
        <v>0</v>
      </c>
      <c r="V386" s="81">
        <v>201</v>
      </c>
      <c r="W386" s="81">
        <v>14</v>
      </c>
      <c r="X386" s="81">
        <v>3094</v>
      </c>
      <c r="Y386" s="81">
        <v>2461</v>
      </c>
      <c r="Z386" s="81">
        <v>5000</v>
      </c>
      <c r="AA386" s="81">
        <v>1918</v>
      </c>
      <c r="AB386" s="81">
        <v>5835</v>
      </c>
      <c r="AC386" s="81">
        <v>0</v>
      </c>
      <c r="AD386" s="81">
        <v>0.97850910846179995</v>
      </c>
      <c r="AE386" s="82"/>
      <c r="AF386" s="81">
        <v>0</v>
      </c>
      <c r="AG386" s="81">
        <v>411879.80706415937</v>
      </c>
      <c r="AH386" s="81">
        <v>91585.410196423283</v>
      </c>
      <c r="AI386" s="81">
        <v>18866001.408363096</v>
      </c>
      <c r="AJ386" s="81">
        <v>10174666.143170815</v>
      </c>
      <c r="AK386" s="81"/>
      <c r="AL386" s="81"/>
      <c r="AM386" s="81">
        <v>761532.3282021248</v>
      </c>
      <c r="AN386" s="81"/>
      <c r="AO386" s="81"/>
      <c r="AP386" s="82"/>
      <c r="AQ386" s="81">
        <v>93</v>
      </c>
      <c r="AR386" s="81">
        <v>49</v>
      </c>
      <c r="AS386" s="81">
        <v>0</v>
      </c>
      <c r="AT386" s="81">
        <v>0</v>
      </c>
      <c r="AU386" s="81">
        <v>0</v>
      </c>
      <c r="AV386" s="81">
        <v>1</v>
      </c>
      <c r="AW386" s="81">
        <v>0</v>
      </c>
      <c r="AX386" s="82"/>
      <c r="AY386" s="81">
        <v>515.90000000000009</v>
      </c>
      <c r="AZ386" s="81">
        <v>1859.9</v>
      </c>
      <c r="BA386" s="81">
        <v>0</v>
      </c>
      <c r="BB386" s="81">
        <v>0</v>
      </c>
      <c r="BC386" s="81">
        <v>0</v>
      </c>
      <c r="BD386" s="81">
        <v>9.5</v>
      </c>
      <c r="BE386" s="81">
        <v>0</v>
      </c>
      <c r="BF386" s="82"/>
      <c r="BG386" s="81">
        <v>0</v>
      </c>
      <c r="BH386" s="81">
        <v>0</v>
      </c>
      <c r="BI386" s="81">
        <v>3.7509999999999999</v>
      </c>
      <c r="BJ386" s="81">
        <v>0</v>
      </c>
      <c r="BK386" s="81">
        <v>8.94</v>
      </c>
      <c r="BL386" s="81">
        <v>0</v>
      </c>
      <c r="BM386" s="82"/>
      <c r="BN386" s="81">
        <v>0</v>
      </c>
      <c r="BO386" s="81">
        <v>0</v>
      </c>
      <c r="BP386" s="81">
        <v>1</v>
      </c>
      <c r="BQ386" s="81">
        <v>0</v>
      </c>
      <c r="BR386" s="81">
        <v>2</v>
      </c>
      <c r="BS386" s="81">
        <v>0</v>
      </c>
      <c r="BT386"/>
      <c r="BU386" s="80">
        <v>12.691000000000001</v>
      </c>
      <c r="BV386" s="80">
        <v>0</v>
      </c>
      <c r="BW386" s="80">
        <v>0</v>
      </c>
      <c r="BX386" s="80">
        <v>0</v>
      </c>
      <c r="BY386" s="80">
        <v>0</v>
      </c>
      <c r="BZ386" s="80">
        <v>0</v>
      </c>
      <c r="CA386" s="80">
        <v>0</v>
      </c>
      <c r="CB386" s="80">
        <v>0</v>
      </c>
      <c r="CC386" s="80">
        <v>0</v>
      </c>
    </row>
    <row r="387" spans="1:81">
      <c r="A387" s="80" t="s">
        <v>2220</v>
      </c>
      <c r="B387" s="80">
        <v>85</v>
      </c>
      <c r="C387" s="80">
        <v>18</v>
      </c>
      <c r="D387" s="80">
        <v>5</v>
      </c>
      <c r="E387" s="80">
        <v>2021</v>
      </c>
      <c r="F387" s="80" t="s">
        <v>75</v>
      </c>
      <c r="G387" s="174" t="s">
        <v>2202</v>
      </c>
      <c r="H387" s="80" t="s">
        <v>2203</v>
      </c>
      <c r="I387" s="177"/>
      <c r="J387" s="81">
        <v>3.8029521320254132</v>
      </c>
      <c r="K387" s="81">
        <v>0.56296029179533469</v>
      </c>
      <c r="L387" s="81">
        <v>0.31980763913990068</v>
      </c>
      <c r="M387" s="81">
        <v>12.827773608578353</v>
      </c>
      <c r="N387" s="81">
        <v>6.6876727982914188</v>
      </c>
      <c r="O387" s="81">
        <v>6.8267036566469681</v>
      </c>
      <c r="P387" s="81">
        <v>8.9224080228253477</v>
      </c>
      <c r="Q387" s="81">
        <v>0.34674688467006426</v>
      </c>
      <c r="R387" s="81">
        <v>0</v>
      </c>
      <c r="S387" s="81">
        <v>1.4758535024999999</v>
      </c>
      <c r="T387" s="82"/>
      <c r="U387" s="81">
        <v>1012418</v>
      </c>
      <c r="V387" s="81">
        <v>201</v>
      </c>
      <c r="W387" s="81">
        <v>14</v>
      </c>
      <c r="X387" s="81">
        <v>3094</v>
      </c>
      <c r="Y387" s="81">
        <v>2490</v>
      </c>
      <c r="Z387" s="81">
        <v>5023</v>
      </c>
      <c r="AA387" s="81">
        <v>1963</v>
      </c>
      <c r="AB387" s="81">
        <v>5811</v>
      </c>
      <c r="AC387" s="81">
        <v>0</v>
      </c>
      <c r="AD387" s="81">
        <v>1.4758535024999999</v>
      </c>
      <c r="AE387" s="82"/>
      <c r="AF387" s="81">
        <v>6118260.1952830283</v>
      </c>
      <c r="AG387" s="81">
        <v>398407.22464718937</v>
      </c>
      <c r="AH387" s="81">
        <v>80370.631073575729</v>
      </c>
      <c r="AI387" s="81">
        <v>20797259.644247085</v>
      </c>
      <c r="AJ387" s="81">
        <v>9052826.7442193236</v>
      </c>
      <c r="AK387" s="81">
        <v>0</v>
      </c>
      <c r="AL387" s="81">
        <v>0</v>
      </c>
      <c r="AM387" s="81">
        <v>762774.45205114281</v>
      </c>
      <c r="AN387" s="81">
        <v>0</v>
      </c>
      <c r="AO387" s="81">
        <v>0</v>
      </c>
      <c r="AP387" s="82"/>
      <c r="AQ387" s="81">
        <v>102</v>
      </c>
      <c r="AR387" s="81">
        <v>49</v>
      </c>
      <c r="AS387" s="81">
        <v>0</v>
      </c>
      <c r="AT387" s="81">
        <v>0</v>
      </c>
      <c r="AU387" s="81">
        <v>0</v>
      </c>
      <c r="AV387" s="81">
        <v>1</v>
      </c>
      <c r="AW387" s="81"/>
      <c r="AX387" s="82"/>
      <c r="AY387" s="81">
        <v>566.4</v>
      </c>
      <c r="AZ387" s="81">
        <v>1859.9</v>
      </c>
      <c r="BA387" s="81">
        <v>0</v>
      </c>
      <c r="BB387" s="81">
        <v>0</v>
      </c>
      <c r="BC387" s="81">
        <v>0</v>
      </c>
      <c r="BD387" s="81">
        <v>9.5</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2221</v>
      </c>
      <c r="B388" s="80">
        <v>85</v>
      </c>
      <c r="C388" s="80">
        <v>19</v>
      </c>
      <c r="D388" s="80">
        <v>5</v>
      </c>
      <c r="E388" s="80">
        <v>2022</v>
      </c>
      <c r="F388" s="80" t="s">
        <v>568</v>
      </c>
      <c r="G388" s="80" t="s">
        <v>2202</v>
      </c>
      <c r="H388" s="80" t="s">
        <v>2203</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107</v>
      </c>
      <c r="AR388" s="81">
        <v>49</v>
      </c>
      <c r="AS388" s="81">
        <v>0</v>
      </c>
      <c r="AT388" s="81">
        <v>0</v>
      </c>
      <c r="AU388" s="81">
        <v>0</v>
      </c>
      <c r="AV388" s="81">
        <v>1</v>
      </c>
      <c r="AW388" s="81"/>
      <c r="AX388" s="82"/>
      <c r="AY388" s="81">
        <v>603</v>
      </c>
      <c r="AZ388" s="81">
        <v>1859.9</v>
      </c>
      <c r="BA388" s="81">
        <v>0</v>
      </c>
      <c r="BB388" s="81">
        <v>0</v>
      </c>
      <c r="BC388" s="81">
        <v>0</v>
      </c>
      <c r="BD388" s="81">
        <v>9.5</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2222</v>
      </c>
      <c r="B389" s="80">
        <v>324</v>
      </c>
      <c r="C389" s="80">
        <v>1</v>
      </c>
      <c r="D389" s="80">
        <v>20</v>
      </c>
      <c r="E389" s="80">
        <v>1990</v>
      </c>
      <c r="F389" s="80" t="s">
        <v>562</v>
      </c>
      <c r="G389" s="80" t="s">
        <v>2223</v>
      </c>
      <c r="H389" s="80" t="s">
        <v>2224</v>
      </c>
      <c r="I389" s="177"/>
      <c r="J389" s="81">
        <v>7.7809585957948961</v>
      </c>
      <c r="K389" s="81">
        <v>1.4642977594001076</v>
      </c>
      <c r="L389" s="81">
        <v>2.5993584147827118</v>
      </c>
      <c r="M389" s="81">
        <v>4.5737164201414977</v>
      </c>
      <c r="N389" s="81">
        <v>9.5075734953483462</v>
      </c>
      <c r="O389" s="81">
        <v>6.8245081350913974</v>
      </c>
      <c r="P389" s="81">
        <v>11.778704011269026</v>
      </c>
      <c r="Q389" s="81">
        <v>0.49172846696987493</v>
      </c>
      <c r="R389" s="81">
        <v>0</v>
      </c>
      <c r="S389" s="81">
        <v>0.44328681149148397</v>
      </c>
      <c r="T389" s="82"/>
      <c r="U389" s="81">
        <v>1158407</v>
      </c>
      <c r="V389" s="81">
        <v>427</v>
      </c>
      <c r="W389" s="81">
        <v>37</v>
      </c>
      <c r="X389" s="81">
        <v>1574</v>
      </c>
      <c r="Y389" s="81">
        <v>2363</v>
      </c>
      <c r="Z389" s="81">
        <v>2807</v>
      </c>
      <c r="AA389" s="81">
        <v>2860</v>
      </c>
      <c r="AB389" s="81">
        <v>7984</v>
      </c>
      <c r="AC389" s="81">
        <v>0</v>
      </c>
      <c r="AD389" s="81">
        <v>0.44328681149148397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2225</v>
      </c>
      <c r="B390" s="80">
        <v>325</v>
      </c>
      <c r="C390" s="80">
        <v>2</v>
      </c>
      <c r="D390" s="80">
        <v>20</v>
      </c>
      <c r="E390" s="80">
        <v>2005</v>
      </c>
      <c r="F390" s="80" t="s">
        <v>565</v>
      </c>
      <c r="G390" s="80" t="s">
        <v>2223</v>
      </c>
      <c r="H390" s="80" t="s">
        <v>2224</v>
      </c>
      <c r="I390" s="177"/>
      <c r="J390" s="81">
        <v>5.1550904063576972</v>
      </c>
      <c r="K390" s="81">
        <v>0.90331428496271382</v>
      </c>
      <c r="L390" s="81">
        <v>2.9913568785183817</v>
      </c>
      <c r="M390" s="81">
        <v>6.4405035718992343</v>
      </c>
      <c r="N390" s="81">
        <v>14.240628405069195</v>
      </c>
      <c r="O390" s="81">
        <v>9.4250418851916749</v>
      </c>
      <c r="P390" s="81">
        <v>12.71246134831051</v>
      </c>
      <c r="Q390" s="81">
        <v>0.44091838485544405</v>
      </c>
      <c r="R390" s="81">
        <v>0</v>
      </c>
      <c r="S390" s="81">
        <v>0.80929687909643266</v>
      </c>
      <c r="T390" s="82"/>
      <c r="U390" s="81">
        <v>928879</v>
      </c>
      <c r="V390" s="81">
        <v>347</v>
      </c>
      <c r="W390" s="81">
        <v>40</v>
      </c>
      <c r="X390" s="81">
        <v>1182</v>
      </c>
      <c r="Y390" s="81">
        <v>2661</v>
      </c>
      <c r="Z390" s="81">
        <v>4486</v>
      </c>
      <c r="AA390" s="81">
        <v>2528</v>
      </c>
      <c r="AB390" s="81">
        <v>7484</v>
      </c>
      <c r="AC390" s="81">
        <v>0</v>
      </c>
      <c r="AD390" s="81">
        <v>0.80929687909643266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2226</v>
      </c>
      <c r="B391" s="80">
        <v>326</v>
      </c>
      <c r="C391" s="80">
        <v>3</v>
      </c>
      <c r="D391" s="80">
        <v>20</v>
      </c>
      <c r="E391" s="80">
        <v>2006</v>
      </c>
      <c r="F391" s="80" t="s">
        <v>566</v>
      </c>
      <c r="G391" s="80" t="s">
        <v>2223</v>
      </c>
      <c r="H391" s="80" t="s">
        <v>2224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2227</v>
      </c>
      <c r="B392" s="80">
        <v>327</v>
      </c>
      <c r="C392" s="80">
        <v>4</v>
      </c>
      <c r="D392" s="80">
        <v>20</v>
      </c>
      <c r="E392" s="80">
        <v>2007</v>
      </c>
      <c r="F392" s="80" t="s">
        <v>567</v>
      </c>
      <c r="G392" s="80" t="s">
        <v>2223</v>
      </c>
      <c r="H392" s="80" t="s">
        <v>2224</v>
      </c>
      <c r="I392" s="177"/>
      <c r="J392" s="81">
        <v>4.0520753578681719</v>
      </c>
      <c r="K392" s="81">
        <v>0.78938557969493084</v>
      </c>
      <c r="L392" s="81">
        <v>2.2720459887249329</v>
      </c>
      <c r="M392" s="81">
        <v>7.177585400300643</v>
      </c>
      <c r="N392" s="81">
        <v>12.505719032371893</v>
      </c>
      <c r="O392" s="81">
        <v>8.9997544028707672</v>
      </c>
      <c r="P392" s="81">
        <v>12.659016996351317</v>
      </c>
      <c r="Q392" s="81">
        <v>0.4533464444522185</v>
      </c>
      <c r="R392" s="81">
        <v>0</v>
      </c>
      <c r="S392" s="81">
        <v>0.62461113389914702</v>
      </c>
      <c r="T392" s="82"/>
      <c r="U392" s="81">
        <v>746943</v>
      </c>
      <c r="V392" s="81">
        <v>295</v>
      </c>
      <c r="W392" s="81">
        <v>37</v>
      </c>
      <c r="X392" s="81">
        <v>1537</v>
      </c>
      <c r="Y392" s="81">
        <v>2662</v>
      </c>
      <c r="Z392" s="81">
        <v>4453</v>
      </c>
      <c r="AA392" s="81">
        <v>2479</v>
      </c>
      <c r="AB392" s="81">
        <v>7288</v>
      </c>
      <c r="AC392" s="81">
        <v>0</v>
      </c>
      <c r="AD392" s="81">
        <v>0.62461113389914702</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2228</v>
      </c>
      <c r="B393" s="80">
        <v>328</v>
      </c>
      <c r="C393" s="80">
        <v>5</v>
      </c>
      <c r="D393" s="80">
        <v>20</v>
      </c>
      <c r="E393" s="80">
        <v>2008</v>
      </c>
      <c r="F393" s="80" t="s">
        <v>84</v>
      </c>
      <c r="G393" s="80" t="s">
        <v>2223</v>
      </c>
      <c r="H393" s="80" t="s">
        <v>2224</v>
      </c>
      <c r="I393" s="177"/>
      <c r="J393" s="81">
        <v>3.4898709808486346</v>
      </c>
      <c r="K393" s="81">
        <v>0.58516020181868766</v>
      </c>
      <c r="L393" s="81">
        <v>2.0642064849006529</v>
      </c>
      <c r="M393" s="81">
        <v>7.7647399998385582</v>
      </c>
      <c r="N393" s="81">
        <v>11.340163533539148</v>
      </c>
      <c r="O393" s="81">
        <v>8.714114787283723</v>
      </c>
      <c r="P393" s="81">
        <v>12.328347901322575</v>
      </c>
      <c r="Q393" s="81">
        <v>0.43922433751157786</v>
      </c>
      <c r="R393" s="81">
        <v>0</v>
      </c>
      <c r="S393" s="81">
        <v>0.36670411663850028</v>
      </c>
      <c r="T393" s="82"/>
      <c r="U393" s="81">
        <v>746506</v>
      </c>
      <c r="V393" s="81">
        <v>295</v>
      </c>
      <c r="W393" s="81">
        <v>37</v>
      </c>
      <c r="X393" s="81">
        <v>1537</v>
      </c>
      <c r="Y393" s="81">
        <v>2656</v>
      </c>
      <c r="Z393" s="81">
        <v>4463</v>
      </c>
      <c r="AA393" s="81">
        <v>2417</v>
      </c>
      <c r="AB393" s="81">
        <v>7177</v>
      </c>
      <c r="AC393" s="81">
        <v>0</v>
      </c>
      <c r="AD393" s="81">
        <v>0.36670411663850028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2229</v>
      </c>
      <c r="B394" s="80">
        <v>329</v>
      </c>
      <c r="C394" s="80">
        <v>6</v>
      </c>
      <c r="D394" s="80">
        <v>20</v>
      </c>
      <c r="E394" s="80">
        <v>2009</v>
      </c>
      <c r="F394" s="80" t="s">
        <v>85</v>
      </c>
      <c r="G394" s="80" t="s">
        <v>2223</v>
      </c>
      <c r="H394" s="80" t="s">
        <v>2224</v>
      </c>
      <c r="I394" s="177"/>
      <c r="J394" s="81">
        <v>3.4976043922481108</v>
      </c>
      <c r="K394" s="81">
        <v>0.63347323771920172</v>
      </c>
      <c r="L394" s="81">
        <v>1.7621333527228003</v>
      </c>
      <c r="M394" s="81">
        <v>8.4674534029056368</v>
      </c>
      <c r="N394" s="81">
        <v>11.5227807224133</v>
      </c>
      <c r="O394" s="81">
        <v>8.7790021382392549</v>
      </c>
      <c r="P394" s="81">
        <v>11.919328051231155</v>
      </c>
      <c r="Q394" s="81">
        <v>0.41514160794079735</v>
      </c>
      <c r="R394" s="81">
        <v>0</v>
      </c>
      <c r="S394" s="81">
        <v>0.2170526109676148</v>
      </c>
      <c r="T394" s="82"/>
      <c r="U394" s="81">
        <v>555777</v>
      </c>
      <c r="V394" s="81">
        <v>306</v>
      </c>
      <c r="W394" s="81">
        <v>44</v>
      </c>
      <c r="X394" s="81">
        <v>1709</v>
      </c>
      <c r="Y394" s="81">
        <v>2678</v>
      </c>
      <c r="Z394" s="81">
        <v>4438</v>
      </c>
      <c r="AA394" s="81">
        <v>2399</v>
      </c>
      <c r="AB394" s="81">
        <v>7121</v>
      </c>
      <c r="AC394" s="81">
        <v>0</v>
      </c>
      <c r="AD394" s="81">
        <v>0.2170526109676148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2230</v>
      </c>
      <c r="B395" s="80">
        <v>330</v>
      </c>
      <c r="C395" s="80">
        <v>7</v>
      </c>
      <c r="D395" s="80">
        <v>20</v>
      </c>
      <c r="E395" s="80">
        <v>2010</v>
      </c>
      <c r="F395" s="80" t="s">
        <v>86</v>
      </c>
      <c r="G395" s="80" t="s">
        <v>2223</v>
      </c>
      <c r="H395" s="80" t="s">
        <v>2224</v>
      </c>
      <c r="I395" s="177"/>
      <c r="J395" s="81">
        <v>2.8592850366012521</v>
      </c>
      <c r="K395" s="81">
        <v>0.67863273340719954</v>
      </c>
      <c r="L395" s="81">
        <v>1.7944583238046794</v>
      </c>
      <c r="M395" s="81">
        <v>8.7485500728048997</v>
      </c>
      <c r="N395" s="81">
        <v>12.313669660508905</v>
      </c>
      <c r="O395" s="81">
        <v>8.7580865038595359</v>
      </c>
      <c r="P395" s="81">
        <v>11.944357600993756</v>
      </c>
      <c r="Q395" s="81">
        <v>0.42747078817661394</v>
      </c>
      <c r="R395" s="81">
        <v>0</v>
      </c>
      <c r="S395" s="81">
        <v>0.23999273437627566</v>
      </c>
      <c r="T395" s="82"/>
      <c r="U395" s="81">
        <v>530563</v>
      </c>
      <c r="V395" s="81">
        <v>306</v>
      </c>
      <c r="W395" s="81">
        <v>44</v>
      </c>
      <c r="X395" s="81">
        <v>1709</v>
      </c>
      <c r="Y395" s="81">
        <v>2689</v>
      </c>
      <c r="Z395" s="81">
        <v>4448</v>
      </c>
      <c r="AA395" s="81">
        <v>2344</v>
      </c>
      <c r="AB395" s="81">
        <v>7026</v>
      </c>
      <c r="AC395" s="81">
        <v>0</v>
      </c>
      <c r="AD395" s="81">
        <v>0.23999273437627566</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2231</v>
      </c>
      <c r="B396" s="80">
        <v>331</v>
      </c>
      <c r="C396" s="80">
        <v>8</v>
      </c>
      <c r="D396" s="80">
        <v>20</v>
      </c>
      <c r="E396" s="80">
        <v>2011</v>
      </c>
      <c r="F396" s="80" t="s">
        <v>87</v>
      </c>
      <c r="G396" s="80" t="s">
        <v>2223</v>
      </c>
      <c r="H396" s="80" t="s">
        <v>2224</v>
      </c>
      <c r="I396" s="177"/>
      <c r="J396" s="81">
        <v>3.8157550335962704</v>
      </c>
      <c r="K396" s="81">
        <v>0.85177233901716409</v>
      </c>
      <c r="L396" s="81">
        <v>1.6011258927603127</v>
      </c>
      <c r="M396" s="81">
        <v>9.6278847111277184</v>
      </c>
      <c r="N396" s="81">
        <v>11.468731069217558</v>
      </c>
      <c r="O396" s="81">
        <v>8.6547292315388269</v>
      </c>
      <c r="P396" s="81">
        <v>11.336916094645741</v>
      </c>
      <c r="Q396" s="81">
        <v>0.48163378113701133</v>
      </c>
      <c r="R396" s="81">
        <v>0</v>
      </c>
      <c r="S396" s="81">
        <v>0.20919686281583996</v>
      </c>
      <c r="T396" s="82"/>
      <c r="U396" s="81">
        <v>671404</v>
      </c>
      <c r="V396" s="81">
        <v>306</v>
      </c>
      <c r="W396" s="81">
        <v>44</v>
      </c>
      <c r="X396" s="81">
        <v>1709</v>
      </c>
      <c r="Y396" s="81">
        <v>2667</v>
      </c>
      <c r="Z396" s="81">
        <v>4491</v>
      </c>
      <c r="AA396" s="81">
        <v>2291</v>
      </c>
      <c r="AB396" s="81">
        <v>6863</v>
      </c>
      <c r="AC396" s="81">
        <v>0</v>
      </c>
      <c r="AD396" s="81">
        <v>0.20919686281583996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2232</v>
      </c>
      <c r="B397" s="80">
        <v>332</v>
      </c>
      <c r="C397" s="80">
        <v>9</v>
      </c>
      <c r="D397" s="80">
        <v>20</v>
      </c>
      <c r="E397" s="80">
        <v>2012</v>
      </c>
      <c r="F397" s="80" t="s">
        <v>88</v>
      </c>
      <c r="G397" s="80" t="s">
        <v>2223</v>
      </c>
      <c r="H397" s="80" t="s">
        <v>2224</v>
      </c>
      <c r="I397" s="177"/>
      <c r="J397" s="81">
        <v>3.1184190680677548</v>
      </c>
      <c r="K397" s="81">
        <v>0.76883230025824723</v>
      </c>
      <c r="L397" s="81">
        <v>1.6279651807579403</v>
      </c>
      <c r="M397" s="81">
        <v>8.6680698693010108</v>
      </c>
      <c r="N397" s="81">
        <v>11.283539695732447</v>
      </c>
      <c r="O397" s="81">
        <v>8.5655919171731831</v>
      </c>
      <c r="P397" s="81">
        <v>11.127705214798938</v>
      </c>
      <c r="Q397" s="81">
        <v>0.52221613236392894</v>
      </c>
      <c r="R397" s="81">
        <v>0</v>
      </c>
      <c r="S397" s="81">
        <v>0.25472803004065114</v>
      </c>
      <c r="T397" s="82"/>
      <c r="U397" s="81">
        <v>563015</v>
      </c>
      <c r="V397" s="81">
        <v>306</v>
      </c>
      <c r="W397" s="81">
        <v>44</v>
      </c>
      <c r="X397" s="81">
        <v>1709</v>
      </c>
      <c r="Y397" s="81">
        <v>2709</v>
      </c>
      <c r="Z397" s="81">
        <v>4480</v>
      </c>
      <c r="AA397" s="81">
        <v>2236</v>
      </c>
      <c r="AB397" s="81">
        <v>6849</v>
      </c>
      <c r="AC397" s="81">
        <v>0</v>
      </c>
      <c r="AD397" s="81">
        <v>0.25472803004065114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2233</v>
      </c>
      <c r="B398" s="80">
        <v>333</v>
      </c>
      <c r="C398" s="80">
        <v>10</v>
      </c>
      <c r="D398" s="80">
        <v>20</v>
      </c>
      <c r="E398" s="80">
        <v>2013</v>
      </c>
      <c r="F398" s="80" t="s">
        <v>89</v>
      </c>
      <c r="G398" s="80" t="s">
        <v>2223</v>
      </c>
      <c r="H398" s="80" t="s">
        <v>2224</v>
      </c>
      <c r="I398" s="177"/>
      <c r="J398" s="81">
        <v>2.9086780009021465</v>
      </c>
      <c r="K398" s="81">
        <v>0.63243002708670137</v>
      </c>
      <c r="L398" s="81">
        <v>1.6548857338957099</v>
      </c>
      <c r="M398" s="81">
        <v>8.3561812506857365</v>
      </c>
      <c r="N398" s="81">
        <v>12.085274728975733</v>
      </c>
      <c r="O398" s="81">
        <v>8.1811968967485704</v>
      </c>
      <c r="P398" s="81">
        <v>10.989800118335708</v>
      </c>
      <c r="Q398" s="81">
        <v>0.52470721062393444</v>
      </c>
      <c r="R398" s="81">
        <v>0</v>
      </c>
      <c r="S398" s="81">
        <v>0.25040149547989449</v>
      </c>
      <c r="T398" s="82"/>
      <c r="U398" s="81">
        <v>521492</v>
      </c>
      <c r="V398" s="81">
        <v>306</v>
      </c>
      <c r="W398" s="81">
        <v>44</v>
      </c>
      <c r="X398" s="81">
        <v>1709</v>
      </c>
      <c r="Y398" s="81">
        <v>2711</v>
      </c>
      <c r="Z398" s="81">
        <v>4470</v>
      </c>
      <c r="AA398" s="81">
        <v>2200</v>
      </c>
      <c r="AB398" s="81">
        <v>6783</v>
      </c>
      <c r="AC398" s="81">
        <v>0</v>
      </c>
      <c r="AD398" s="81">
        <v>0.25040149547989449</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2234</v>
      </c>
      <c r="B399" s="80">
        <v>334</v>
      </c>
      <c r="C399" s="80">
        <v>11</v>
      </c>
      <c r="D399" s="80">
        <v>20</v>
      </c>
      <c r="E399" s="80">
        <v>2014</v>
      </c>
      <c r="F399" s="80" t="s">
        <v>90</v>
      </c>
      <c r="G399" s="80" t="s">
        <v>2223</v>
      </c>
      <c r="H399" s="80" t="s">
        <v>2224</v>
      </c>
      <c r="I399" s="177"/>
      <c r="J399" s="81">
        <v>2.6852552627640884</v>
      </c>
      <c r="K399" s="81">
        <v>0.63345199720879397</v>
      </c>
      <c r="L399" s="81">
        <v>3.3857370053183478</v>
      </c>
      <c r="M399" s="81">
        <v>8.975941410554185</v>
      </c>
      <c r="N399" s="81">
        <v>11.919318774071163</v>
      </c>
      <c r="O399" s="81">
        <v>7.7609084984423102</v>
      </c>
      <c r="P399" s="81">
        <v>10.876233271420954</v>
      </c>
      <c r="Q399" s="81">
        <v>0.49489759851786075</v>
      </c>
      <c r="R399" s="81">
        <v>0</v>
      </c>
      <c r="S399" s="81">
        <v>0.28852014545459453</v>
      </c>
      <c r="T399" s="82"/>
      <c r="U399" s="81">
        <v>527008</v>
      </c>
      <c r="V399" s="81">
        <v>261</v>
      </c>
      <c r="W399" s="81">
        <v>125</v>
      </c>
      <c r="X399" s="81">
        <v>1844</v>
      </c>
      <c r="Y399" s="81">
        <v>2697</v>
      </c>
      <c r="Z399" s="81">
        <v>4466</v>
      </c>
      <c r="AA399" s="81">
        <v>2166</v>
      </c>
      <c r="AB399" s="81">
        <v>6668</v>
      </c>
      <c r="AC399" s="81">
        <v>0</v>
      </c>
      <c r="AD399" s="81">
        <v>0.28852014545459453</v>
      </c>
      <c r="AE399" s="82"/>
      <c r="AF399" s="81">
        <v>3743824.4221078223</v>
      </c>
      <c r="AG399" s="81">
        <v>522093.08897333348</v>
      </c>
      <c r="AH399" s="81">
        <v>865666.38840998954</v>
      </c>
      <c r="AI399" s="81">
        <v>11159453.032282753</v>
      </c>
      <c r="AJ399" s="81">
        <v>14804999.914709419</v>
      </c>
      <c r="AK399" s="81">
        <v>0</v>
      </c>
      <c r="AL399" s="81">
        <v>0</v>
      </c>
      <c r="AM399" s="81">
        <v>915416.75864259654</v>
      </c>
      <c r="AN399" s="81">
        <v>0</v>
      </c>
      <c r="AO399" s="81">
        <v>0</v>
      </c>
      <c r="AP399" s="82"/>
      <c r="AQ399" s="81">
        <v>178</v>
      </c>
      <c r="AR399" s="81">
        <v>20</v>
      </c>
      <c r="AS399" s="81">
        <v>0</v>
      </c>
      <c r="AT399" s="81">
        <v>0</v>
      </c>
      <c r="AU399" s="81">
        <v>0</v>
      </c>
      <c r="AV399" s="81">
        <v>0</v>
      </c>
      <c r="AW399" s="81" t="s">
        <v>564</v>
      </c>
      <c r="AX399" s="82"/>
      <c r="AY399" s="81">
        <v>745.4</v>
      </c>
      <c r="AZ399" s="81">
        <v>406.4</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2235</v>
      </c>
      <c r="B400" s="80">
        <v>335</v>
      </c>
      <c r="C400" s="80">
        <v>12</v>
      </c>
      <c r="D400" s="80">
        <v>20</v>
      </c>
      <c r="E400" s="80">
        <v>2015</v>
      </c>
      <c r="F400" s="80" t="s">
        <v>91</v>
      </c>
      <c r="G400" s="80" t="s">
        <v>2223</v>
      </c>
      <c r="H400" s="80" t="s">
        <v>2224</v>
      </c>
      <c r="I400" s="177"/>
      <c r="J400" s="81">
        <v>2.4634200845671903</v>
      </c>
      <c r="K400" s="81">
        <v>0.58948954198124748</v>
      </c>
      <c r="L400" s="81">
        <v>3.6526974984683345</v>
      </c>
      <c r="M400" s="81">
        <v>9.5687937104532281</v>
      </c>
      <c r="N400" s="81">
        <v>10.140187787871794</v>
      </c>
      <c r="O400" s="81">
        <v>7.6300481952616526</v>
      </c>
      <c r="P400" s="81">
        <v>10.76418377318292</v>
      </c>
      <c r="Q400" s="81">
        <v>0.47147448881346177</v>
      </c>
      <c r="R400" s="81">
        <v>0</v>
      </c>
      <c r="S400" s="81">
        <v>0.31259582229505284</v>
      </c>
      <c r="T400" s="82"/>
      <c r="U400" s="81">
        <v>521878</v>
      </c>
      <c r="V400" s="81">
        <v>261</v>
      </c>
      <c r="W400" s="81">
        <v>125</v>
      </c>
      <c r="X400" s="81">
        <v>1844</v>
      </c>
      <c r="Y400" s="81">
        <v>2677</v>
      </c>
      <c r="Z400" s="81">
        <v>4433</v>
      </c>
      <c r="AA400" s="81">
        <v>2142</v>
      </c>
      <c r="AB400" s="81">
        <v>6489</v>
      </c>
      <c r="AC400" s="81">
        <v>0</v>
      </c>
      <c r="AD400" s="81">
        <v>0.31259582229505284</v>
      </c>
      <c r="AE400" s="82"/>
      <c r="AF400" s="81">
        <v>3544536.6470909612</v>
      </c>
      <c r="AG400" s="81">
        <v>453210.97387149482</v>
      </c>
      <c r="AH400" s="81">
        <v>768139.25941330637</v>
      </c>
      <c r="AI400" s="81">
        <v>11974986.003636194</v>
      </c>
      <c r="AJ400" s="81">
        <v>12711051.596275762</v>
      </c>
      <c r="AK400" s="81">
        <v>0</v>
      </c>
      <c r="AL400" s="81">
        <v>0</v>
      </c>
      <c r="AM400" s="81">
        <v>889290.22966877616</v>
      </c>
      <c r="AN400" s="81">
        <v>0</v>
      </c>
      <c r="AO400" s="81">
        <v>0</v>
      </c>
      <c r="AP400" s="82"/>
      <c r="AQ400" s="81">
        <v>189</v>
      </c>
      <c r="AR400" s="81">
        <v>29</v>
      </c>
      <c r="AS400" s="81">
        <v>0</v>
      </c>
      <c r="AT400" s="81">
        <v>0</v>
      </c>
      <c r="AU400" s="81">
        <v>0</v>
      </c>
      <c r="AV400" s="81">
        <v>0</v>
      </c>
      <c r="AW400" s="81" t="s">
        <v>564</v>
      </c>
      <c r="AX400" s="82"/>
      <c r="AY400" s="81">
        <v>792.2</v>
      </c>
      <c r="AZ400" s="81">
        <v>4505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2236</v>
      </c>
      <c r="B401" s="80">
        <v>336</v>
      </c>
      <c r="C401" s="80">
        <v>13</v>
      </c>
      <c r="D401" s="80">
        <v>20</v>
      </c>
      <c r="E401" s="80">
        <v>2016</v>
      </c>
      <c r="F401" s="80" t="s">
        <v>92</v>
      </c>
      <c r="G401" s="80" t="s">
        <v>2223</v>
      </c>
      <c r="H401" s="80" t="s">
        <v>2224</v>
      </c>
      <c r="I401" s="177"/>
      <c r="J401" s="81">
        <v>2.364796236714334</v>
      </c>
      <c r="K401" s="81">
        <v>0.59303189029891989</v>
      </c>
      <c r="L401" s="81">
        <v>3.5103430416590573</v>
      </c>
      <c r="M401" s="81">
        <v>7.735282328238493</v>
      </c>
      <c r="N401" s="81">
        <v>10.74327176031362</v>
      </c>
      <c r="O401" s="81">
        <v>9.3107973553226433</v>
      </c>
      <c r="P401" s="81">
        <v>12.350871156382347</v>
      </c>
      <c r="Q401" s="81">
        <v>0.44837211280009098</v>
      </c>
      <c r="R401" s="81">
        <v>0</v>
      </c>
      <c r="S401" s="81">
        <v>0.50053899664769952</v>
      </c>
      <c r="T401" s="82"/>
      <c r="U401" s="81">
        <v>497172.99999999988</v>
      </c>
      <c r="V401" s="81">
        <v>261</v>
      </c>
      <c r="W401" s="81">
        <v>125</v>
      </c>
      <c r="X401" s="81">
        <v>1844</v>
      </c>
      <c r="Y401" s="81">
        <v>2664</v>
      </c>
      <c r="Z401" s="81">
        <v>5476</v>
      </c>
      <c r="AA401" s="81">
        <v>2542</v>
      </c>
      <c r="AB401" s="81">
        <v>6348</v>
      </c>
      <c r="AC401" s="81">
        <v>0</v>
      </c>
      <c r="AD401" s="81">
        <v>0.50053899664769952</v>
      </c>
      <c r="AE401" s="82"/>
      <c r="AF401" s="81">
        <v>3473680.9041666728</v>
      </c>
      <c r="AG401" s="81">
        <v>438233.74521066452</v>
      </c>
      <c r="AH401" s="81">
        <v>573284.26382444869</v>
      </c>
      <c r="AI401" s="81">
        <v>11649687.799903991</v>
      </c>
      <c r="AJ401" s="81">
        <v>13242696.609750871</v>
      </c>
      <c r="AK401" s="81">
        <v>0</v>
      </c>
      <c r="AL401" s="81">
        <v>0</v>
      </c>
      <c r="AM401" s="81">
        <v>870642.64996233303</v>
      </c>
      <c r="AN401" s="81">
        <v>0</v>
      </c>
      <c r="AO401" s="81">
        <v>0</v>
      </c>
      <c r="AP401" s="82"/>
      <c r="AQ401" s="81">
        <v>200</v>
      </c>
      <c r="AR401" s="81">
        <v>39</v>
      </c>
      <c r="AS401" s="81">
        <v>0</v>
      </c>
      <c r="AT401" s="81">
        <v>0</v>
      </c>
      <c r="AU401" s="81">
        <v>0</v>
      </c>
      <c r="AV401" s="81">
        <v>0</v>
      </c>
      <c r="AW401" s="81" t="s">
        <v>564</v>
      </c>
      <c r="AX401" s="82"/>
      <c r="AY401" s="81">
        <v>853.59999999999991</v>
      </c>
      <c r="AZ401" s="81">
        <v>4861.3999999999996</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2237</v>
      </c>
      <c r="B402" s="80">
        <v>337</v>
      </c>
      <c r="C402" s="80">
        <v>14</v>
      </c>
      <c r="D402" s="80">
        <v>20</v>
      </c>
      <c r="E402" s="80">
        <v>2017</v>
      </c>
      <c r="F402" s="80" t="s">
        <v>71</v>
      </c>
      <c r="G402" s="80" t="s">
        <v>2223</v>
      </c>
      <c r="H402" s="80" t="s">
        <v>2224</v>
      </c>
      <c r="I402" s="177"/>
      <c r="J402" s="81">
        <v>2.1420939976596931</v>
      </c>
      <c r="K402" s="81">
        <v>0.58483500254470122</v>
      </c>
      <c r="L402" s="81">
        <v>3.4520181091203774</v>
      </c>
      <c r="M402" s="81">
        <v>7.3485002163394881</v>
      </c>
      <c r="N402" s="81">
        <v>11.031090498401554</v>
      </c>
      <c r="O402" s="81">
        <v>8.8879147150383684</v>
      </c>
      <c r="P402" s="81">
        <v>11.963644403345267</v>
      </c>
      <c r="Q402" s="81">
        <v>0.42503500011969347</v>
      </c>
      <c r="R402" s="81">
        <v>0</v>
      </c>
      <c r="S402" s="81">
        <v>0.33116005877205418</v>
      </c>
      <c r="T402" s="82"/>
      <c r="U402" s="81">
        <v>478105</v>
      </c>
      <c r="V402" s="81">
        <v>261</v>
      </c>
      <c r="W402" s="81">
        <v>125</v>
      </c>
      <c r="X402" s="81">
        <v>1844</v>
      </c>
      <c r="Y402" s="81">
        <v>2655</v>
      </c>
      <c r="Z402" s="81">
        <v>5314</v>
      </c>
      <c r="AA402" s="81">
        <v>2478</v>
      </c>
      <c r="AB402" s="81">
        <v>6223</v>
      </c>
      <c r="AC402" s="81">
        <v>0</v>
      </c>
      <c r="AD402" s="81">
        <v>0.33116005877205418</v>
      </c>
      <c r="AE402" s="82"/>
      <c r="AF402" s="81">
        <v>3189437.918053553</v>
      </c>
      <c r="AG402" s="81">
        <v>437058.84452979598</v>
      </c>
      <c r="AH402" s="81">
        <v>739360.55159473699</v>
      </c>
      <c r="AI402" s="81">
        <v>11538849.268913031</v>
      </c>
      <c r="AJ402" s="81">
        <v>13028560.186509671</v>
      </c>
      <c r="AK402" s="81">
        <v>0</v>
      </c>
      <c r="AL402" s="81">
        <v>0</v>
      </c>
      <c r="AM402" s="81">
        <v>854834.10777769529</v>
      </c>
      <c r="AN402" s="81">
        <v>0</v>
      </c>
      <c r="AO402" s="81">
        <v>0</v>
      </c>
      <c r="AP402" s="82"/>
      <c r="AQ402" s="81">
        <v>212</v>
      </c>
      <c r="AR402" s="81">
        <v>48</v>
      </c>
      <c r="AS402" s="81">
        <v>0</v>
      </c>
      <c r="AT402" s="81">
        <v>0</v>
      </c>
      <c r="AU402" s="81">
        <v>0</v>
      </c>
      <c r="AV402" s="81">
        <v>0</v>
      </c>
      <c r="AW402" s="81" t="s">
        <v>564</v>
      </c>
      <c r="AX402" s="82"/>
      <c r="AY402" s="81">
        <v>911.59999999999991</v>
      </c>
      <c r="AZ402" s="81">
        <v>21611.7</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2238</v>
      </c>
      <c r="B403" s="80">
        <v>338</v>
      </c>
      <c r="C403" s="80">
        <v>15</v>
      </c>
      <c r="D403" s="80">
        <v>20</v>
      </c>
      <c r="E403" s="80">
        <v>2018</v>
      </c>
      <c r="F403" s="80" t="s">
        <v>93</v>
      </c>
      <c r="G403" s="80" t="s">
        <v>2223</v>
      </c>
      <c r="H403" s="80" t="s">
        <v>2224</v>
      </c>
      <c r="I403" s="177"/>
      <c r="J403" s="81">
        <v>1.9174228614137683</v>
      </c>
      <c r="K403" s="81">
        <v>0.54878377092502706</v>
      </c>
      <c r="L403" s="81">
        <v>3.0947322677408717</v>
      </c>
      <c r="M403" s="81">
        <v>7.1516899431745191</v>
      </c>
      <c r="N403" s="81">
        <v>10.675409038795488</v>
      </c>
      <c r="O403" s="81">
        <v>8.4632738078984691</v>
      </c>
      <c r="P403" s="81">
        <v>11.48128417450228</v>
      </c>
      <c r="Q403" s="81">
        <v>0.38813645345263331</v>
      </c>
      <c r="R403" s="81">
        <v>0</v>
      </c>
      <c r="S403" s="81">
        <v>0.66374645359468143</v>
      </c>
      <c r="T403" s="82"/>
      <c r="U403" s="81">
        <v>460093.99999999988</v>
      </c>
      <c r="V403" s="81">
        <v>261</v>
      </c>
      <c r="W403" s="81">
        <v>125</v>
      </c>
      <c r="X403" s="81">
        <v>1844</v>
      </c>
      <c r="Y403" s="81">
        <v>2651</v>
      </c>
      <c r="Z403" s="81">
        <v>5157</v>
      </c>
      <c r="AA403" s="81">
        <v>2402</v>
      </c>
      <c r="AB403" s="81">
        <v>6124</v>
      </c>
      <c r="AC403" s="81">
        <v>0</v>
      </c>
      <c r="AD403" s="81">
        <v>0.66374645359468143</v>
      </c>
      <c r="AE403" s="82"/>
      <c r="AF403" s="81">
        <v>2934770.2497476419</v>
      </c>
      <c r="AG403" s="81">
        <v>388236.74027089868</v>
      </c>
      <c r="AH403" s="81">
        <v>698641.70793371461</v>
      </c>
      <c r="AI403" s="81">
        <v>11021679.78783427</v>
      </c>
      <c r="AJ403" s="81">
        <v>12978970.03405118</v>
      </c>
      <c r="AK403" s="81">
        <v>0</v>
      </c>
      <c r="AL403" s="81">
        <v>0</v>
      </c>
      <c r="AM403" s="81">
        <v>842975.40199813759</v>
      </c>
      <c r="AN403" s="81">
        <v>0</v>
      </c>
      <c r="AO403" s="81">
        <v>0</v>
      </c>
      <c r="AP403" s="82"/>
      <c r="AQ403" s="81">
        <v>231</v>
      </c>
      <c r="AR403" s="81">
        <v>52</v>
      </c>
      <c r="AS403" s="81">
        <v>0</v>
      </c>
      <c r="AT403" s="81">
        <v>0</v>
      </c>
      <c r="AU403" s="81">
        <v>0</v>
      </c>
      <c r="AV403" s="81">
        <v>0</v>
      </c>
      <c r="AW403" s="81" t="s">
        <v>564</v>
      </c>
      <c r="AX403" s="82"/>
      <c r="AY403" s="81">
        <v>1009.5</v>
      </c>
      <c r="AZ403" s="81">
        <v>21659</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2239</v>
      </c>
      <c r="B404" s="80">
        <v>339</v>
      </c>
      <c r="C404" s="80">
        <v>16</v>
      </c>
      <c r="D404" s="80">
        <v>20</v>
      </c>
      <c r="E404" s="80">
        <v>2019</v>
      </c>
      <c r="F404" s="80" t="s">
        <v>73</v>
      </c>
      <c r="G404" s="80" t="s">
        <v>2223</v>
      </c>
      <c r="H404" s="80" t="s">
        <v>2224</v>
      </c>
      <c r="I404" s="177"/>
      <c r="J404" s="81">
        <v>1.9394039189620669</v>
      </c>
      <c r="K404" s="81">
        <v>0.4981413140540617</v>
      </c>
      <c r="L404" s="81">
        <v>3.1115776194053391</v>
      </c>
      <c r="M404" s="81">
        <v>6.8485034503252775</v>
      </c>
      <c r="N404" s="81">
        <v>9.425251208487829</v>
      </c>
      <c r="O404" s="81">
        <v>6.8586741673065257</v>
      </c>
      <c r="P404" s="81">
        <v>9.7426258762465263</v>
      </c>
      <c r="Q404" s="81">
        <v>0.36994419557514596</v>
      </c>
      <c r="R404" s="81">
        <v>0</v>
      </c>
      <c r="S404" s="81">
        <v>0.46668062530879167</v>
      </c>
      <c r="T404" s="82"/>
      <c r="U404" s="81">
        <v>471727</v>
      </c>
      <c r="V404" s="81">
        <v>261</v>
      </c>
      <c r="W404" s="81">
        <v>125</v>
      </c>
      <c r="X404" s="81">
        <v>1844</v>
      </c>
      <c r="Y404" s="81">
        <v>2637</v>
      </c>
      <c r="Z404" s="81">
        <v>4294</v>
      </c>
      <c r="AA404" s="81">
        <v>2023</v>
      </c>
      <c r="AB404" s="81">
        <v>5995</v>
      </c>
      <c r="AC404" s="81">
        <v>0</v>
      </c>
      <c r="AD404" s="81">
        <v>0.46668062530879167</v>
      </c>
      <c r="AE404" s="82"/>
      <c r="AF404" s="81">
        <v>3150228.1457324168</v>
      </c>
      <c r="AG404" s="81">
        <v>375916.00594474142</v>
      </c>
      <c r="AH404" s="81">
        <v>737941.92609361187</v>
      </c>
      <c r="AI404" s="81">
        <v>11294462.191054091</v>
      </c>
      <c r="AJ404" s="81">
        <v>11907154.504449049</v>
      </c>
      <c r="AK404" s="81">
        <v>0</v>
      </c>
      <c r="AL404" s="81">
        <v>0</v>
      </c>
      <c r="AM404" s="81">
        <v>816473.86966416263</v>
      </c>
      <c r="AN404" s="81">
        <v>0</v>
      </c>
      <c r="AO404" s="81">
        <v>0</v>
      </c>
      <c r="AP404" s="82"/>
      <c r="AQ404" s="81">
        <v>241</v>
      </c>
      <c r="AR404" s="81">
        <v>62</v>
      </c>
      <c r="AS404" s="81">
        <v>0</v>
      </c>
      <c r="AT404" s="81">
        <v>0</v>
      </c>
      <c r="AU404" s="81">
        <v>0</v>
      </c>
      <c r="AV404" s="81">
        <v>0</v>
      </c>
      <c r="AW404" s="81" t="s">
        <v>564</v>
      </c>
      <c r="AX404" s="82"/>
      <c r="AY404" s="81">
        <v>1069.2</v>
      </c>
      <c r="AZ404" s="81">
        <v>22469.8</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2240</v>
      </c>
      <c r="B405" s="80">
        <v>340</v>
      </c>
      <c r="C405" s="80">
        <v>17</v>
      </c>
      <c r="D405" s="80">
        <v>20</v>
      </c>
      <c r="E405" s="80">
        <v>2020</v>
      </c>
      <c r="F405" s="80" t="s">
        <v>218</v>
      </c>
      <c r="G405" s="80" t="s">
        <v>2223</v>
      </c>
      <c r="H405" s="80" t="s">
        <v>2224</v>
      </c>
      <c r="I405" s="177"/>
      <c r="J405" s="81">
        <v>1.967348140015498</v>
      </c>
      <c r="K405" s="81">
        <v>0.45591967933164201</v>
      </c>
      <c r="L405" s="81">
        <v>2.2907388477400965</v>
      </c>
      <c r="M405" s="81">
        <v>4.7832103736022082</v>
      </c>
      <c r="N405" s="81">
        <v>9.2505850454033816</v>
      </c>
      <c r="O405" s="81">
        <v>6.8194413002218681</v>
      </c>
      <c r="P405" s="81">
        <v>10.394414233918988</v>
      </c>
      <c r="Q405" s="81">
        <v>0.34711618798428989</v>
      </c>
      <c r="R405" s="81">
        <v>0</v>
      </c>
      <c r="S405" s="81">
        <v>0.49524509797171479</v>
      </c>
      <c r="T405" s="82"/>
      <c r="U405" s="81">
        <v>486854</v>
      </c>
      <c r="V405" s="81">
        <v>209</v>
      </c>
      <c r="W405" s="81">
        <v>103</v>
      </c>
      <c r="X405" s="81">
        <v>1431</v>
      </c>
      <c r="Y405" s="81">
        <v>2640</v>
      </c>
      <c r="Z405" s="81">
        <v>4873</v>
      </c>
      <c r="AA405" s="81">
        <v>2345</v>
      </c>
      <c r="AB405" s="81">
        <v>5887</v>
      </c>
      <c r="AC405" s="81">
        <v>0</v>
      </c>
      <c r="AD405" s="81">
        <v>0.49524509797171479</v>
      </c>
      <c r="AE405" s="82"/>
      <c r="AF405" s="81">
        <v>3282168.0188990901</v>
      </c>
      <c r="AG405" s="81">
        <v>328754.30715652404</v>
      </c>
      <c r="AH405" s="81">
        <v>589434.82578897197</v>
      </c>
      <c r="AI405" s="81">
        <v>8268703.4021208594</v>
      </c>
      <c r="AJ405" s="81">
        <v>12045681.433632173</v>
      </c>
      <c r="AK405" s="81"/>
      <c r="AL405" s="81"/>
      <c r="AM405" s="81">
        <v>768318.90593417466</v>
      </c>
      <c r="AN405" s="81"/>
      <c r="AO405" s="81"/>
      <c r="AP405" s="82"/>
      <c r="AQ405" s="81">
        <v>247</v>
      </c>
      <c r="AR405" s="81">
        <v>64</v>
      </c>
      <c r="AS405" s="81">
        <v>0</v>
      </c>
      <c r="AT405" s="81">
        <v>0</v>
      </c>
      <c r="AU405" s="81">
        <v>0</v>
      </c>
      <c r="AV405" s="81">
        <v>0</v>
      </c>
      <c r="AW405" s="81">
        <v>0</v>
      </c>
      <c r="AX405" s="82"/>
      <c r="AY405" s="81">
        <v>1106.8</v>
      </c>
      <c r="AZ405" s="81">
        <v>24495.3</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2241</v>
      </c>
      <c r="B406" s="80">
        <v>340</v>
      </c>
      <c r="C406" s="80">
        <v>18</v>
      </c>
      <c r="D406" s="80">
        <v>20</v>
      </c>
      <c r="E406" s="80">
        <v>2021</v>
      </c>
      <c r="F406" s="80" t="s">
        <v>75</v>
      </c>
      <c r="G406" s="174" t="s">
        <v>2223</v>
      </c>
      <c r="H406" s="80" t="s">
        <v>2224</v>
      </c>
      <c r="I406" s="177"/>
      <c r="J406" s="81">
        <v>2.4525285900183986</v>
      </c>
      <c r="K406" s="81">
        <v>0.48888895089390488</v>
      </c>
      <c r="L406" s="81">
        <v>3.005268427293053</v>
      </c>
      <c r="M406" s="81">
        <v>5.9415773464507247</v>
      </c>
      <c r="N406" s="81">
        <v>9.8172150399384162</v>
      </c>
      <c r="O406" s="81">
        <v>6.5032404931426919</v>
      </c>
      <c r="P406" s="81">
        <v>10.467807272830758</v>
      </c>
      <c r="Q406" s="81">
        <v>0.34698556777773604</v>
      </c>
      <c r="R406" s="81">
        <v>0</v>
      </c>
      <c r="S406" s="81">
        <v>0.58159874802360079</v>
      </c>
      <c r="T406" s="82"/>
      <c r="U406" s="81">
        <v>641941</v>
      </c>
      <c r="V406" s="81">
        <v>209</v>
      </c>
      <c r="W406" s="81">
        <v>103</v>
      </c>
      <c r="X406" s="81">
        <v>1431</v>
      </c>
      <c r="Y406" s="81">
        <v>2634</v>
      </c>
      <c r="Z406" s="81">
        <v>4785</v>
      </c>
      <c r="AA406" s="81">
        <v>2303</v>
      </c>
      <c r="AB406" s="81">
        <v>5815</v>
      </c>
      <c r="AC406" s="81">
        <v>0</v>
      </c>
      <c r="AD406" s="81">
        <v>0.58159874802360079</v>
      </c>
      <c r="AE406" s="82"/>
      <c r="AF406" s="81">
        <v>3873633.8681178042</v>
      </c>
      <c r="AG406" s="81">
        <v>338548.91641588992</v>
      </c>
      <c r="AH406" s="81">
        <v>706061.51739407994</v>
      </c>
      <c r="AI406" s="81">
        <v>9640029.879108116</v>
      </c>
      <c r="AJ406" s="81">
        <v>12184590.948344847</v>
      </c>
      <c r="AK406" s="81">
        <v>0</v>
      </c>
      <c r="AL406" s="81">
        <v>0</v>
      </c>
      <c r="AM406" s="81">
        <v>763299.50760237395</v>
      </c>
      <c r="AN406" s="81">
        <v>0</v>
      </c>
      <c r="AO406" s="81">
        <v>0</v>
      </c>
      <c r="AP406" s="82"/>
      <c r="AQ406" s="81">
        <v>255</v>
      </c>
      <c r="AR406" s="81">
        <v>65</v>
      </c>
      <c r="AS406" s="81">
        <v>0</v>
      </c>
      <c r="AT406" s="81">
        <v>0</v>
      </c>
      <c r="AU406" s="81">
        <v>0</v>
      </c>
      <c r="AV406" s="81">
        <v>0</v>
      </c>
      <c r="AW406" s="81"/>
      <c r="AX406" s="82"/>
      <c r="AY406" s="81">
        <v>1160.8</v>
      </c>
      <c r="AZ406" s="81">
        <v>24894.899999999991</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2242</v>
      </c>
      <c r="B407" s="80">
        <v>340</v>
      </c>
      <c r="C407" s="80">
        <v>19</v>
      </c>
      <c r="D407" s="80">
        <v>20</v>
      </c>
      <c r="E407" s="80">
        <v>2022</v>
      </c>
      <c r="F407" s="80" t="s">
        <v>568</v>
      </c>
      <c r="G407" s="174" t="s">
        <v>2223</v>
      </c>
      <c r="H407" s="80" t="s">
        <v>2224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268</v>
      </c>
      <c r="AR407" s="81">
        <v>66</v>
      </c>
      <c r="AS407" s="81">
        <v>0</v>
      </c>
      <c r="AT407" s="81">
        <v>1</v>
      </c>
      <c r="AU407" s="81">
        <v>0</v>
      </c>
      <c r="AV407" s="81">
        <v>0</v>
      </c>
      <c r="AW407" s="81"/>
      <c r="AX407" s="82"/>
      <c r="AY407" s="81">
        <v>1243.5999999999999</v>
      </c>
      <c r="AZ407" s="81">
        <v>26892.899999999994</v>
      </c>
      <c r="BA407" s="81">
        <v>0</v>
      </c>
      <c r="BB407" s="81">
        <v>1909.4</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2243</v>
      </c>
      <c r="B408" s="80">
        <v>222</v>
      </c>
      <c r="C408" s="80">
        <v>1</v>
      </c>
      <c r="D408" s="80">
        <v>14</v>
      </c>
      <c r="E408" s="80">
        <v>1990</v>
      </c>
      <c r="F408" s="80" t="s">
        <v>562</v>
      </c>
      <c r="G408" s="80" t="s">
        <v>2244</v>
      </c>
      <c r="H408" s="80" t="s">
        <v>2245</v>
      </c>
      <c r="I408" s="177"/>
      <c r="J408" s="81">
        <v>46.164477595176812</v>
      </c>
      <c r="K408" s="81">
        <v>2.7141372418870913</v>
      </c>
      <c r="L408" s="81">
        <v>8.6373952544151944</v>
      </c>
      <c r="M408" s="81">
        <v>10.651256863722567</v>
      </c>
      <c r="N408" s="81">
        <v>12.476101952587758</v>
      </c>
      <c r="O408" s="81">
        <v>7.5417257695238735</v>
      </c>
      <c r="P408" s="81">
        <v>14.171510665306544</v>
      </c>
      <c r="Q408" s="81">
        <v>0.67002930763593049</v>
      </c>
      <c r="R408" s="81">
        <v>0</v>
      </c>
      <c r="S408" s="81">
        <v>0.63800858509246283</v>
      </c>
      <c r="T408" s="82"/>
      <c r="U408" s="81">
        <v>1097928</v>
      </c>
      <c r="V408" s="81">
        <v>835</v>
      </c>
      <c r="W408" s="81">
        <v>94</v>
      </c>
      <c r="X408" s="81">
        <v>3329</v>
      </c>
      <c r="Y408" s="81">
        <v>3847</v>
      </c>
      <c r="Z408" s="81">
        <v>3102</v>
      </c>
      <c r="AA408" s="81">
        <v>3441</v>
      </c>
      <c r="AB408" s="81">
        <v>10879</v>
      </c>
      <c r="AC408" s="81">
        <v>0</v>
      </c>
      <c r="AD408" s="81">
        <v>0.63800858509246283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2246</v>
      </c>
      <c r="B409" s="80">
        <v>223</v>
      </c>
      <c r="C409" s="80">
        <v>2</v>
      </c>
      <c r="D409" s="80">
        <v>14</v>
      </c>
      <c r="E409" s="80">
        <v>2005</v>
      </c>
      <c r="F409" s="80" t="s">
        <v>565</v>
      </c>
      <c r="G409" s="80" t="s">
        <v>2244</v>
      </c>
      <c r="H409" s="80" t="s">
        <v>2245</v>
      </c>
      <c r="I409" s="177"/>
      <c r="J409" s="81">
        <v>18.764304134832607</v>
      </c>
      <c r="K409" s="81">
        <v>1.711800773003775</v>
      </c>
      <c r="L409" s="81">
        <v>4.2170499502770298</v>
      </c>
      <c r="M409" s="81">
        <v>13.704990922390133</v>
      </c>
      <c r="N409" s="81">
        <v>15.130595499129582</v>
      </c>
      <c r="O409" s="81">
        <v>9.3410022785470783</v>
      </c>
      <c r="P409" s="81">
        <v>12.953837196696153</v>
      </c>
      <c r="Q409" s="81">
        <v>0.50006884696058385</v>
      </c>
      <c r="R409" s="81">
        <v>0</v>
      </c>
      <c r="S409" s="81">
        <v>0.60906981428862994</v>
      </c>
      <c r="T409" s="82"/>
      <c r="U409" s="81">
        <v>435992</v>
      </c>
      <c r="V409" s="81">
        <v>574</v>
      </c>
      <c r="W409" s="81">
        <v>39</v>
      </c>
      <c r="X409" s="81">
        <v>1914</v>
      </c>
      <c r="Y409" s="81">
        <v>3643</v>
      </c>
      <c r="Z409" s="81">
        <v>4446</v>
      </c>
      <c r="AA409" s="81">
        <v>2576</v>
      </c>
      <c r="AB409" s="81">
        <v>8488</v>
      </c>
      <c r="AC409" s="81">
        <v>0</v>
      </c>
      <c r="AD409" s="81">
        <v>0.60906981428862994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2247</v>
      </c>
      <c r="B410" s="80">
        <v>224</v>
      </c>
      <c r="C410" s="80">
        <v>3</v>
      </c>
      <c r="D410" s="80">
        <v>14</v>
      </c>
      <c r="E410" s="80">
        <v>2006</v>
      </c>
      <c r="F410" s="80" t="s">
        <v>566</v>
      </c>
      <c r="G410" s="80" t="s">
        <v>2244</v>
      </c>
      <c r="H410" s="80" t="s">
        <v>2245</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2248</v>
      </c>
      <c r="B411" s="80">
        <v>225</v>
      </c>
      <c r="C411" s="80">
        <v>4</v>
      </c>
      <c r="D411" s="80">
        <v>14</v>
      </c>
      <c r="E411" s="80">
        <v>2007</v>
      </c>
      <c r="F411" s="80" t="s">
        <v>567</v>
      </c>
      <c r="G411" s="80" t="s">
        <v>2244</v>
      </c>
      <c r="H411" s="80" t="s">
        <v>2245</v>
      </c>
      <c r="I411" s="177"/>
      <c r="J411" s="81">
        <v>15.862217771444987</v>
      </c>
      <c r="K411" s="81">
        <v>1.7002788036040251</v>
      </c>
      <c r="L411" s="81">
        <v>3.8580513706948065</v>
      </c>
      <c r="M411" s="81">
        <v>17.761622925603891</v>
      </c>
      <c r="N411" s="81">
        <v>14.005370439568997</v>
      </c>
      <c r="O411" s="81">
        <v>8.573311964288747</v>
      </c>
      <c r="P411" s="81">
        <v>12.704975509044807</v>
      </c>
      <c r="Q411" s="81">
        <v>0.50404311737051677</v>
      </c>
      <c r="R411" s="81">
        <v>0</v>
      </c>
      <c r="S411" s="81">
        <v>0.38108172164470888</v>
      </c>
      <c r="T411" s="82"/>
      <c r="U411" s="81">
        <v>447884</v>
      </c>
      <c r="V411" s="81">
        <v>574</v>
      </c>
      <c r="W411" s="81">
        <v>67</v>
      </c>
      <c r="X411" s="81">
        <v>2845</v>
      </c>
      <c r="Y411" s="81">
        <v>3550</v>
      </c>
      <c r="Z411" s="81">
        <v>4242</v>
      </c>
      <c r="AA411" s="81">
        <v>2488</v>
      </c>
      <c r="AB411" s="81">
        <v>8103</v>
      </c>
      <c r="AC411" s="81">
        <v>0</v>
      </c>
      <c r="AD411" s="81">
        <v>0.38108172164470888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2249</v>
      </c>
      <c r="B412" s="80">
        <v>226</v>
      </c>
      <c r="C412" s="80">
        <v>5</v>
      </c>
      <c r="D412" s="80">
        <v>14</v>
      </c>
      <c r="E412" s="80">
        <v>2008</v>
      </c>
      <c r="F412" s="80" t="s">
        <v>84</v>
      </c>
      <c r="G412" s="80" t="s">
        <v>2244</v>
      </c>
      <c r="H412" s="80" t="s">
        <v>2245</v>
      </c>
      <c r="I412" s="177"/>
      <c r="J412" s="81">
        <v>13.767727402862063</v>
      </c>
      <c r="K412" s="81">
        <v>1.2806566632131613</v>
      </c>
      <c r="L412" s="81">
        <v>3.4153930049646095</v>
      </c>
      <c r="M412" s="81">
        <v>17.925141550118269</v>
      </c>
      <c r="N412" s="81">
        <v>14.910393284621172</v>
      </c>
      <c r="O412" s="81">
        <v>8.1010222389514155</v>
      </c>
      <c r="P412" s="81">
        <v>12.292643128749443</v>
      </c>
      <c r="Q412" s="81">
        <v>0.48175755676343052</v>
      </c>
      <c r="R412" s="81">
        <v>0</v>
      </c>
      <c r="S412" s="81">
        <v>0.45026993352253664</v>
      </c>
      <c r="T412" s="82"/>
      <c r="U412" s="81">
        <v>441744</v>
      </c>
      <c r="V412" s="81">
        <v>574</v>
      </c>
      <c r="W412" s="81">
        <v>67</v>
      </c>
      <c r="X412" s="81">
        <v>2845</v>
      </c>
      <c r="Y412" s="81">
        <v>3491</v>
      </c>
      <c r="Z412" s="81">
        <v>4149</v>
      </c>
      <c r="AA412" s="81">
        <v>2410</v>
      </c>
      <c r="AB412" s="81">
        <v>7872</v>
      </c>
      <c r="AC412" s="81">
        <v>0</v>
      </c>
      <c r="AD412" s="81">
        <v>0.45026993352253664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2250</v>
      </c>
      <c r="B413" s="80">
        <v>227</v>
      </c>
      <c r="C413" s="80">
        <v>6</v>
      </c>
      <c r="D413" s="80">
        <v>14</v>
      </c>
      <c r="E413" s="80">
        <v>2009</v>
      </c>
      <c r="F413" s="80" t="s">
        <v>85</v>
      </c>
      <c r="G413" s="80" t="s">
        <v>2244</v>
      </c>
      <c r="H413" s="80" t="s">
        <v>2245</v>
      </c>
      <c r="I413" s="177"/>
      <c r="J413" s="81">
        <v>14.462264667372439</v>
      </c>
      <c r="K413" s="81">
        <v>1.2225135369294808</v>
      </c>
      <c r="L413" s="81">
        <v>6.9913202793821556</v>
      </c>
      <c r="M413" s="81">
        <v>14.505202471022178</v>
      </c>
      <c r="N413" s="81">
        <v>13.432995248469368</v>
      </c>
      <c r="O413" s="81">
        <v>8.0906080994588887</v>
      </c>
      <c r="P413" s="81">
        <v>11.715621319217618</v>
      </c>
      <c r="Q413" s="81">
        <v>0.44977074922949745</v>
      </c>
      <c r="R413" s="81">
        <v>0</v>
      </c>
      <c r="S413" s="81">
        <v>0.52366865136199625</v>
      </c>
      <c r="T413" s="82"/>
      <c r="U413" s="81">
        <v>383898</v>
      </c>
      <c r="V413" s="81">
        <v>446</v>
      </c>
      <c r="W413" s="81">
        <v>187</v>
      </c>
      <c r="X413" s="81">
        <v>2647</v>
      </c>
      <c r="Y413" s="81">
        <v>3442</v>
      </c>
      <c r="Z413" s="81">
        <v>4090</v>
      </c>
      <c r="AA413" s="81">
        <v>2358</v>
      </c>
      <c r="AB413" s="81">
        <v>7715</v>
      </c>
      <c r="AC413" s="81">
        <v>0</v>
      </c>
      <c r="AD413" s="81">
        <v>0.52366865136199625</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2251</v>
      </c>
      <c r="B414" s="80">
        <v>228</v>
      </c>
      <c r="C414" s="80">
        <v>7</v>
      </c>
      <c r="D414" s="80">
        <v>14</v>
      </c>
      <c r="E414" s="80">
        <v>2010</v>
      </c>
      <c r="F414" s="80" t="s">
        <v>86</v>
      </c>
      <c r="G414" s="80" t="s">
        <v>2244</v>
      </c>
      <c r="H414" s="80" t="s">
        <v>2245</v>
      </c>
      <c r="I414" s="177"/>
      <c r="J414" s="81">
        <v>14.622504313501929</v>
      </c>
      <c r="K414" s="81">
        <v>1.0639586334419888</v>
      </c>
      <c r="L414" s="81">
        <v>6.9019947457273227</v>
      </c>
      <c r="M414" s="81">
        <v>16.557461318192573</v>
      </c>
      <c r="N414" s="81">
        <v>16.873018372308671</v>
      </c>
      <c r="O414" s="81">
        <v>7.9921477336254174</v>
      </c>
      <c r="P414" s="81">
        <v>11.74052897299045</v>
      </c>
      <c r="Q414" s="81">
        <v>0.45904740916489495</v>
      </c>
      <c r="R414" s="81">
        <v>0</v>
      </c>
      <c r="S414" s="81">
        <v>0.51863470521751953</v>
      </c>
      <c r="T414" s="82"/>
      <c r="U414" s="81">
        <v>390753</v>
      </c>
      <c r="V414" s="81">
        <v>446</v>
      </c>
      <c r="W414" s="81">
        <v>187</v>
      </c>
      <c r="X414" s="81">
        <v>2647</v>
      </c>
      <c r="Y414" s="81">
        <v>3408</v>
      </c>
      <c r="Z414" s="81">
        <v>4059</v>
      </c>
      <c r="AA414" s="81">
        <v>2304</v>
      </c>
      <c r="AB414" s="81">
        <v>7545</v>
      </c>
      <c r="AC414" s="81">
        <v>0</v>
      </c>
      <c r="AD414" s="81">
        <v>0.51863470521751953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2252</v>
      </c>
      <c r="B415" s="80">
        <v>229</v>
      </c>
      <c r="C415" s="80">
        <v>8</v>
      </c>
      <c r="D415" s="80">
        <v>14</v>
      </c>
      <c r="E415" s="80">
        <v>2011</v>
      </c>
      <c r="F415" s="80" t="s">
        <v>87</v>
      </c>
      <c r="G415" s="80" t="s">
        <v>2244</v>
      </c>
      <c r="H415" s="80" t="s">
        <v>2245</v>
      </c>
      <c r="I415" s="177"/>
      <c r="J415" s="81">
        <v>17.217094658785491</v>
      </c>
      <c r="K415" s="81">
        <v>1.2027947412144946</v>
      </c>
      <c r="L415" s="81">
        <v>7.5192019577365601</v>
      </c>
      <c r="M415" s="81">
        <v>15.511420355420976</v>
      </c>
      <c r="N415" s="81">
        <v>15.28725015503041</v>
      </c>
      <c r="O415" s="81">
        <v>7.7374165808569124</v>
      </c>
      <c r="P415" s="81">
        <v>11.09444167795537</v>
      </c>
      <c r="Q415" s="81">
        <v>0.51896864512723284</v>
      </c>
      <c r="R415" s="81">
        <v>0</v>
      </c>
      <c r="S415" s="81">
        <v>0.5498082459188085</v>
      </c>
      <c r="T415" s="82"/>
      <c r="U415" s="81">
        <v>474682</v>
      </c>
      <c r="V415" s="81">
        <v>446</v>
      </c>
      <c r="W415" s="81">
        <v>187</v>
      </c>
      <c r="X415" s="81">
        <v>2647</v>
      </c>
      <c r="Y415" s="81">
        <v>3371</v>
      </c>
      <c r="Z415" s="81">
        <v>4015</v>
      </c>
      <c r="AA415" s="81">
        <v>2242</v>
      </c>
      <c r="AB415" s="81">
        <v>7395</v>
      </c>
      <c r="AC415" s="81">
        <v>0</v>
      </c>
      <c r="AD415" s="81">
        <v>0.5498082459188085</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2253</v>
      </c>
      <c r="B416" s="80">
        <v>230</v>
      </c>
      <c r="C416" s="80">
        <v>9</v>
      </c>
      <c r="D416" s="80">
        <v>14</v>
      </c>
      <c r="E416" s="80">
        <v>2012</v>
      </c>
      <c r="F416" s="80" t="s">
        <v>88</v>
      </c>
      <c r="G416" s="80" t="s">
        <v>2244</v>
      </c>
      <c r="H416" s="80" t="s">
        <v>2245</v>
      </c>
      <c r="I416" s="177"/>
      <c r="J416" s="81">
        <v>15.847606836304177</v>
      </c>
      <c r="K416" s="81">
        <v>1.114543827740335</v>
      </c>
      <c r="L416" s="81">
        <v>7.7775647986085401</v>
      </c>
      <c r="M416" s="81">
        <v>17.008120927572762</v>
      </c>
      <c r="N416" s="81">
        <v>14.633901478716638</v>
      </c>
      <c r="O416" s="81">
        <v>7.621082451306318</v>
      </c>
      <c r="P416" s="81">
        <v>11.043102804847425</v>
      </c>
      <c r="Q416" s="81">
        <v>0.55202873387572571</v>
      </c>
      <c r="R416" s="81">
        <v>0</v>
      </c>
      <c r="S416" s="81">
        <v>0.40771342888444723</v>
      </c>
      <c r="T416" s="82"/>
      <c r="U416" s="81">
        <v>412579</v>
      </c>
      <c r="V416" s="81">
        <v>446</v>
      </c>
      <c r="W416" s="81">
        <v>187</v>
      </c>
      <c r="X416" s="81">
        <v>2647</v>
      </c>
      <c r="Y416" s="81">
        <v>3356</v>
      </c>
      <c r="Z416" s="81">
        <v>3986</v>
      </c>
      <c r="AA416" s="81">
        <v>2219</v>
      </c>
      <c r="AB416" s="81">
        <v>7240</v>
      </c>
      <c r="AC416" s="81">
        <v>0</v>
      </c>
      <c r="AD416" s="81">
        <v>0.40771342888444723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2254</v>
      </c>
      <c r="B417" s="80">
        <v>231</v>
      </c>
      <c r="C417" s="80">
        <v>10</v>
      </c>
      <c r="D417" s="80">
        <v>14</v>
      </c>
      <c r="E417" s="80">
        <v>2013</v>
      </c>
      <c r="F417" s="80" t="s">
        <v>89</v>
      </c>
      <c r="G417" s="80" t="s">
        <v>2244</v>
      </c>
      <c r="H417" s="80" t="s">
        <v>2245</v>
      </c>
      <c r="I417" s="177"/>
      <c r="J417" s="81">
        <v>18.63201960303514</v>
      </c>
      <c r="K417" s="81">
        <v>0.90421315476605679</v>
      </c>
      <c r="L417" s="81">
        <v>7.016435070058157</v>
      </c>
      <c r="M417" s="81">
        <v>16.619701776175852</v>
      </c>
      <c r="N417" s="81">
        <v>13.974224744141027</v>
      </c>
      <c r="O417" s="81">
        <v>7.2788859190982258</v>
      </c>
      <c r="P417" s="81">
        <v>10.914869662983419</v>
      </c>
      <c r="Q417" s="81">
        <v>0.55077625529152485</v>
      </c>
      <c r="R417" s="81">
        <v>0</v>
      </c>
      <c r="S417" s="81">
        <v>0.30670124825648742</v>
      </c>
      <c r="T417" s="82"/>
      <c r="U417" s="81">
        <v>485350</v>
      </c>
      <c r="V417" s="81">
        <v>446</v>
      </c>
      <c r="W417" s="81">
        <v>187</v>
      </c>
      <c r="X417" s="81">
        <v>2647</v>
      </c>
      <c r="Y417" s="81">
        <v>3321</v>
      </c>
      <c r="Z417" s="81">
        <v>3977</v>
      </c>
      <c r="AA417" s="81">
        <v>2185</v>
      </c>
      <c r="AB417" s="81">
        <v>7120</v>
      </c>
      <c r="AC417" s="81">
        <v>0</v>
      </c>
      <c r="AD417" s="81">
        <v>0.30670124825648742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2255</v>
      </c>
      <c r="B418" s="80">
        <v>232</v>
      </c>
      <c r="C418" s="80">
        <v>11</v>
      </c>
      <c r="D418" s="80">
        <v>14</v>
      </c>
      <c r="E418" s="80">
        <v>2014</v>
      </c>
      <c r="F418" s="80" t="s">
        <v>90</v>
      </c>
      <c r="G418" s="80" t="s">
        <v>2244</v>
      </c>
      <c r="H418" s="80" t="s">
        <v>2245</v>
      </c>
      <c r="I418" s="177"/>
      <c r="J418" s="81">
        <v>17.271952146117208</v>
      </c>
      <c r="K418" s="81">
        <v>0.85544170798630903</v>
      </c>
      <c r="L418" s="81">
        <v>2.8135331622031581</v>
      </c>
      <c r="M418" s="81">
        <v>14.365722110670406</v>
      </c>
      <c r="N418" s="81">
        <v>13.110092559318566</v>
      </c>
      <c r="O418" s="81">
        <v>6.7808027230008721</v>
      </c>
      <c r="P418" s="81">
        <v>10.826019821414395</v>
      </c>
      <c r="Q418" s="81">
        <v>0.51464006420558583</v>
      </c>
      <c r="R418" s="81">
        <v>0</v>
      </c>
      <c r="S418" s="81">
        <v>0.30214553083020035</v>
      </c>
      <c r="T418" s="82"/>
      <c r="U418" s="81">
        <v>505224</v>
      </c>
      <c r="V418" s="81">
        <v>349</v>
      </c>
      <c r="W418" s="81">
        <v>108</v>
      </c>
      <c r="X418" s="81">
        <v>2381</v>
      </c>
      <c r="Y418" s="81">
        <v>3271</v>
      </c>
      <c r="Z418" s="81">
        <v>3902</v>
      </c>
      <c r="AA418" s="81">
        <v>2156</v>
      </c>
      <c r="AB418" s="81">
        <v>6934</v>
      </c>
      <c r="AC418" s="81">
        <v>0</v>
      </c>
      <c r="AD418" s="81">
        <v>0.30214553083020035</v>
      </c>
      <c r="AE418" s="82"/>
      <c r="AF418" s="81">
        <v>4841895.9035864621</v>
      </c>
      <c r="AG418" s="81">
        <v>654901.33549275575</v>
      </c>
      <c r="AH418" s="81">
        <v>763572.18575820699</v>
      </c>
      <c r="AI418" s="81">
        <v>14376194.055382483</v>
      </c>
      <c r="AJ418" s="81">
        <v>14801638.678996315</v>
      </c>
      <c r="AK418" s="81">
        <v>0</v>
      </c>
      <c r="AL418" s="81">
        <v>0</v>
      </c>
      <c r="AM418" s="81">
        <v>951934.58374741534</v>
      </c>
      <c r="AN418" s="81">
        <v>0</v>
      </c>
      <c r="AO418" s="81">
        <v>0</v>
      </c>
      <c r="AP418" s="82"/>
      <c r="AQ418" s="81">
        <v>24</v>
      </c>
      <c r="AR418" s="81">
        <v>19</v>
      </c>
      <c r="AS418" s="81">
        <v>0</v>
      </c>
      <c r="AT418" s="81">
        <v>0</v>
      </c>
      <c r="AU418" s="81">
        <v>0</v>
      </c>
      <c r="AV418" s="81">
        <v>0</v>
      </c>
      <c r="AW418" s="81" t="s">
        <v>564</v>
      </c>
      <c r="AX418" s="82"/>
      <c r="AY418" s="81">
        <v>123.30000000000001</v>
      </c>
      <c r="AZ418" s="81">
        <v>1889.1</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2256</v>
      </c>
      <c r="B419" s="80">
        <v>233</v>
      </c>
      <c r="C419" s="80">
        <v>12</v>
      </c>
      <c r="D419" s="80">
        <v>14</v>
      </c>
      <c r="E419" s="80">
        <v>2015</v>
      </c>
      <c r="F419" s="80" t="s">
        <v>91</v>
      </c>
      <c r="G419" s="80" t="s">
        <v>2244</v>
      </c>
      <c r="H419" s="80" t="s">
        <v>2245</v>
      </c>
      <c r="I419" s="177"/>
      <c r="J419" s="81">
        <v>14.790643607584025</v>
      </c>
      <c r="K419" s="81">
        <v>0.82333683528310997</v>
      </c>
      <c r="L419" s="81">
        <v>3.0073039385892146</v>
      </c>
      <c r="M419" s="81">
        <v>13.895470699297125</v>
      </c>
      <c r="N419" s="81">
        <v>11.938554878682018</v>
      </c>
      <c r="O419" s="81">
        <v>6.6937192491253255</v>
      </c>
      <c r="P419" s="81">
        <v>10.75413318142458</v>
      </c>
      <c r="Q419" s="81">
        <v>0.49457957240764894</v>
      </c>
      <c r="R419" s="81">
        <v>0</v>
      </c>
      <c r="S419" s="81">
        <v>0.40661666038847999</v>
      </c>
      <c r="T419" s="82"/>
      <c r="U419" s="81">
        <v>473080</v>
      </c>
      <c r="V419" s="81">
        <v>349</v>
      </c>
      <c r="W419" s="81">
        <v>108</v>
      </c>
      <c r="X419" s="81">
        <v>2381</v>
      </c>
      <c r="Y419" s="81">
        <v>3247</v>
      </c>
      <c r="Z419" s="81">
        <v>3889</v>
      </c>
      <c r="AA419" s="81">
        <v>2140</v>
      </c>
      <c r="AB419" s="81">
        <v>6807</v>
      </c>
      <c r="AC419" s="81">
        <v>0</v>
      </c>
      <c r="AD419" s="81">
        <v>0.40661666038847999</v>
      </c>
      <c r="AE419" s="82"/>
      <c r="AF419" s="81">
        <v>4171157.9161832244</v>
      </c>
      <c r="AG419" s="81">
        <v>577487.92530399084</v>
      </c>
      <c r="AH419" s="81">
        <v>658443.46875376231</v>
      </c>
      <c r="AI419" s="81">
        <v>15294270.286023062</v>
      </c>
      <c r="AJ419" s="81">
        <v>14172549.484822918</v>
      </c>
      <c r="AK419" s="81">
        <v>0</v>
      </c>
      <c r="AL419" s="81">
        <v>0</v>
      </c>
      <c r="AM419" s="81">
        <v>932870.79570894735</v>
      </c>
      <c r="AN419" s="81">
        <v>0</v>
      </c>
      <c r="AO419" s="81">
        <v>0</v>
      </c>
      <c r="AP419" s="82"/>
      <c r="AQ419" s="81">
        <v>36</v>
      </c>
      <c r="AR419" s="81">
        <v>27</v>
      </c>
      <c r="AS419" s="81">
        <v>0</v>
      </c>
      <c r="AT419" s="81">
        <v>0</v>
      </c>
      <c r="AU419" s="81">
        <v>0</v>
      </c>
      <c r="AV419" s="81">
        <v>0</v>
      </c>
      <c r="AW419" s="81" t="s">
        <v>564</v>
      </c>
      <c r="AX419" s="82"/>
      <c r="AY419" s="81">
        <v>186.1</v>
      </c>
      <c r="AZ419" s="81">
        <v>2245.6999999999998</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2257</v>
      </c>
      <c r="B420" s="80">
        <v>234</v>
      </c>
      <c r="C420" s="80">
        <v>13</v>
      </c>
      <c r="D420" s="80">
        <v>14</v>
      </c>
      <c r="E420" s="80">
        <v>2016</v>
      </c>
      <c r="F420" s="80" t="s">
        <v>92</v>
      </c>
      <c r="G420" s="80" t="s">
        <v>2244</v>
      </c>
      <c r="H420" s="80" t="s">
        <v>2245</v>
      </c>
      <c r="I420" s="177"/>
      <c r="J420" s="81">
        <v>16.357112361014803</v>
      </c>
      <c r="K420" s="81">
        <v>0.80588001949046606</v>
      </c>
      <c r="L420" s="81">
        <v>3.1053204127919041</v>
      </c>
      <c r="M420" s="81">
        <v>12.212572778341217</v>
      </c>
      <c r="N420" s="81">
        <v>11.430013823386352</v>
      </c>
      <c r="O420" s="81">
        <v>6.3420880451704633</v>
      </c>
      <c r="P420" s="81">
        <v>10.305349222142784</v>
      </c>
      <c r="Q420" s="81">
        <v>0.46970298521118548</v>
      </c>
      <c r="R420" s="81">
        <v>0</v>
      </c>
      <c r="S420" s="81">
        <v>0.29146121976751566</v>
      </c>
      <c r="T420" s="82"/>
      <c r="U420" s="81">
        <v>493497</v>
      </c>
      <c r="V420" s="81">
        <v>349</v>
      </c>
      <c r="W420" s="81">
        <v>108</v>
      </c>
      <c r="X420" s="81">
        <v>2381</v>
      </c>
      <c r="Y420" s="81">
        <v>3223</v>
      </c>
      <c r="Z420" s="81">
        <v>3730</v>
      </c>
      <c r="AA420" s="81">
        <v>2121</v>
      </c>
      <c r="AB420" s="81">
        <v>6650</v>
      </c>
      <c r="AC420" s="81">
        <v>0</v>
      </c>
      <c r="AD420" s="81">
        <v>0.29146121976751571</v>
      </c>
      <c r="AE420" s="82"/>
      <c r="AF420" s="81">
        <v>4536489.8615869014</v>
      </c>
      <c r="AG420" s="81">
        <v>538314.01129795262</v>
      </c>
      <c r="AH420" s="81">
        <v>620149.32806246052</v>
      </c>
      <c r="AI420" s="81">
        <v>14276705.050092811</v>
      </c>
      <c r="AJ420" s="81">
        <v>13837858.259715181</v>
      </c>
      <c r="AK420" s="81">
        <v>0</v>
      </c>
      <c r="AL420" s="81">
        <v>0</v>
      </c>
      <c r="AM420" s="81">
        <v>912062.63740540575</v>
      </c>
      <c r="AN420" s="81">
        <v>0</v>
      </c>
      <c r="AO420" s="81">
        <v>0</v>
      </c>
      <c r="AP420" s="82"/>
      <c r="AQ420" s="81">
        <v>46</v>
      </c>
      <c r="AR420" s="81">
        <v>33</v>
      </c>
      <c r="AS420" s="81">
        <v>0</v>
      </c>
      <c r="AT420" s="81">
        <v>0</v>
      </c>
      <c r="AU420" s="81">
        <v>0</v>
      </c>
      <c r="AV420" s="81">
        <v>0</v>
      </c>
      <c r="AW420" s="81" t="s">
        <v>564</v>
      </c>
      <c r="AX420" s="82"/>
      <c r="AY420" s="81">
        <v>237.1</v>
      </c>
      <c r="AZ420" s="81">
        <v>2450.9</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2258</v>
      </c>
      <c r="B421" s="80">
        <v>235</v>
      </c>
      <c r="C421" s="80">
        <v>14</v>
      </c>
      <c r="D421" s="80">
        <v>14</v>
      </c>
      <c r="E421" s="80">
        <v>2017</v>
      </c>
      <c r="F421" s="80" t="s">
        <v>71</v>
      </c>
      <c r="G421" s="80" t="s">
        <v>2244</v>
      </c>
      <c r="H421" s="80" t="s">
        <v>2245</v>
      </c>
      <c r="I421" s="177"/>
      <c r="J421" s="81">
        <v>15.428428659068864</v>
      </c>
      <c r="K421" s="81">
        <v>0.81562633786000871</v>
      </c>
      <c r="L421" s="81">
        <v>2.9487403427463117</v>
      </c>
      <c r="M421" s="81">
        <v>12.111608495797</v>
      </c>
      <c r="N421" s="81">
        <v>11.189413645995199</v>
      </c>
      <c r="O421" s="81">
        <v>6.255325749763549</v>
      </c>
      <c r="P421" s="81">
        <v>10.157993472412608</v>
      </c>
      <c r="Q421" s="81">
        <v>0.44197356351832495</v>
      </c>
      <c r="R421" s="81">
        <v>0</v>
      </c>
      <c r="S421" s="81">
        <v>0</v>
      </c>
      <c r="T421" s="82"/>
      <c r="U421" s="81">
        <v>487191</v>
      </c>
      <c r="V421" s="81">
        <v>349</v>
      </c>
      <c r="W421" s="81">
        <v>108</v>
      </c>
      <c r="X421" s="81">
        <v>2381</v>
      </c>
      <c r="Y421" s="81">
        <v>3177</v>
      </c>
      <c r="Z421" s="81">
        <v>3740</v>
      </c>
      <c r="AA421" s="81">
        <v>2104</v>
      </c>
      <c r="AB421" s="81">
        <v>6471</v>
      </c>
      <c r="AC421" s="81">
        <v>0</v>
      </c>
      <c r="AD421" s="81">
        <v>0</v>
      </c>
      <c r="AE421" s="82"/>
      <c r="AF421" s="81">
        <v>4351171.3741537649</v>
      </c>
      <c r="AG421" s="81">
        <v>553766.92815346003</v>
      </c>
      <c r="AH421" s="81">
        <v>732432.85421804304</v>
      </c>
      <c r="AI421" s="81">
        <v>14595913.140335981</v>
      </c>
      <c r="AJ421" s="81">
        <v>13717380.25793956</v>
      </c>
      <c r="AK421" s="81">
        <v>0</v>
      </c>
      <c r="AL421" s="81">
        <v>0</v>
      </c>
      <c r="AM421" s="81">
        <v>888901.09455720161</v>
      </c>
      <c r="AN421" s="81">
        <v>0</v>
      </c>
      <c r="AO421" s="81">
        <v>0</v>
      </c>
      <c r="AP421" s="82"/>
      <c r="AQ421" s="81">
        <v>49</v>
      </c>
      <c r="AR421" s="81">
        <v>35</v>
      </c>
      <c r="AS421" s="81">
        <v>0</v>
      </c>
      <c r="AT421" s="81">
        <v>0</v>
      </c>
      <c r="AU421" s="81">
        <v>0</v>
      </c>
      <c r="AV421" s="81">
        <v>0</v>
      </c>
      <c r="AW421" s="81" t="s">
        <v>564</v>
      </c>
      <c r="AX421" s="82"/>
      <c r="AY421" s="81">
        <v>254.6</v>
      </c>
      <c r="AZ421" s="81">
        <v>2547.6</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2259</v>
      </c>
      <c r="B422" s="80">
        <v>236</v>
      </c>
      <c r="C422" s="80">
        <v>15</v>
      </c>
      <c r="D422" s="80">
        <v>14</v>
      </c>
      <c r="E422" s="80">
        <v>2018</v>
      </c>
      <c r="F422" s="80" t="s">
        <v>93</v>
      </c>
      <c r="G422" s="80" t="s">
        <v>2244</v>
      </c>
      <c r="H422" s="80" t="s">
        <v>2245</v>
      </c>
      <c r="I422" s="177"/>
      <c r="J422" s="81">
        <v>13.975152326260824</v>
      </c>
      <c r="K422" s="81">
        <v>0.73985969549758346</v>
      </c>
      <c r="L422" s="81">
        <v>2.6254489803382768</v>
      </c>
      <c r="M422" s="81">
        <v>11.792522083389024</v>
      </c>
      <c r="N422" s="81">
        <v>10.774997328645886</v>
      </c>
      <c r="O422" s="81">
        <v>6.0869270028108247</v>
      </c>
      <c r="P422" s="81">
        <v>10.023419198139583</v>
      </c>
      <c r="Q422" s="81">
        <v>0.39770676770334323</v>
      </c>
      <c r="R422" s="81">
        <v>0</v>
      </c>
      <c r="S422" s="81">
        <v>0</v>
      </c>
      <c r="T422" s="82"/>
      <c r="U422" s="81">
        <v>449427.00000000012</v>
      </c>
      <c r="V422" s="81">
        <v>349</v>
      </c>
      <c r="W422" s="81">
        <v>108</v>
      </c>
      <c r="X422" s="81">
        <v>2381</v>
      </c>
      <c r="Y422" s="81">
        <v>3131</v>
      </c>
      <c r="Z422" s="81">
        <v>3709</v>
      </c>
      <c r="AA422" s="81">
        <v>2097</v>
      </c>
      <c r="AB422" s="81">
        <v>6275</v>
      </c>
      <c r="AC422" s="81">
        <v>0</v>
      </c>
      <c r="AD422" s="81">
        <v>0</v>
      </c>
      <c r="AE422" s="82"/>
      <c r="AF422" s="81">
        <v>4266549.9636240751</v>
      </c>
      <c r="AG422" s="81">
        <v>491029.02527364081</v>
      </c>
      <c r="AH422" s="81">
        <v>641652.30698127032</v>
      </c>
      <c r="AI422" s="81">
        <v>14010046.08177923</v>
      </c>
      <c r="AJ422" s="81">
        <v>14154864.0386337</v>
      </c>
      <c r="AK422" s="81">
        <v>0</v>
      </c>
      <c r="AL422" s="81">
        <v>0</v>
      </c>
      <c r="AM422" s="81">
        <v>863760.71971559664</v>
      </c>
      <c r="AN422" s="81">
        <v>0</v>
      </c>
      <c r="AO422" s="81">
        <v>0</v>
      </c>
      <c r="AP422" s="82"/>
      <c r="AQ422" s="81">
        <v>53</v>
      </c>
      <c r="AR422" s="81">
        <v>40</v>
      </c>
      <c r="AS422" s="81">
        <v>0</v>
      </c>
      <c r="AT422" s="81">
        <v>0</v>
      </c>
      <c r="AU422" s="81">
        <v>0</v>
      </c>
      <c r="AV422" s="81">
        <v>0</v>
      </c>
      <c r="AW422" s="81" t="s">
        <v>564</v>
      </c>
      <c r="AX422" s="82"/>
      <c r="AY422" s="81">
        <v>271.39999999999998</v>
      </c>
      <c r="AZ422" s="81">
        <v>2748</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2260</v>
      </c>
      <c r="B423" s="80">
        <v>237</v>
      </c>
      <c r="C423" s="80">
        <v>16</v>
      </c>
      <c r="D423" s="80">
        <v>14</v>
      </c>
      <c r="E423" s="80">
        <v>2019</v>
      </c>
      <c r="F423" s="80" t="s">
        <v>73</v>
      </c>
      <c r="G423" s="80" t="s">
        <v>2244</v>
      </c>
      <c r="H423" s="80" t="s">
        <v>2245</v>
      </c>
      <c r="I423" s="177"/>
      <c r="J423" s="81">
        <v>10.162695345325577</v>
      </c>
      <c r="K423" s="81">
        <v>0.65681171201160693</v>
      </c>
      <c r="L423" s="81">
        <v>2.6181852234751282</v>
      </c>
      <c r="M423" s="81">
        <v>11.267928485012849</v>
      </c>
      <c r="N423" s="81">
        <v>8.7790822752671076</v>
      </c>
      <c r="O423" s="81">
        <v>5.9306607320002627</v>
      </c>
      <c r="P423" s="81">
        <v>9.9689745743105824</v>
      </c>
      <c r="Q423" s="81">
        <v>0.37932393164310624</v>
      </c>
      <c r="R423" s="81">
        <v>0</v>
      </c>
      <c r="S423" s="81">
        <v>0</v>
      </c>
      <c r="T423" s="82"/>
      <c r="U423" s="81">
        <v>332389</v>
      </c>
      <c r="V423" s="81">
        <v>349</v>
      </c>
      <c r="W423" s="81">
        <v>108</v>
      </c>
      <c r="X423" s="81">
        <v>2381</v>
      </c>
      <c r="Y423" s="81">
        <v>3132</v>
      </c>
      <c r="Z423" s="81">
        <v>3713</v>
      </c>
      <c r="AA423" s="81">
        <v>2070</v>
      </c>
      <c r="AB423" s="81">
        <v>6147</v>
      </c>
      <c r="AC423" s="81">
        <v>0</v>
      </c>
      <c r="AD423" s="81">
        <v>0</v>
      </c>
      <c r="AE423" s="82"/>
      <c r="AF423" s="81">
        <v>3276540.009279754</v>
      </c>
      <c r="AG423" s="81">
        <v>473940.46538150322</v>
      </c>
      <c r="AH423" s="81">
        <v>747269.22660003661</v>
      </c>
      <c r="AI423" s="81">
        <v>14821110.32080286</v>
      </c>
      <c r="AJ423" s="81">
        <v>12631646.88828611</v>
      </c>
      <c r="AK423" s="81">
        <v>0</v>
      </c>
      <c r="AL423" s="81">
        <v>0</v>
      </c>
      <c r="AM423" s="81">
        <v>837175.12540877529</v>
      </c>
      <c r="AN423" s="81">
        <v>0</v>
      </c>
      <c r="AO423" s="81">
        <v>0</v>
      </c>
      <c r="AP423" s="82"/>
      <c r="AQ423" s="81">
        <v>59</v>
      </c>
      <c r="AR423" s="81">
        <v>44</v>
      </c>
      <c r="AS423" s="81">
        <v>0</v>
      </c>
      <c r="AT423" s="81">
        <v>0</v>
      </c>
      <c r="AU423" s="81">
        <v>0</v>
      </c>
      <c r="AV423" s="81">
        <v>0</v>
      </c>
      <c r="AW423" s="81" t="s">
        <v>564</v>
      </c>
      <c r="AX423" s="82"/>
      <c r="AY423" s="81">
        <v>303.2</v>
      </c>
      <c r="AZ423" s="81">
        <v>2918</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2261</v>
      </c>
      <c r="B424" s="80">
        <v>238</v>
      </c>
      <c r="C424" s="80">
        <v>17</v>
      </c>
      <c r="D424" s="80">
        <v>14</v>
      </c>
      <c r="E424" s="80">
        <v>2020</v>
      </c>
      <c r="F424" s="80" t="s">
        <v>218</v>
      </c>
      <c r="G424" s="80" t="s">
        <v>2244</v>
      </c>
      <c r="H424" s="80" t="s">
        <v>2245</v>
      </c>
      <c r="I424" s="177"/>
      <c r="J424" s="81">
        <v>8.4507977423188603</v>
      </c>
      <c r="K424" s="81">
        <v>0.59983904566646318</v>
      </c>
      <c r="L424" s="81">
        <v>2.8971417568641975</v>
      </c>
      <c r="M424" s="81">
        <v>9.5080062535587917</v>
      </c>
      <c r="N424" s="81">
        <v>9.1311269024085977</v>
      </c>
      <c r="O424" s="81">
        <v>5.1177297013977778</v>
      </c>
      <c r="P424" s="81">
        <v>9.6142790931216577</v>
      </c>
      <c r="Q424" s="81">
        <v>0.355783774128963</v>
      </c>
      <c r="R424" s="81">
        <v>0</v>
      </c>
      <c r="S424" s="81">
        <v>0</v>
      </c>
      <c r="T424" s="82"/>
      <c r="U424" s="81">
        <v>291264</v>
      </c>
      <c r="V424" s="81">
        <v>313</v>
      </c>
      <c r="W424" s="81">
        <v>118</v>
      </c>
      <c r="X424" s="81">
        <v>2239</v>
      </c>
      <c r="Y424" s="81">
        <v>3128</v>
      </c>
      <c r="Z424" s="81">
        <v>3657</v>
      </c>
      <c r="AA424" s="81">
        <v>2169</v>
      </c>
      <c r="AB424" s="81">
        <v>6034</v>
      </c>
      <c r="AC424" s="81">
        <v>0</v>
      </c>
      <c r="AD424" s="81">
        <v>0</v>
      </c>
      <c r="AE424" s="82"/>
      <c r="AF424" s="81">
        <v>3051530.1466075419</v>
      </c>
      <c r="AG424" s="81">
        <v>414075.04172119353</v>
      </c>
      <c r="AH424" s="81">
        <v>1016132.2435314744</v>
      </c>
      <c r="AI424" s="81">
        <v>13148326.045342376</v>
      </c>
      <c r="AJ424" s="81">
        <v>13934504.286355887</v>
      </c>
      <c r="AK424" s="81"/>
      <c r="AL424" s="81"/>
      <c r="AM424" s="81">
        <v>787504.03913823841</v>
      </c>
      <c r="AN424" s="81"/>
      <c r="AO424" s="81"/>
      <c r="AP424" s="82"/>
      <c r="AQ424" s="81">
        <v>66</v>
      </c>
      <c r="AR424" s="81">
        <v>48</v>
      </c>
      <c r="AS424" s="81">
        <v>0</v>
      </c>
      <c r="AT424" s="81">
        <v>0</v>
      </c>
      <c r="AU424" s="81">
        <v>0</v>
      </c>
      <c r="AV424" s="81">
        <v>0</v>
      </c>
      <c r="AW424" s="81">
        <v>0</v>
      </c>
      <c r="AX424" s="82"/>
      <c r="AY424" s="81">
        <v>349.6</v>
      </c>
      <c r="AZ424" s="81">
        <v>3116</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2262</v>
      </c>
      <c r="B425" s="80">
        <v>238</v>
      </c>
      <c r="C425" s="80">
        <v>18</v>
      </c>
      <c r="D425" s="80">
        <v>14</v>
      </c>
      <c r="E425" s="80">
        <v>2021</v>
      </c>
      <c r="F425" s="80" t="s">
        <v>75</v>
      </c>
      <c r="G425" s="174" t="s">
        <v>2244</v>
      </c>
      <c r="H425" s="80" t="s">
        <v>2245</v>
      </c>
      <c r="I425" s="177"/>
      <c r="J425" s="81">
        <v>8.1396881086823996</v>
      </c>
      <c r="K425" s="81">
        <v>0.65786687646446051</v>
      </c>
      <c r="L425" s="81">
        <v>2.8751682594427947</v>
      </c>
      <c r="M425" s="81">
        <v>10.182220727712512</v>
      </c>
      <c r="N425" s="81">
        <v>8.4525084432121389</v>
      </c>
      <c r="O425" s="81">
        <v>4.8437929190304185</v>
      </c>
      <c r="P425" s="81">
        <v>9.7814681941518842</v>
      </c>
      <c r="Q425" s="81">
        <v>0.34847733720068413</v>
      </c>
      <c r="R425" s="81">
        <v>0</v>
      </c>
      <c r="S425" s="81">
        <v>0</v>
      </c>
      <c r="T425" s="82"/>
      <c r="U425" s="81">
        <v>298006</v>
      </c>
      <c r="V425" s="81">
        <v>313</v>
      </c>
      <c r="W425" s="81">
        <v>118</v>
      </c>
      <c r="X425" s="81">
        <v>2239</v>
      </c>
      <c r="Y425" s="81">
        <v>3082</v>
      </c>
      <c r="Z425" s="81">
        <v>3564</v>
      </c>
      <c r="AA425" s="81">
        <v>2152</v>
      </c>
      <c r="AB425" s="81">
        <v>5840</v>
      </c>
      <c r="AC425" s="81">
        <v>0</v>
      </c>
      <c r="AD425" s="81">
        <v>0</v>
      </c>
      <c r="AE425" s="82"/>
      <c r="AF425" s="81">
        <v>2908169.0579070691</v>
      </c>
      <c r="AG425" s="81">
        <v>468521.90142153634</v>
      </c>
      <c r="AH425" s="81">
        <v>1033608.6235568272</v>
      </c>
      <c r="AI425" s="81">
        <v>14516870.018116968</v>
      </c>
      <c r="AJ425" s="81">
        <v>12615227.660157986</v>
      </c>
      <c r="AK425" s="81">
        <v>0</v>
      </c>
      <c r="AL425" s="81">
        <v>0</v>
      </c>
      <c r="AM425" s="81">
        <v>766581.10479756899</v>
      </c>
      <c r="AN425" s="81">
        <v>0</v>
      </c>
      <c r="AO425" s="81">
        <v>0</v>
      </c>
      <c r="AP425" s="82"/>
      <c r="AQ425" s="81">
        <v>74</v>
      </c>
      <c r="AR425" s="81">
        <v>48</v>
      </c>
      <c r="AS425" s="81">
        <v>0</v>
      </c>
      <c r="AT425" s="81">
        <v>0</v>
      </c>
      <c r="AU425" s="81">
        <v>0</v>
      </c>
      <c r="AV425" s="81">
        <v>0</v>
      </c>
      <c r="AW425" s="81"/>
      <c r="AX425" s="82"/>
      <c r="AY425" s="81">
        <v>406.89999999999992</v>
      </c>
      <c r="AZ425" s="81">
        <v>3116</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2263</v>
      </c>
      <c r="B426" s="80">
        <v>238</v>
      </c>
      <c r="C426" s="80">
        <v>19</v>
      </c>
      <c r="D426" s="80">
        <v>14</v>
      </c>
      <c r="E426" s="80">
        <v>2022</v>
      </c>
      <c r="F426" s="80" t="s">
        <v>568</v>
      </c>
      <c r="G426" s="174" t="s">
        <v>2244</v>
      </c>
      <c r="H426" s="80" t="s">
        <v>2245</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85</v>
      </c>
      <c r="AR426" s="81">
        <v>50</v>
      </c>
      <c r="AS426" s="81">
        <v>0</v>
      </c>
      <c r="AT426" s="81">
        <v>0</v>
      </c>
      <c r="AU426" s="81">
        <v>0</v>
      </c>
      <c r="AV426" s="81">
        <v>0</v>
      </c>
      <c r="AW426" s="81"/>
      <c r="AX426" s="82"/>
      <c r="AY426" s="81">
        <v>466.79999999999984</v>
      </c>
      <c r="AZ426" s="81">
        <v>3203.7</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2264</v>
      </c>
      <c r="B427" s="80">
        <v>171</v>
      </c>
      <c r="C427" s="80">
        <v>1</v>
      </c>
      <c r="D427" s="80">
        <v>11</v>
      </c>
      <c r="E427" s="80">
        <v>1990</v>
      </c>
      <c r="F427" s="80" t="s">
        <v>562</v>
      </c>
      <c r="G427" s="80" t="s">
        <v>2265</v>
      </c>
      <c r="H427" s="80" t="s">
        <v>2266</v>
      </c>
      <c r="I427" s="177"/>
      <c r="J427" s="81">
        <v>6.6477152646544573</v>
      </c>
      <c r="K427" s="81">
        <v>1.9991391283591777</v>
      </c>
      <c r="L427" s="81">
        <v>1.8598364974840498</v>
      </c>
      <c r="M427" s="81">
        <v>4.8135117070043494</v>
      </c>
      <c r="N427" s="81">
        <v>8.540936725549102</v>
      </c>
      <c r="O427" s="81">
        <v>6.0781155460379379</v>
      </c>
      <c r="P427" s="81">
        <v>8.8958044280912922</v>
      </c>
      <c r="Q427" s="81">
        <v>0.62340625534432281</v>
      </c>
      <c r="R427" s="81">
        <v>0</v>
      </c>
      <c r="S427" s="81">
        <v>0.61415668372259713</v>
      </c>
      <c r="T427" s="82"/>
      <c r="U427" s="81">
        <v>691252</v>
      </c>
      <c r="V427" s="81">
        <v>615</v>
      </c>
      <c r="W427" s="81">
        <v>21</v>
      </c>
      <c r="X427" s="81">
        <v>1660</v>
      </c>
      <c r="Y427" s="81">
        <v>2926</v>
      </c>
      <c r="Z427" s="81">
        <v>2500</v>
      </c>
      <c r="AA427" s="81">
        <v>2160</v>
      </c>
      <c r="AB427" s="81">
        <v>10122</v>
      </c>
      <c r="AC427" s="81">
        <v>0</v>
      </c>
      <c r="AD427" s="81">
        <v>0.61415668372259713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2267</v>
      </c>
      <c r="B428" s="80">
        <v>172</v>
      </c>
      <c r="C428" s="80">
        <v>2</v>
      </c>
      <c r="D428" s="80">
        <v>11</v>
      </c>
      <c r="E428" s="80">
        <v>2005</v>
      </c>
      <c r="F428" s="80" t="s">
        <v>565</v>
      </c>
      <c r="G428" s="80" t="s">
        <v>2265</v>
      </c>
      <c r="H428" s="80" t="s">
        <v>2266</v>
      </c>
      <c r="I428" s="177"/>
      <c r="J428" s="81">
        <v>6.9765942967758692</v>
      </c>
      <c r="K428" s="81">
        <v>0.95249281822350584</v>
      </c>
      <c r="L428" s="81">
        <v>1.2563729670125841</v>
      </c>
      <c r="M428" s="81">
        <v>7.619608998246969</v>
      </c>
      <c r="N428" s="81">
        <v>13.19226837114385</v>
      </c>
      <c r="O428" s="81">
        <v>8.0236814443930022</v>
      </c>
      <c r="P428" s="81">
        <v>9.1873682291785208</v>
      </c>
      <c r="Q428" s="81">
        <v>0.50590141244704678</v>
      </c>
      <c r="R428" s="81">
        <v>0</v>
      </c>
      <c r="S428" s="81">
        <v>0.71528180995450152</v>
      </c>
      <c r="T428" s="82"/>
      <c r="U428" s="81">
        <v>755117</v>
      </c>
      <c r="V428" s="81">
        <v>363</v>
      </c>
      <c r="W428" s="81">
        <v>15</v>
      </c>
      <c r="X428" s="81">
        <v>1233</v>
      </c>
      <c r="Y428" s="81">
        <v>2911</v>
      </c>
      <c r="Z428" s="81">
        <v>3819</v>
      </c>
      <c r="AA428" s="81">
        <v>1827</v>
      </c>
      <c r="AB428" s="81">
        <v>8587</v>
      </c>
      <c r="AC428" s="81">
        <v>0</v>
      </c>
      <c r="AD428" s="81">
        <v>0.71528180995450152</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2268</v>
      </c>
      <c r="B429" s="80">
        <v>173</v>
      </c>
      <c r="C429" s="80">
        <v>3</v>
      </c>
      <c r="D429" s="80">
        <v>11</v>
      </c>
      <c r="E429" s="80">
        <v>2006</v>
      </c>
      <c r="F429" s="80" t="s">
        <v>566</v>
      </c>
      <c r="G429" s="80" t="s">
        <v>2265</v>
      </c>
      <c r="H429" s="80" t="s">
        <v>2266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2269</v>
      </c>
      <c r="B430" s="80">
        <v>174</v>
      </c>
      <c r="C430" s="80">
        <v>4</v>
      </c>
      <c r="D430" s="80">
        <v>11</v>
      </c>
      <c r="E430" s="80">
        <v>2007</v>
      </c>
      <c r="F430" s="80" t="s">
        <v>567</v>
      </c>
      <c r="G430" s="80" t="s">
        <v>2265</v>
      </c>
      <c r="H430" s="80" t="s">
        <v>2266</v>
      </c>
      <c r="I430" s="177"/>
      <c r="J430" s="81">
        <v>5.6943192112837293</v>
      </c>
      <c r="K430" s="81">
        <v>1.0416707080188659</v>
      </c>
      <c r="L430" s="81">
        <v>1.269713285889899</v>
      </c>
      <c r="M430" s="81">
        <v>7.5491184696754443</v>
      </c>
      <c r="N430" s="81">
        <v>13.31793174780509</v>
      </c>
      <c r="O430" s="81">
        <v>7.4738584733474278</v>
      </c>
      <c r="P430" s="81">
        <v>9.2172350457499519</v>
      </c>
      <c r="Q430" s="81">
        <v>0.51001475000874574</v>
      </c>
      <c r="R430" s="81">
        <v>0</v>
      </c>
      <c r="S430" s="81">
        <v>0.68598341512189442</v>
      </c>
      <c r="T430" s="82"/>
      <c r="U430" s="81">
        <v>727231</v>
      </c>
      <c r="V430" s="81">
        <v>415</v>
      </c>
      <c r="W430" s="81">
        <v>19</v>
      </c>
      <c r="X430" s="81">
        <v>1645</v>
      </c>
      <c r="Y430" s="81">
        <v>2882</v>
      </c>
      <c r="Z430" s="81">
        <v>3698</v>
      </c>
      <c r="AA430" s="81">
        <v>1805</v>
      </c>
      <c r="AB430" s="81">
        <v>8199</v>
      </c>
      <c r="AC430" s="81">
        <v>0</v>
      </c>
      <c r="AD430" s="81">
        <v>0.68598341512189442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2270</v>
      </c>
      <c r="B431" s="80">
        <v>175</v>
      </c>
      <c r="C431" s="80">
        <v>5</v>
      </c>
      <c r="D431" s="80">
        <v>11</v>
      </c>
      <c r="E431" s="80">
        <v>2008</v>
      </c>
      <c r="F431" s="80" t="s">
        <v>84</v>
      </c>
      <c r="G431" s="80" t="s">
        <v>2265</v>
      </c>
      <c r="H431" s="80" t="s">
        <v>2266</v>
      </c>
      <c r="I431" s="177"/>
      <c r="J431" s="81">
        <v>4.1114834129506814</v>
      </c>
      <c r="K431" s="81">
        <v>0.82525744614368168</v>
      </c>
      <c r="L431" s="81">
        <v>1.2404112668701976</v>
      </c>
      <c r="M431" s="81">
        <v>8.4595990840145916</v>
      </c>
      <c r="N431" s="81">
        <v>12.839983387119767</v>
      </c>
      <c r="O431" s="81">
        <v>7.1813834164529542</v>
      </c>
      <c r="P431" s="81">
        <v>9.0639115517791549</v>
      </c>
      <c r="Q431" s="81">
        <v>0.49258975792541321</v>
      </c>
      <c r="R431" s="81">
        <v>0</v>
      </c>
      <c r="S431" s="81">
        <v>0.72298590748558156</v>
      </c>
      <c r="T431" s="82"/>
      <c r="U431" s="81">
        <v>547190</v>
      </c>
      <c r="V431" s="81">
        <v>415</v>
      </c>
      <c r="W431" s="81">
        <v>19</v>
      </c>
      <c r="X431" s="81">
        <v>1645</v>
      </c>
      <c r="Y431" s="81">
        <v>2912</v>
      </c>
      <c r="Z431" s="81">
        <v>3678</v>
      </c>
      <c r="AA431" s="81">
        <v>1777</v>
      </c>
      <c r="AB431" s="81">
        <v>8049</v>
      </c>
      <c r="AC431" s="81">
        <v>0</v>
      </c>
      <c r="AD431" s="81">
        <v>0.72298590748558156</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2271</v>
      </c>
      <c r="B432" s="80">
        <v>176</v>
      </c>
      <c r="C432" s="80">
        <v>6</v>
      </c>
      <c r="D432" s="80">
        <v>11</v>
      </c>
      <c r="E432" s="80">
        <v>2009</v>
      </c>
      <c r="F432" s="80" t="s">
        <v>85</v>
      </c>
      <c r="G432" s="80" t="s">
        <v>2265</v>
      </c>
      <c r="H432" s="80" t="s">
        <v>2266</v>
      </c>
      <c r="I432" s="177"/>
      <c r="J432" s="81">
        <v>5.0259709488623487</v>
      </c>
      <c r="K432" s="81">
        <v>0.73500891656151934</v>
      </c>
      <c r="L432" s="81">
        <v>0.85293193709495418</v>
      </c>
      <c r="M432" s="81">
        <v>8.1707616128088034</v>
      </c>
      <c r="N432" s="81">
        <v>11.552375906882762</v>
      </c>
      <c r="O432" s="81">
        <v>7.2261592634042353</v>
      </c>
      <c r="P432" s="81">
        <v>8.809074045365918</v>
      </c>
      <c r="Q432" s="81">
        <v>0.45834058722518578</v>
      </c>
      <c r="R432" s="81">
        <v>0</v>
      </c>
      <c r="S432" s="81">
        <v>0.58587459684026033</v>
      </c>
      <c r="T432" s="82"/>
      <c r="U432" s="81">
        <v>579024</v>
      </c>
      <c r="V432" s="81">
        <v>377</v>
      </c>
      <c r="W432" s="81">
        <v>18</v>
      </c>
      <c r="X432" s="81">
        <v>1574</v>
      </c>
      <c r="Y432" s="81">
        <v>2862</v>
      </c>
      <c r="Z432" s="81">
        <v>3653</v>
      </c>
      <c r="AA432" s="81">
        <v>1773</v>
      </c>
      <c r="AB432" s="81">
        <v>7862</v>
      </c>
      <c r="AC432" s="81">
        <v>0</v>
      </c>
      <c r="AD432" s="81">
        <v>0.58587459684026033</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2272</v>
      </c>
      <c r="B433" s="80">
        <v>177</v>
      </c>
      <c r="C433" s="80">
        <v>7</v>
      </c>
      <c r="D433" s="80">
        <v>11</v>
      </c>
      <c r="E433" s="80">
        <v>2010</v>
      </c>
      <c r="F433" s="80" t="s">
        <v>86</v>
      </c>
      <c r="G433" s="80" t="s">
        <v>2265</v>
      </c>
      <c r="H433" s="80" t="s">
        <v>2266</v>
      </c>
      <c r="I433" s="177"/>
      <c r="J433" s="81">
        <v>4.9012354232328255</v>
      </c>
      <c r="K433" s="81">
        <v>0.74916268931366792</v>
      </c>
      <c r="L433" s="81">
        <v>0.80750233873549049</v>
      </c>
      <c r="M433" s="81">
        <v>7.9686996156032039</v>
      </c>
      <c r="N433" s="81">
        <v>11.455205862298893</v>
      </c>
      <c r="O433" s="81">
        <v>7.2084880149797117</v>
      </c>
      <c r="P433" s="81">
        <v>9.0296082205464749</v>
      </c>
      <c r="Q433" s="81">
        <v>0.46817360020197046</v>
      </c>
      <c r="R433" s="81">
        <v>0</v>
      </c>
      <c r="S433" s="81">
        <v>0.44743175819148556</v>
      </c>
      <c r="T433" s="82"/>
      <c r="U433" s="81">
        <v>604067</v>
      </c>
      <c r="V433" s="81">
        <v>377</v>
      </c>
      <c r="W433" s="81">
        <v>18</v>
      </c>
      <c r="X433" s="81">
        <v>1574</v>
      </c>
      <c r="Y433" s="81">
        <v>2833</v>
      </c>
      <c r="Z433" s="81">
        <v>3661</v>
      </c>
      <c r="AA433" s="81">
        <v>1772</v>
      </c>
      <c r="AB433" s="81">
        <v>7695</v>
      </c>
      <c r="AC433" s="81">
        <v>0</v>
      </c>
      <c r="AD433" s="81">
        <v>0.44743175819148556</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2273</v>
      </c>
      <c r="B434" s="80">
        <v>178</v>
      </c>
      <c r="C434" s="80">
        <v>8</v>
      </c>
      <c r="D434" s="80">
        <v>11</v>
      </c>
      <c r="E434" s="80">
        <v>2011</v>
      </c>
      <c r="F434" s="80" t="s">
        <v>87</v>
      </c>
      <c r="G434" s="80" t="s">
        <v>2265</v>
      </c>
      <c r="H434" s="80" t="s">
        <v>2266</v>
      </c>
      <c r="I434" s="177"/>
      <c r="J434" s="81">
        <v>4.4422128456005199</v>
      </c>
      <c r="K434" s="81">
        <v>1.0063234764303755</v>
      </c>
      <c r="L434" s="81">
        <v>0.75384362318143427</v>
      </c>
      <c r="M434" s="81">
        <v>9.2739984167485492</v>
      </c>
      <c r="N434" s="81">
        <v>13.280493192421458</v>
      </c>
      <c r="O434" s="81">
        <v>7.1496427185502229</v>
      </c>
      <c r="P434" s="81">
        <v>8.7488728307872847</v>
      </c>
      <c r="Q434" s="81">
        <v>0.52907432259827014</v>
      </c>
      <c r="R434" s="81">
        <v>0</v>
      </c>
      <c r="S434" s="81">
        <v>0.52185216686537095</v>
      </c>
      <c r="T434" s="82"/>
      <c r="U434" s="81">
        <v>451469</v>
      </c>
      <c r="V434" s="81">
        <v>377</v>
      </c>
      <c r="W434" s="81">
        <v>18</v>
      </c>
      <c r="X434" s="81">
        <v>1574</v>
      </c>
      <c r="Y434" s="81">
        <v>2806</v>
      </c>
      <c r="Z434" s="81">
        <v>3710</v>
      </c>
      <c r="AA434" s="81">
        <v>1768</v>
      </c>
      <c r="AB434" s="81">
        <v>7539</v>
      </c>
      <c r="AC434" s="81">
        <v>0</v>
      </c>
      <c r="AD434" s="81">
        <v>0.52185216686537095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2274</v>
      </c>
      <c r="B435" s="80">
        <v>179</v>
      </c>
      <c r="C435" s="80">
        <v>9</v>
      </c>
      <c r="D435" s="80">
        <v>11</v>
      </c>
      <c r="E435" s="80">
        <v>2012</v>
      </c>
      <c r="F435" s="80" t="s">
        <v>88</v>
      </c>
      <c r="G435" s="80" t="s">
        <v>2265</v>
      </c>
      <c r="H435" s="80" t="s">
        <v>2266</v>
      </c>
      <c r="I435" s="177"/>
      <c r="J435" s="81">
        <v>6.6752308653716277</v>
      </c>
      <c r="K435" s="81">
        <v>0.94470644090965072</v>
      </c>
      <c r="L435" s="81">
        <v>0.75609507045457003</v>
      </c>
      <c r="M435" s="81">
        <v>10.434369218091883</v>
      </c>
      <c r="N435" s="81">
        <v>14.035749471345095</v>
      </c>
      <c r="O435" s="81">
        <v>7.1870669680031227</v>
      </c>
      <c r="P435" s="81">
        <v>8.7737675732068556</v>
      </c>
      <c r="Q435" s="81">
        <v>0.56285581677770824</v>
      </c>
      <c r="R435" s="81">
        <v>0</v>
      </c>
      <c r="S435" s="81">
        <v>0.86572512544607061</v>
      </c>
      <c r="T435" s="82"/>
      <c r="U435" s="81">
        <v>622170</v>
      </c>
      <c r="V435" s="81">
        <v>377</v>
      </c>
      <c r="W435" s="81">
        <v>18</v>
      </c>
      <c r="X435" s="81">
        <v>1574</v>
      </c>
      <c r="Y435" s="81">
        <v>2789</v>
      </c>
      <c r="Z435" s="81">
        <v>3759</v>
      </c>
      <c r="AA435" s="81">
        <v>1763</v>
      </c>
      <c r="AB435" s="81">
        <v>7382</v>
      </c>
      <c r="AC435" s="81">
        <v>0</v>
      </c>
      <c r="AD435" s="81">
        <v>0.86572512544607061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2275</v>
      </c>
      <c r="B436" s="80">
        <v>180</v>
      </c>
      <c r="C436" s="80">
        <v>10</v>
      </c>
      <c r="D436" s="80">
        <v>11</v>
      </c>
      <c r="E436" s="80">
        <v>2013</v>
      </c>
      <c r="F436" s="80" t="s">
        <v>89</v>
      </c>
      <c r="G436" s="80" t="s">
        <v>2265</v>
      </c>
      <c r="H436" s="80" t="s">
        <v>2266</v>
      </c>
      <c r="I436" s="177"/>
      <c r="J436" s="81">
        <v>5.8070535184162955</v>
      </c>
      <c r="K436" s="81">
        <v>0.80203159752464348</v>
      </c>
      <c r="L436" s="81">
        <v>0.54850702867781498</v>
      </c>
      <c r="M436" s="81">
        <v>9.0055189713628092</v>
      </c>
      <c r="N436" s="81">
        <v>13.736075166391501</v>
      </c>
      <c r="O436" s="81">
        <v>6.909176350162384</v>
      </c>
      <c r="P436" s="81">
        <v>8.726900366696583</v>
      </c>
      <c r="Q436" s="81">
        <v>0.56392681194876637</v>
      </c>
      <c r="R436" s="81">
        <v>0</v>
      </c>
      <c r="S436" s="81">
        <v>0.58972167671891296</v>
      </c>
      <c r="T436" s="82"/>
      <c r="U436" s="81">
        <v>595073</v>
      </c>
      <c r="V436" s="81">
        <v>377</v>
      </c>
      <c r="W436" s="81">
        <v>18</v>
      </c>
      <c r="X436" s="81">
        <v>1574</v>
      </c>
      <c r="Y436" s="81">
        <v>2775</v>
      </c>
      <c r="Z436" s="81">
        <v>3775</v>
      </c>
      <c r="AA436" s="81">
        <v>1747</v>
      </c>
      <c r="AB436" s="81">
        <v>7290</v>
      </c>
      <c r="AC436" s="81">
        <v>0</v>
      </c>
      <c r="AD436" s="81">
        <v>0.58972167671891296</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2276</v>
      </c>
      <c r="B437" s="80">
        <v>181</v>
      </c>
      <c r="C437" s="80">
        <v>11</v>
      </c>
      <c r="D437" s="80">
        <v>11</v>
      </c>
      <c r="E437" s="80">
        <v>2014</v>
      </c>
      <c r="F437" s="80" t="s">
        <v>90</v>
      </c>
      <c r="G437" s="80" t="s">
        <v>2265</v>
      </c>
      <c r="H437" s="80" t="s">
        <v>2266</v>
      </c>
      <c r="I437" s="177"/>
      <c r="J437" s="81">
        <v>5.6618907917601113</v>
      </c>
      <c r="K437" s="81">
        <v>0.76952462727342918</v>
      </c>
      <c r="L437" s="81">
        <v>1.6063302231534133</v>
      </c>
      <c r="M437" s="81">
        <v>8.7255287480591264</v>
      </c>
      <c r="N437" s="81">
        <v>13.299883310662928</v>
      </c>
      <c r="O437" s="81">
        <v>6.525349621954966</v>
      </c>
      <c r="P437" s="81">
        <v>8.5714359161198388</v>
      </c>
      <c r="Q437" s="81">
        <v>0.5267378909240038</v>
      </c>
      <c r="R437" s="81">
        <v>0</v>
      </c>
      <c r="S437" s="81">
        <v>0.74519949995016899</v>
      </c>
      <c r="T437" s="82"/>
      <c r="U437" s="81">
        <v>624013</v>
      </c>
      <c r="V437" s="81">
        <v>333</v>
      </c>
      <c r="W437" s="81">
        <v>35</v>
      </c>
      <c r="X437" s="81">
        <v>1364</v>
      </c>
      <c r="Y437" s="81">
        <v>2751</v>
      </c>
      <c r="Z437" s="81">
        <v>3755</v>
      </c>
      <c r="AA437" s="81">
        <v>1707</v>
      </c>
      <c r="AB437" s="81">
        <v>7097</v>
      </c>
      <c r="AC437" s="81">
        <v>0</v>
      </c>
      <c r="AD437" s="81">
        <v>0.74519949995016899</v>
      </c>
      <c r="AE437" s="82"/>
      <c r="AF437" s="81">
        <v>6001659.5150577798</v>
      </c>
      <c r="AG437" s="81">
        <v>606075.09000363841</v>
      </c>
      <c r="AH437" s="81">
        <v>358873.59839248611</v>
      </c>
      <c r="AI437" s="81">
        <v>9381989.8890705761</v>
      </c>
      <c r="AJ437" s="81">
        <v>16491205.45363139</v>
      </c>
      <c r="AK437" s="81">
        <v>0</v>
      </c>
      <c r="AL437" s="81">
        <v>0</v>
      </c>
      <c r="AM437" s="81">
        <v>974312.04800337565</v>
      </c>
      <c r="AN437" s="81">
        <v>0</v>
      </c>
      <c r="AO437" s="81">
        <v>0</v>
      </c>
      <c r="AP437" s="82"/>
      <c r="AQ437" s="81">
        <v>19</v>
      </c>
      <c r="AR437" s="81">
        <v>2</v>
      </c>
      <c r="AS437" s="81">
        <v>0</v>
      </c>
      <c r="AT437" s="81">
        <v>0</v>
      </c>
      <c r="AU437" s="81">
        <v>0</v>
      </c>
      <c r="AV437" s="81">
        <v>0</v>
      </c>
      <c r="AW437" s="81" t="s">
        <v>564</v>
      </c>
      <c r="AX437" s="82"/>
      <c r="AY437" s="81">
        <v>83.3</v>
      </c>
      <c r="AZ437" s="81">
        <v>65.5</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2277</v>
      </c>
      <c r="B438" s="80">
        <v>182</v>
      </c>
      <c r="C438" s="80">
        <v>12</v>
      </c>
      <c r="D438" s="80">
        <v>11</v>
      </c>
      <c r="E438" s="80">
        <v>2015</v>
      </c>
      <c r="F438" s="80" t="s">
        <v>91</v>
      </c>
      <c r="G438" s="80" t="s">
        <v>2265</v>
      </c>
      <c r="H438" s="80" t="s">
        <v>2266</v>
      </c>
      <c r="I438" s="177"/>
      <c r="J438" s="81">
        <v>5.4171485537159016</v>
      </c>
      <c r="K438" s="81">
        <v>0.77768751290140281</v>
      </c>
      <c r="L438" s="81">
        <v>1.6339715314228971</v>
      </c>
      <c r="M438" s="81">
        <v>8.5841636082751425</v>
      </c>
      <c r="N438" s="81">
        <v>11.890230342503813</v>
      </c>
      <c r="O438" s="81">
        <v>6.370134980975271</v>
      </c>
      <c r="P438" s="81">
        <v>8.4625982605228938</v>
      </c>
      <c r="Q438" s="81">
        <v>0.50329847187715349</v>
      </c>
      <c r="R438" s="81">
        <v>0</v>
      </c>
      <c r="S438" s="81">
        <v>0.37956432869967649</v>
      </c>
      <c r="T438" s="82"/>
      <c r="U438" s="81">
        <v>661051</v>
      </c>
      <c r="V438" s="81">
        <v>333</v>
      </c>
      <c r="W438" s="81">
        <v>35</v>
      </c>
      <c r="X438" s="81">
        <v>1364</v>
      </c>
      <c r="Y438" s="81">
        <v>2743</v>
      </c>
      <c r="Z438" s="81">
        <v>3701</v>
      </c>
      <c r="AA438" s="81">
        <v>1684</v>
      </c>
      <c r="AB438" s="81">
        <v>6927</v>
      </c>
      <c r="AC438" s="81">
        <v>0</v>
      </c>
      <c r="AD438" s="81">
        <v>0.37956432869967649</v>
      </c>
      <c r="AE438" s="82"/>
      <c r="AF438" s="81">
        <v>5762167.7999573452</v>
      </c>
      <c r="AG438" s="81">
        <v>571877.06233284832</v>
      </c>
      <c r="AH438" s="81">
        <v>284202.81693545444</v>
      </c>
      <c r="AI438" s="81">
        <v>9610907.9651414175</v>
      </c>
      <c r="AJ438" s="81">
        <v>15031760.579983449</v>
      </c>
      <c r="AK438" s="81">
        <v>0</v>
      </c>
      <c r="AL438" s="81">
        <v>0</v>
      </c>
      <c r="AM438" s="81">
        <v>949316.29232787993</v>
      </c>
      <c r="AN438" s="81">
        <v>0</v>
      </c>
      <c r="AO438" s="81">
        <v>0</v>
      </c>
      <c r="AP438" s="82"/>
      <c r="AQ438" s="81">
        <v>20</v>
      </c>
      <c r="AR438" s="81">
        <v>5</v>
      </c>
      <c r="AS438" s="81">
        <v>0</v>
      </c>
      <c r="AT438" s="81">
        <v>0</v>
      </c>
      <c r="AU438" s="81">
        <v>0</v>
      </c>
      <c r="AV438" s="81">
        <v>0</v>
      </c>
      <c r="AW438" s="81" t="s">
        <v>564</v>
      </c>
      <c r="AX438" s="82"/>
      <c r="AY438" s="81">
        <v>92.8</v>
      </c>
      <c r="AZ438" s="81">
        <v>174.5</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2278</v>
      </c>
      <c r="B439" s="80">
        <v>183</v>
      </c>
      <c r="C439" s="80">
        <v>13</v>
      </c>
      <c r="D439" s="80">
        <v>11</v>
      </c>
      <c r="E439" s="80">
        <v>2016</v>
      </c>
      <c r="F439" s="80" t="s">
        <v>92</v>
      </c>
      <c r="G439" s="80" t="s">
        <v>2265</v>
      </c>
      <c r="H439" s="80" t="s">
        <v>2266</v>
      </c>
      <c r="I439" s="177"/>
      <c r="J439" s="81">
        <v>5.1360421328051293</v>
      </c>
      <c r="K439" s="81">
        <v>0.79886225976125169</v>
      </c>
      <c r="L439" s="81">
        <v>1.7914757992294257</v>
      </c>
      <c r="M439" s="81">
        <v>6.2713703518481152</v>
      </c>
      <c r="N439" s="81">
        <v>11.062746300402164</v>
      </c>
      <c r="O439" s="81">
        <v>6.3267854198604017</v>
      </c>
      <c r="P439" s="81">
        <v>8.5416331600787441</v>
      </c>
      <c r="Q439" s="81">
        <v>0.4787438847761526</v>
      </c>
      <c r="R439" s="81">
        <v>0</v>
      </c>
      <c r="S439" s="81">
        <v>0.85701899307264917</v>
      </c>
      <c r="T439" s="82"/>
      <c r="U439" s="81">
        <v>617605</v>
      </c>
      <c r="V439" s="81">
        <v>333</v>
      </c>
      <c r="W439" s="81">
        <v>35</v>
      </c>
      <c r="X439" s="81">
        <v>1364</v>
      </c>
      <c r="Y439" s="81">
        <v>2743</v>
      </c>
      <c r="Z439" s="81">
        <v>3721</v>
      </c>
      <c r="AA439" s="81">
        <v>1758</v>
      </c>
      <c r="AB439" s="81">
        <v>6778</v>
      </c>
      <c r="AC439" s="81">
        <v>0</v>
      </c>
      <c r="AD439" s="81">
        <v>0.85701899307264917</v>
      </c>
      <c r="AE439" s="82"/>
      <c r="AF439" s="81">
        <v>5703665.3498462811</v>
      </c>
      <c r="AG439" s="81">
        <v>563714.17033367371</v>
      </c>
      <c r="AH439" s="81">
        <v>250044.56276801121</v>
      </c>
      <c r="AI439" s="81">
        <v>8560633.8643073011</v>
      </c>
      <c r="AJ439" s="81">
        <v>14005149.39904307</v>
      </c>
      <c r="AK439" s="81">
        <v>0</v>
      </c>
      <c r="AL439" s="81">
        <v>0</v>
      </c>
      <c r="AM439" s="81">
        <v>929618.12877200579</v>
      </c>
      <c r="AN439" s="81">
        <v>0</v>
      </c>
      <c r="AO439" s="81">
        <v>0</v>
      </c>
      <c r="AP439" s="82"/>
      <c r="AQ439" s="81">
        <v>22</v>
      </c>
      <c r="AR439" s="81">
        <v>5</v>
      </c>
      <c r="AS439" s="81">
        <v>0</v>
      </c>
      <c r="AT439" s="81">
        <v>0</v>
      </c>
      <c r="AU439" s="81">
        <v>0</v>
      </c>
      <c r="AV439" s="81">
        <v>0</v>
      </c>
      <c r="AW439" s="81" t="s">
        <v>564</v>
      </c>
      <c r="AX439" s="82"/>
      <c r="AY439" s="81">
        <v>99.899999999999991</v>
      </c>
      <c r="AZ439" s="81">
        <v>174.5</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2279</v>
      </c>
      <c r="B440" s="80">
        <v>184</v>
      </c>
      <c r="C440" s="80">
        <v>14</v>
      </c>
      <c r="D440" s="80">
        <v>11</v>
      </c>
      <c r="E440" s="80">
        <v>2017</v>
      </c>
      <c r="F440" s="80" t="s">
        <v>71</v>
      </c>
      <c r="G440" s="80" t="s">
        <v>2265</v>
      </c>
      <c r="H440" s="80" t="s">
        <v>2266</v>
      </c>
      <c r="I440" s="177"/>
      <c r="J440" s="81">
        <v>4.4235917237013869</v>
      </c>
      <c r="K440" s="81">
        <v>0.82111883935294339</v>
      </c>
      <c r="L440" s="81">
        <v>1.8560247059678581</v>
      </c>
      <c r="M440" s="81">
        <v>5.8128231539661073</v>
      </c>
      <c r="N440" s="81">
        <v>11.529775043412752</v>
      </c>
      <c r="O440" s="81">
        <v>6.2151846219575795</v>
      </c>
      <c r="P440" s="81">
        <v>8.3475145978143548</v>
      </c>
      <c r="Q440" s="81">
        <v>0.44791572083961911</v>
      </c>
      <c r="R440" s="81">
        <v>0</v>
      </c>
      <c r="S440" s="81">
        <v>1.2452772023099945</v>
      </c>
      <c r="T440" s="82"/>
      <c r="U440" s="81">
        <v>562364</v>
      </c>
      <c r="V440" s="81">
        <v>333</v>
      </c>
      <c r="W440" s="81">
        <v>35</v>
      </c>
      <c r="X440" s="81">
        <v>1364</v>
      </c>
      <c r="Y440" s="81">
        <v>2694</v>
      </c>
      <c r="Z440" s="81">
        <v>3716</v>
      </c>
      <c r="AA440" s="81">
        <v>1729</v>
      </c>
      <c r="AB440" s="81">
        <v>6558</v>
      </c>
      <c r="AC440" s="81">
        <v>0</v>
      </c>
      <c r="AD440" s="81">
        <v>1.2452772023099949</v>
      </c>
      <c r="AE440" s="82"/>
      <c r="AF440" s="81">
        <v>5020455.8954485795</v>
      </c>
      <c r="AG440" s="81">
        <v>590500.50972342188</v>
      </c>
      <c r="AH440" s="81">
        <v>350151.48692903132</v>
      </c>
      <c r="AI440" s="81">
        <v>8397516.234666273</v>
      </c>
      <c r="AJ440" s="81">
        <v>14686856.55130381</v>
      </c>
      <c r="AK440" s="81">
        <v>0</v>
      </c>
      <c r="AL440" s="81">
        <v>0</v>
      </c>
      <c r="AM440" s="81">
        <v>900852.01330646395</v>
      </c>
      <c r="AN440" s="81">
        <v>0</v>
      </c>
      <c r="AO440" s="81">
        <v>0</v>
      </c>
      <c r="AP440" s="82"/>
      <c r="AQ440" s="81">
        <v>23</v>
      </c>
      <c r="AR440" s="81">
        <v>8</v>
      </c>
      <c r="AS440" s="81">
        <v>0</v>
      </c>
      <c r="AT440" s="81">
        <v>0</v>
      </c>
      <c r="AU440" s="81">
        <v>0</v>
      </c>
      <c r="AV440" s="81">
        <v>0</v>
      </c>
      <c r="AW440" s="81" t="s">
        <v>564</v>
      </c>
      <c r="AX440" s="82"/>
      <c r="AY440" s="81">
        <v>104.8</v>
      </c>
      <c r="AZ440" s="81">
        <v>306.5</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2280</v>
      </c>
      <c r="B441" s="80">
        <v>185</v>
      </c>
      <c r="C441" s="80">
        <v>15</v>
      </c>
      <c r="D441" s="80">
        <v>11</v>
      </c>
      <c r="E441" s="80">
        <v>2018</v>
      </c>
      <c r="F441" s="80" t="s">
        <v>93</v>
      </c>
      <c r="G441" s="80" t="s">
        <v>2265</v>
      </c>
      <c r="H441" s="80" t="s">
        <v>2266</v>
      </c>
      <c r="I441" s="177"/>
      <c r="J441" s="81">
        <v>5.5858966774322187</v>
      </c>
      <c r="K441" s="81">
        <v>0.78046665834581253</v>
      </c>
      <c r="L441" s="81">
        <v>1.6830317506763015</v>
      </c>
      <c r="M441" s="81">
        <v>6.1654001966008956</v>
      </c>
      <c r="N441" s="81">
        <v>10.496644504836475</v>
      </c>
      <c r="O441" s="81">
        <v>6.0311288043488211</v>
      </c>
      <c r="P441" s="81">
        <v>7.9489490350529932</v>
      </c>
      <c r="Q441" s="81">
        <v>0.40296727156300499</v>
      </c>
      <c r="R441" s="81">
        <v>0</v>
      </c>
      <c r="S441" s="81">
        <v>0.96520451825113585</v>
      </c>
      <c r="T441" s="82"/>
      <c r="U441" s="81">
        <v>684846</v>
      </c>
      <c r="V441" s="81">
        <v>333</v>
      </c>
      <c r="W441" s="81">
        <v>35</v>
      </c>
      <c r="X441" s="81">
        <v>1364</v>
      </c>
      <c r="Y441" s="81">
        <v>2672</v>
      </c>
      <c r="Z441" s="81">
        <v>3675</v>
      </c>
      <c r="AA441" s="81">
        <v>1663</v>
      </c>
      <c r="AB441" s="81">
        <v>6358</v>
      </c>
      <c r="AC441" s="81">
        <v>0</v>
      </c>
      <c r="AD441" s="81">
        <v>0.96520451825113585</v>
      </c>
      <c r="AE441" s="82"/>
      <c r="AF441" s="81">
        <v>6397342.5914814873</v>
      </c>
      <c r="AG441" s="81">
        <v>524825.53798068746</v>
      </c>
      <c r="AH441" s="81">
        <v>331989.86143426353</v>
      </c>
      <c r="AI441" s="81">
        <v>8376264.551917593</v>
      </c>
      <c r="AJ441" s="81">
        <v>13323373.52755072</v>
      </c>
      <c r="AK441" s="81">
        <v>0</v>
      </c>
      <c r="AL441" s="81">
        <v>0</v>
      </c>
      <c r="AM441" s="81">
        <v>875185.76190466341</v>
      </c>
      <c r="AN441" s="81">
        <v>0</v>
      </c>
      <c r="AO441" s="81">
        <v>0</v>
      </c>
      <c r="AP441" s="82"/>
      <c r="AQ441" s="81">
        <v>25</v>
      </c>
      <c r="AR441" s="81">
        <v>8</v>
      </c>
      <c r="AS441" s="81">
        <v>0</v>
      </c>
      <c r="AT441" s="81">
        <v>0</v>
      </c>
      <c r="AU441" s="81">
        <v>0</v>
      </c>
      <c r="AV441" s="81">
        <v>0</v>
      </c>
      <c r="AW441" s="81" t="s">
        <v>564</v>
      </c>
      <c r="AX441" s="82"/>
      <c r="AY441" s="81">
        <v>117.1</v>
      </c>
      <c r="AZ441" s="81">
        <v>307</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2281</v>
      </c>
      <c r="B442" s="80">
        <v>186</v>
      </c>
      <c r="C442" s="80">
        <v>16</v>
      </c>
      <c r="D442" s="80">
        <v>11</v>
      </c>
      <c r="E442" s="80">
        <v>2019</v>
      </c>
      <c r="F442" s="80" t="s">
        <v>73</v>
      </c>
      <c r="G442" s="80" t="s">
        <v>2265</v>
      </c>
      <c r="H442" s="80" t="s">
        <v>2266</v>
      </c>
      <c r="I442" s="177"/>
      <c r="J442" s="81">
        <v>4.6086181485964017</v>
      </c>
      <c r="K442" s="81">
        <v>0.72245503724824456</v>
      </c>
      <c r="L442" s="81">
        <v>1.6996139750573904</v>
      </c>
      <c r="M442" s="81">
        <v>6.1724927408508981</v>
      </c>
      <c r="N442" s="81">
        <v>10.051913930543275</v>
      </c>
      <c r="O442" s="81">
        <v>5.7932955763439145</v>
      </c>
      <c r="P442" s="81">
        <v>7.57064156078079</v>
      </c>
      <c r="Q442" s="81">
        <v>0.37981760196247261</v>
      </c>
      <c r="R442" s="81">
        <v>0</v>
      </c>
      <c r="S442" s="81">
        <v>1.6478169419666497</v>
      </c>
      <c r="T442" s="82"/>
      <c r="U442" s="81">
        <v>566025</v>
      </c>
      <c r="V442" s="81">
        <v>333</v>
      </c>
      <c r="W442" s="81">
        <v>35</v>
      </c>
      <c r="X442" s="81">
        <v>1364</v>
      </c>
      <c r="Y442" s="81">
        <v>2628</v>
      </c>
      <c r="Z442" s="81">
        <v>3627</v>
      </c>
      <c r="AA442" s="81">
        <v>1572</v>
      </c>
      <c r="AB442" s="81">
        <v>6155</v>
      </c>
      <c r="AC442" s="81">
        <v>0</v>
      </c>
      <c r="AD442" s="81">
        <v>1.64781694196665</v>
      </c>
      <c r="AE442" s="82"/>
      <c r="AF442" s="81">
        <v>5584720.3224690026</v>
      </c>
      <c r="AG442" s="81">
        <v>508186.08930083201</v>
      </c>
      <c r="AH442" s="81">
        <v>348509.47518179828</v>
      </c>
      <c r="AI442" s="81">
        <v>8948688.7008910049</v>
      </c>
      <c r="AJ442" s="81">
        <v>13379291.783934494</v>
      </c>
      <c r="AK442" s="81">
        <v>0</v>
      </c>
      <c r="AL442" s="81">
        <v>0</v>
      </c>
      <c r="AM442" s="81">
        <v>838264.6651848075</v>
      </c>
      <c r="AN442" s="81">
        <v>0</v>
      </c>
      <c r="AO442" s="81">
        <v>0</v>
      </c>
      <c r="AP442" s="82"/>
      <c r="AQ442" s="81">
        <v>28</v>
      </c>
      <c r="AR442" s="81">
        <v>9</v>
      </c>
      <c r="AS442" s="81">
        <v>0</v>
      </c>
      <c r="AT442" s="81">
        <v>0</v>
      </c>
      <c r="AU442" s="81">
        <v>0</v>
      </c>
      <c r="AV442" s="81">
        <v>0</v>
      </c>
      <c r="AW442" s="81" t="s">
        <v>564</v>
      </c>
      <c r="AX442" s="82"/>
      <c r="AY442" s="81">
        <v>137.69999999999999</v>
      </c>
      <c r="AZ442" s="81">
        <v>322.5</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2282</v>
      </c>
      <c r="B443" s="80">
        <v>187</v>
      </c>
      <c r="C443" s="80">
        <v>17</v>
      </c>
      <c r="D443" s="80">
        <v>11</v>
      </c>
      <c r="E443" s="80">
        <v>2020</v>
      </c>
      <c r="F443" s="80" t="s">
        <v>218</v>
      </c>
      <c r="G443" s="80" t="s">
        <v>2265</v>
      </c>
      <c r="H443" s="80" t="s">
        <v>2266</v>
      </c>
      <c r="I443" s="177"/>
      <c r="J443" s="81">
        <v>5.2026735371829931</v>
      </c>
      <c r="K443" s="81">
        <v>0.67832509900042581</v>
      </c>
      <c r="L443" s="81">
        <v>0.63527748992834743</v>
      </c>
      <c r="M443" s="81">
        <v>5.1410972089277207</v>
      </c>
      <c r="N443" s="81">
        <v>8.7977836722773048</v>
      </c>
      <c r="O443" s="81">
        <v>5.0281659330386148</v>
      </c>
      <c r="P443" s="81">
        <v>7.1674916060754814</v>
      </c>
      <c r="Q443" s="81">
        <v>0.35507621607633666</v>
      </c>
      <c r="R443" s="81">
        <v>0</v>
      </c>
      <c r="S443" s="81">
        <v>0.98249022615535342</v>
      </c>
      <c r="T443" s="82"/>
      <c r="U443" s="81">
        <v>674575</v>
      </c>
      <c r="V443" s="81">
        <v>310</v>
      </c>
      <c r="W443" s="81">
        <v>16</v>
      </c>
      <c r="X443" s="81">
        <v>1360</v>
      </c>
      <c r="Y443" s="81">
        <v>2579</v>
      </c>
      <c r="Z443" s="81">
        <v>3593</v>
      </c>
      <c r="AA443" s="81">
        <v>1617</v>
      </c>
      <c r="AB443" s="81">
        <v>6022</v>
      </c>
      <c r="AC443" s="81">
        <v>0</v>
      </c>
      <c r="AD443" s="81">
        <v>0.98249022615535342</v>
      </c>
      <c r="AE443" s="82"/>
      <c r="AF443" s="81">
        <v>6320448.4973710692</v>
      </c>
      <c r="AG443" s="81">
        <v>464152.2580032812</v>
      </c>
      <c r="AH443" s="81">
        <v>131259.05998577992</v>
      </c>
      <c r="AI443" s="81">
        <v>7633903.5844585393</v>
      </c>
      <c r="AJ443" s="81">
        <v>12472634.683796214</v>
      </c>
      <c r="AK443" s="81"/>
      <c r="AL443" s="81"/>
      <c r="AM443" s="81">
        <v>785937.90581545769</v>
      </c>
      <c r="AN443" s="81"/>
      <c r="AO443" s="81"/>
      <c r="AP443" s="82"/>
      <c r="AQ443" s="81">
        <v>30</v>
      </c>
      <c r="AR443" s="81">
        <v>9</v>
      </c>
      <c r="AS443" s="81">
        <v>0</v>
      </c>
      <c r="AT443" s="81">
        <v>0</v>
      </c>
      <c r="AU443" s="81">
        <v>0</v>
      </c>
      <c r="AV443" s="81">
        <v>0</v>
      </c>
      <c r="AW443" s="81">
        <v>0</v>
      </c>
      <c r="AX443" s="82"/>
      <c r="AY443" s="81">
        <v>149.6</v>
      </c>
      <c r="AZ443" s="81">
        <v>322.5</v>
      </c>
      <c r="BA443" s="81">
        <v>0</v>
      </c>
      <c r="BB443" s="81">
        <v>0</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2283</v>
      </c>
      <c r="B444" s="80">
        <v>187</v>
      </c>
      <c r="C444" s="80">
        <v>18</v>
      </c>
      <c r="D444" s="80">
        <v>11</v>
      </c>
      <c r="E444" s="80">
        <v>2021</v>
      </c>
      <c r="F444" s="80" t="s">
        <v>75</v>
      </c>
      <c r="G444" s="174" t="s">
        <v>2265</v>
      </c>
      <c r="H444" s="80" t="s">
        <v>2266</v>
      </c>
      <c r="I444" s="177"/>
      <c r="J444" s="81">
        <v>5.4560856260294601</v>
      </c>
      <c r="K444" s="81">
        <v>0.74287548886811527</v>
      </c>
      <c r="L444" s="81">
        <v>0.52315342155038058</v>
      </c>
      <c r="M444" s="81">
        <v>5.6091510002714395</v>
      </c>
      <c r="N444" s="81">
        <v>9.2599588884856985</v>
      </c>
      <c r="O444" s="81">
        <v>4.7839930064497969</v>
      </c>
      <c r="P444" s="81">
        <v>7.3088293941432303</v>
      </c>
      <c r="Q444" s="81">
        <v>0.34907404496986338</v>
      </c>
      <c r="R444" s="81">
        <v>0</v>
      </c>
      <c r="S444" s="81">
        <v>0.78395233343178217</v>
      </c>
      <c r="T444" s="82"/>
      <c r="U444" s="81">
        <v>733745</v>
      </c>
      <c r="V444" s="81">
        <v>310</v>
      </c>
      <c r="W444" s="81">
        <v>16</v>
      </c>
      <c r="X444" s="81">
        <v>1360</v>
      </c>
      <c r="Y444" s="81">
        <v>2547</v>
      </c>
      <c r="Z444" s="81">
        <v>3520</v>
      </c>
      <c r="AA444" s="81">
        <v>1608</v>
      </c>
      <c r="AB444" s="81">
        <v>5850</v>
      </c>
      <c r="AC444" s="81">
        <v>0</v>
      </c>
      <c r="AD444" s="81">
        <v>0.78395233343178217</v>
      </c>
      <c r="AE444" s="82"/>
      <c r="AF444" s="81">
        <v>6710518.3218046874</v>
      </c>
      <c r="AG444" s="81">
        <v>497017.27457425045</v>
      </c>
      <c r="AH444" s="81">
        <v>104811.33007871899</v>
      </c>
      <c r="AI444" s="81">
        <v>8409695.2706672214</v>
      </c>
      <c r="AJ444" s="81">
        <v>12434437.648355547</v>
      </c>
      <c r="AK444" s="81">
        <v>0</v>
      </c>
      <c r="AL444" s="81">
        <v>0</v>
      </c>
      <c r="AM444" s="81">
        <v>767893.74367564707</v>
      </c>
      <c r="AN444" s="81">
        <v>0</v>
      </c>
      <c r="AO444" s="81">
        <v>0</v>
      </c>
      <c r="AP444" s="82"/>
      <c r="AQ444" s="81">
        <v>31</v>
      </c>
      <c r="AR444" s="81">
        <v>9</v>
      </c>
      <c r="AS444" s="81">
        <v>0</v>
      </c>
      <c r="AT444" s="81">
        <v>2</v>
      </c>
      <c r="AU444" s="81">
        <v>0</v>
      </c>
      <c r="AV444" s="81">
        <v>0</v>
      </c>
      <c r="AW444" s="81"/>
      <c r="AX444" s="82"/>
      <c r="AY444" s="81">
        <v>154.6</v>
      </c>
      <c r="AZ444" s="81">
        <v>322.5</v>
      </c>
      <c r="BA444" s="81">
        <v>0</v>
      </c>
      <c r="BB444" s="81">
        <v>1560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2284</v>
      </c>
      <c r="B445" s="80">
        <v>187</v>
      </c>
      <c r="C445" s="80">
        <v>19</v>
      </c>
      <c r="D445" s="80">
        <v>11</v>
      </c>
      <c r="E445" s="80">
        <v>2022</v>
      </c>
      <c r="F445" s="80" t="s">
        <v>568</v>
      </c>
      <c r="G445" s="174" t="s">
        <v>2265</v>
      </c>
      <c r="H445" s="80" t="s">
        <v>2266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32</v>
      </c>
      <c r="AR445" s="81">
        <v>9</v>
      </c>
      <c r="AS445" s="81">
        <v>0</v>
      </c>
      <c r="AT445" s="81">
        <v>2</v>
      </c>
      <c r="AU445" s="81">
        <v>0</v>
      </c>
      <c r="AV445" s="81">
        <v>0</v>
      </c>
      <c r="AW445" s="81"/>
      <c r="AX445" s="82"/>
      <c r="AY445" s="81">
        <v>157.39999999999998</v>
      </c>
      <c r="AZ445" s="81">
        <v>322.5</v>
      </c>
      <c r="BA445" s="81">
        <v>0</v>
      </c>
      <c r="BB445" s="81">
        <v>1560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2285</v>
      </c>
      <c r="B446" s="80">
        <v>460</v>
      </c>
      <c r="C446" s="80">
        <v>1</v>
      </c>
      <c r="D446" s="80">
        <v>28</v>
      </c>
      <c r="E446" s="80">
        <v>1990</v>
      </c>
      <c r="F446" s="80" t="s">
        <v>562</v>
      </c>
      <c r="G446" s="80" t="s">
        <v>2286</v>
      </c>
      <c r="H446" s="80" t="s">
        <v>2287</v>
      </c>
      <c r="I446" s="177"/>
      <c r="J446" s="81">
        <v>54.356216591047009</v>
      </c>
      <c r="K446" s="81">
        <v>0.94220787415365737</v>
      </c>
      <c r="L446" s="81">
        <v>0.45569219996549187</v>
      </c>
      <c r="M446" s="81">
        <v>2.9740680603885279</v>
      </c>
      <c r="N446" s="81">
        <v>3.7973605773948926</v>
      </c>
      <c r="O446" s="81">
        <v>4.5367054435627168</v>
      </c>
      <c r="P446" s="81">
        <v>8.5004353423983456</v>
      </c>
      <c r="Q446" s="81">
        <v>0.36245265883237898</v>
      </c>
      <c r="R446" s="81">
        <v>0</v>
      </c>
      <c r="S446" s="81">
        <v>0.39287372213658711</v>
      </c>
      <c r="T446" s="82"/>
      <c r="U446" s="81">
        <v>3799574</v>
      </c>
      <c r="V446" s="81">
        <v>312</v>
      </c>
      <c r="W446" s="81">
        <v>4</v>
      </c>
      <c r="X446" s="81">
        <v>1221</v>
      </c>
      <c r="Y446" s="81">
        <v>1462</v>
      </c>
      <c r="Z446" s="81">
        <v>1866</v>
      </c>
      <c r="AA446" s="81">
        <v>2064</v>
      </c>
      <c r="AB446" s="81">
        <v>5885</v>
      </c>
      <c r="AC446" s="81">
        <v>0</v>
      </c>
      <c r="AD446" s="81">
        <v>0.39287372213658711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2288</v>
      </c>
      <c r="B447" s="80">
        <v>461</v>
      </c>
      <c r="C447" s="80">
        <v>2</v>
      </c>
      <c r="D447" s="80">
        <v>28</v>
      </c>
      <c r="E447" s="80">
        <v>2005</v>
      </c>
      <c r="F447" s="80" t="s">
        <v>565</v>
      </c>
      <c r="G447" s="80" t="s">
        <v>2286</v>
      </c>
      <c r="H447" s="80" t="s">
        <v>2287</v>
      </c>
      <c r="I447" s="177"/>
      <c r="J447" s="81">
        <v>116.76694046626547</v>
      </c>
      <c r="K447" s="81">
        <v>0.82400941030386521</v>
      </c>
      <c r="L447" s="81">
        <v>1.186952910193702</v>
      </c>
      <c r="M447" s="81">
        <v>12.142260515986461</v>
      </c>
      <c r="N447" s="81">
        <v>6.2497587672476786</v>
      </c>
      <c r="O447" s="81">
        <v>7.3282536994089531</v>
      </c>
      <c r="P447" s="81">
        <v>10.61550866546024</v>
      </c>
      <c r="Q447" s="81">
        <v>0.33634460971936531</v>
      </c>
      <c r="R447" s="81">
        <v>0</v>
      </c>
      <c r="S447" s="81">
        <v>0.55735461301416089</v>
      </c>
      <c r="T447" s="82"/>
      <c r="U447" s="81">
        <v>6766555</v>
      </c>
      <c r="V447" s="81">
        <v>310</v>
      </c>
      <c r="W447" s="81">
        <v>10</v>
      </c>
      <c r="X447" s="81">
        <v>2163</v>
      </c>
      <c r="Y447" s="81">
        <v>1572</v>
      </c>
      <c r="Z447" s="81">
        <v>3488</v>
      </c>
      <c r="AA447" s="81">
        <v>2111</v>
      </c>
      <c r="AB447" s="81">
        <v>5709</v>
      </c>
      <c r="AC447" s="81">
        <v>0</v>
      </c>
      <c r="AD447" s="81">
        <v>0.55735461301416089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2289</v>
      </c>
      <c r="B448" s="80">
        <v>462</v>
      </c>
      <c r="C448" s="80">
        <v>3</v>
      </c>
      <c r="D448" s="80">
        <v>28</v>
      </c>
      <c r="E448" s="80">
        <v>2006</v>
      </c>
      <c r="F448" s="80" t="s">
        <v>566</v>
      </c>
      <c r="G448" s="80" t="s">
        <v>2286</v>
      </c>
      <c r="H448" s="80" t="s">
        <v>2287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2290</v>
      </c>
      <c r="B449" s="80">
        <v>463</v>
      </c>
      <c r="C449" s="80">
        <v>4</v>
      </c>
      <c r="D449" s="80">
        <v>28</v>
      </c>
      <c r="E449" s="80">
        <v>2007</v>
      </c>
      <c r="F449" s="80" t="s">
        <v>567</v>
      </c>
      <c r="G449" s="80" t="s">
        <v>2286</v>
      </c>
      <c r="H449" s="80" t="s">
        <v>2287</v>
      </c>
      <c r="I449" s="177"/>
      <c r="J449" s="81">
        <v>146.6009926168046</v>
      </c>
      <c r="K449" s="81">
        <v>0.56687913663294498</v>
      </c>
      <c r="L449" s="81">
        <v>0.10558013698719312</v>
      </c>
      <c r="M449" s="81">
        <v>9.5103352068817291</v>
      </c>
      <c r="N449" s="81">
        <v>5.9071041758825871</v>
      </c>
      <c r="O449" s="81">
        <v>6.9948686252718897</v>
      </c>
      <c r="P449" s="81">
        <v>10.570457919502713</v>
      </c>
      <c r="Q449" s="81">
        <v>0.34865625976326625</v>
      </c>
      <c r="R449" s="81">
        <v>0</v>
      </c>
      <c r="S449" s="81">
        <v>0.55518963748068839</v>
      </c>
      <c r="T449" s="82"/>
      <c r="U449" s="81">
        <v>8140378</v>
      </c>
      <c r="V449" s="81">
        <v>231</v>
      </c>
      <c r="W449" s="81">
        <v>1</v>
      </c>
      <c r="X449" s="81">
        <v>2053</v>
      </c>
      <c r="Y449" s="81">
        <v>1595</v>
      </c>
      <c r="Z449" s="81">
        <v>3461</v>
      </c>
      <c r="AA449" s="81">
        <v>2070</v>
      </c>
      <c r="AB449" s="81">
        <v>5605</v>
      </c>
      <c r="AC449" s="81">
        <v>0</v>
      </c>
      <c r="AD449" s="81">
        <v>0.55518963748068839</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2291</v>
      </c>
      <c r="B450" s="80">
        <v>464</v>
      </c>
      <c r="C450" s="80">
        <v>5</v>
      </c>
      <c r="D450" s="80">
        <v>28</v>
      </c>
      <c r="E450" s="80">
        <v>2008</v>
      </c>
      <c r="F450" s="80" t="s">
        <v>84</v>
      </c>
      <c r="G450" s="80" t="s">
        <v>2286</v>
      </c>
      <c r="H450" s="80" t="s">
        <v>2287</v>
      </c>
      <c r="I450" s="177"/>
      <c r="J450" s="81">
        <v>134.85510041089256</v>
      </c>
      <c r="K450" s="81">
        <v>0.42540752835027901</v>
      </c>
      <c r="L450" s="81">
        <v>8.8440714051906968E-2</v>
      </c>
      <c r="M450" s="81">
        <v>9.8299338039727573</v>
      </c>
      <c r="N450" s="81">
        <v>5.2175236508776646</v>
      </c>
      <c r="O450" s="81">
        <v>6.7283978393411852</v>
      </c>
      <c r="P450" s="81">
        <v>9.9157254117381424</v>
      </c>
      <c r="Q450" s="81">
        <v>0.33818499220969472</v>
      </c>
      <c r="R450" s="81">
        <v>0</v>
      </c>
      <c r="S450" s="81">
        <v>0.58665054832169383</v>
      </c>
      <c r="T450" s="82"/>
      <c r="U450" s="81">
        <v>7972235</v>
      </c>
      <c r="V450" s="81">
        <v>231</v>
      </c>
      <c r="W450" s="81">
        <v>1</v>
      </c>
      <c r="X450" s="81">
        <v>2053</v>
      </c>
      <c r="Y450" s="81">
        <v>1575</v>
      </c>
      <c r="Z450" s="81">
        <v>3446</v>
      </c>
      <c r="AA450" s="81">
        <v>1944</v>
      </c>
      <c r="AB450" s="81">
        <v>5526</v>
      </c>
      <c r="AC450" s="81">
        <v>0</v>
      </c>
      <c r="AD450" s="81">
        <v>0.58665054832169383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2292</v>
      </c>
      <c r="B451" s="80">
        <v>465</v>
      </c>
      <c r="C451" s="80">
        <v>6</v>
      </c>
      <c r="D451" s="80">
        <v>28</v>
      </c>
      <c r="E451" s="80">
        <v>2009</v>
      </c>
      <c r="F451" s="80" t="s">
        <v>85</v>
      </c>
      <c r="G451" s="80" t="s">
        <v>2286</v>
      </c>
      <c r="H451" s="80" t="s">
        <v>2287</v>
      </c>
      <c r="I451" s="177"/>
      <c r="J451" s="81">
        <v>132.69741301365502</v>
      </c>
      <c r="K451" s="81">
        <v>0.66320254422607849</v>
      </c>
      <c r="L451" s="81">
        <v>2.8396440913333199</v>
      </c>
      <c r="M451" s="81">
        <v>11.496106501909985</v>
      </c>
      <c r="N451" s="81">
        <v>6.1312628093520818</v>
      </c>
      <c r="O451" s="81">
        <v>6.8384430806428798</v>
      </c>
      <c r="P451" s="81">
        <v>9.6537117146903437</v>
      </c>
      <c r="Q451" s="81">
        <v>0.31819167197596848</v>
      </c>
      <c r="R451" s="81">
        <v>0</v>
      </c>
      <c r="S451" s="81">
        <v>0.62957568100175343</v>
      </c>
      <c r="T451" s="82"/>
      <c r="U451" s="81">
        <v>6839632</v>
      </c>
      <c r="V451" s="81">
        <v>367</v>
      </c>
      <c r="W451" s="81">
        <v>37</v>
      </c>
      <c r="X451" s="81">
        <v>2402</v>
      </c>
      <c r="Y451" s="81">
        <v>1570</v>
      </c>
      <c r="Z451" s="81">
        <v>3457</v>
      </c>
      <c r="AA451" s="81">
        <v>1943</v>
      </c>
      <c r="AB451" s="81">
        <v>5458</v>
      </c>
      <c r="AC451" s="81">
        <v>0</v>
      </c>
      <c r="AD451" s="81">
        <v>0.62957568100175343</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101.8</v>
      </c>
      <c r="BJ451" s="81">
        <v>0</v>
      </c>
      <c r="BK451" s="81">
        <v>0</v>
      </c>
      <c r="BL451" s="81">
        <v>0</v>
      </c>
      <c r="BM451" s="82"/>
      <c r="BN451" s="81">
        <v>0</v>
      </c>
      <c r="BO451" s="81">
        <v>0</v>
      </c>
      <c r="BP451" s="81">
        <v>3</v>
      </c>
      <c r="BQ451" s="81">
        <v>0</v>
      </c>
      <c r="BR451" s="81">
        <v>0</v>
      </c>
      <c r="BS451" s="81">
        <v>0</v>
      </c>
      <c r="BT451"/>
      <c r="BU451" s="80"/>
      <c r="BV451" s="80"/>
      <c r="BW451" s="80"/>
      <c r="BX451" s="80"/>
      <c r="BY451" s="80"/>
      <c r="BZ451" s="80"/>
      <c r="CA451" s="80"/>
      <c r="CB451" s="80"/>
      <c r="CC451" s="80"/>
    </row>
    <row r="452" spans="1:81">
      <c r="A452" s="80" t="s">
        <v>2293</v>
      </c>
      <c r="B452" s="80">
        <v>466</v>
      </c>
      <c r="C452" s="80">
        <v>7</v>
      </c>
      <c r="D452" s="80">
        <v>28</v>
      </c>
      <c r="E452" s="80">
        <v>2010</v>
      </c>
      <c r="F452" s="80" t="s">
        <v>86</v>
      </c>
      <c r="G452" s="80" t="s">
        <v>2286</v>
      </c>
      <c r="H452" s="80" t="s">
        <v>2287</v>
      </c>
      <c r="I452" s="177"/>
      <c r="J452" s="81">
        <v>83.871762939059224</v>
      </c>
      <c r="K452" s="81">
        <v>0.67264670131791993</v>
      </c>
      <c r="L452" s="81">
        <v>2.4719541324134489</v>
      </c>
      <c r="M452" s="81">
        <v>11.182903557819015</v>
      </c>
      <c r="N452" s="81">
        <v>5.8582311318285791</v>
      </c>
      <c r="O452" s="81">
        <v>6.92889082893024</v>
      </c>
      <c r="P452" s="81">
        <v>9.9876027721620151</v>
      </c>
      <c r="Q452" s="81">
        <v>0.3330451315796733</v>
      </c>
      <c r="R452" s="81">
        <v>0</v>
      </c>
      <c r="S452" s="81">
        <v>0.72033623310715222</v>
      </c>
      <c r="T452" s="82"/>
      <c r="U452" s="81">
        <v>5638542</v>
      </c>
      <c r="V452" s="81">
        <v>367</v>
      </c>
      <c r="W452" s="81">
        <v>37</v>
      </c>
      <c r="X452" s="81">
        <v>2402</v>
      </c>
      <c r="Y452" s="81">
        <v>1616</v>
      </c>
      <c r="Z452" s="81">
        <v>3519</v>
      </c>
      <c r="AA452" s="81">
        <v>1960</v>
      </c>
      <c r="AB452" s="81">
        <v>5474</v>
      </c>
      <c r="AC452" s="81">
        <v>0</v>
      </c>
      <c r="AD452" s="81">
        <v>0.72033623310715222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104.84099999999999</v>
      </c>
      <c r="BJ452" s="81">
        <v>0</v>
      </c>
      <c r="BK452" s="81">
        <v>0</v>
      </c>
      <c r="BL452" s="81">
        <v>0</v>
      </c>
      <c r="BM452" s="82"/>
      <c r="BN452" s="81">
        <v>0</v>
      </c>
      <c r="BO452" s="81">
        <v>0</v>
      </c>
      <c r="BP452" s="81">
        <v>3</v>
      </c>
      <c r="BQ452" s="81">
        <v>0</v>
      </c>
      <c r="BR452" s="81">
        <v>0</v>
      </c>
      <c r="BS452" s="81">
        <v>0</v>
      </c>
      <c r="BT452"/>
      <c r="BU452" s="80">
        <v>97.391000000000005</v>
      </c>
      <c r="BV452" s="80">
        <v>0</v>
      </c>
      <c r="BW452" s="80">
        <v>0</v>
      </c>
      <c r="BX452" s="80">
        <v>0</v>
      </c>
      <c r="BY452" s="80">
        <v>0</v>
      </c>
      <c r="BZ452" s="80">
        <v>0</v>
      </c>
      <c r="CA452" s="80">
        <v>7.45</v>
      </c>
      <c r="CB452" s="80">
        <v>0</v>
      </c>
      <c r="CC452" s="80">
        <v>0</v>
      </c>
    </row>
    <row r="453" spans="1:81">
      <c r="A453" s="80" t="s">
        <v>2294</v>
      </c>
      <c r="B453" s="80">
        <v>467</v>
      </c>
      <c r="C453" s="80">
        <v>8</v>
      </c>
      <c r="D453" s="80">
        <v>28</v>
      </c>
      <c r="E453" s="80">
        <v>2011</v>
      </c>
      <c r="F453" s="80" t="s">
        <v>87</v>
      </c>
      <c r="G453" s="80" t="s">
        <v>2286</v>
      </c>
      <c r="H453" s="80" t="s">
        <v>2287</v>
      </c>
      <c r="I453" s="177"/>
      <c r="J453" s="81">
        <v>211.64910026506104</v>
      </c>
      <c r="K453" s="81">
        <v>0.93426624268781655</v>
      </c>
      <c r="L453" s="81">
        <v>2.0885568457897672</v>
      </c>
      <c r="M453" s="81">
        <v>11.799077285684591</v>
      </c>
      <c r="N453" s="81">
        <v>7.304469889910937</v>
      </c>
      <c r="O453" s="81">
        <v>6.989691142906107</v>
      </c>
      <c r="P453" s="81">
        <v>10.743101196628505</v>
      </c>
      <c r="Q453" s="81">
        <v>0.38843697779299979</v>
      </c>
      <c r="R453" s="81">
        <v>0</v>
      </c>
      <c r="S453" s="81">
        <v>0.88196957493295669</v>
      </c>
      <c r="T453" s="82"/>
      <c r="U453" s="81">
        <v>16252799</v>
      </c>
      <c r="V453" s="81">
        <v>367</v>
      </c>
      <c r="W453" s="81">
        <v>37</v>
      </c>
      <c r="X453" s="81">
        <v>2402</v>
      </c>
      <c r="Y453" s="81">
        <v>1678</v>
      </c>
      <c r="Z453" s="81">
        <v>3627</v>
      </c>
      <c r="AA453" s="81">
        <v>2171</v>
      </c>
      <c r="AB453" s="81">
        <v>5535</v>
      </c>
      <c r="AC453" s="81">
        <v>0</v>
      </c>
      <c r="AD453" s="81">
        <v>0.88196957493295669</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95.043000000000006</v>
      </c>
      <c r="BJ453" s="81">
        <v>0</v>
      </c>
      <c r="BK453" s="81">
        <v>0</v>
      </c>
      <c r="BL453" s="81">
        <v>0</v>
      </c>
      <c r="BM453" s="82"/>
      <c r="BN453" s="81">
        <v>0</v>
      </c>
      <c r="BO453" s="81">
        <v>0</v>
      </c>
      <c r="BP453" s="81">
        <v>3</v>
      </c>
      <c r="BQ453" s="81">
        <v>0</v>
      </c>
      <c r="BR453" s="81">
        <v>0</v>
      </c>
      <c r="BS453" s="81">
        <v>0</v>
      </c>
      <c r="BT453"/>
      <c r="BU453" s="80">
        <v>86.864000000000004</v>
      </c>
      <c r="BV453" s="80">
        <v>0</v>
      </c>
      <c r="BW453" s="80">
        <v>0</v>
      </c>
      <c r="BX453" s="80">
        <v>0</v>
      </c>
      <c r="BY453" s="80">
        <v>0</v>
      </c>
      <c r="BZ453" s="80">
        <v>0</v>
      </c>
      <c r="CA453" s="80">
        <v>8.1790000000000003</v>
      </c>
      <c r="CB453" s="80">
        <v>0</v>
      </c>
      <c r="CC453" s="80">
        <v>0</v>
      </c>
    </row>
    <row r="454" spans="1:81">
      <c r="A454" s="80" t="s">
        <v>2295</v>
      </c>
      <c r="B454" s="80">
        <v>468</v>
      </c>
      <c r="C454" s="80">
        <v>9</v>
      </c>
      <c r="D454" s="80">
        <v>28</v>
      </c>
      <c r="E454" s="80">
        <v>2012</v>
      </c>
      <c r="F454" s="80" t="s">
        <v>88</v>
      </c>
      <c r="G454" s="80" t="s">
        <v>2286</v>
      </c>
      <c r="H454" s="80" t="s">
        <v>2287</v>
      </c>
      <c r="I454" s="177"/>
      <c r="J454" s="81">
        <v>307.73772485068099</v>
      </c>
      <c r="K454" s="81">
        <v>0.87490207648258578</v>
      </c>
      <c r="L454" s="81">
        <v>2.0829885125201604</v>
      </c>
      <c r="M454" s="81">
        <v>13.227711206801064</v>
      </c>
      <c r="N454" s="81">
        <v>7.9130823000818262</v>
      </c>
      <c r="O454" s="81">
        <v>7.1832430430400986</v>
      </c>
      <c r="P454" s="81">
        <v>11.670155960958636</v>
      </c>
      <c r="Q454" s="81">
        <v>0.42652606868795717</v>
      </c>
      <c r="R454" s="81">
        <v>0</v>
      </c>
      <c r="S454" s="81">
        <v>0.80976308918146189</v>
      </c>
      <c r="T454" s="82"/>
      <c r="U454" s="81">
        <v>19234748</v>
      </c>
      <c r="V454" s="81">
        <v>367</v>
      </c>
      <c r="W454" s="81">
        <v>37</v>
      </c>
      <c r="X454" s="81">
        <v>2402</v>
      </c>
      <c r="Y454" s="81">
        <v>1731</v>
      </c>
      <c r="Z454" s="81">
        <v>3757</v>
      </c>
      <c r="AA454" s="81">
        <v>2345</v>
      </c>
      <c r="AB454" s="81">
        <v>5594</v>
      </c>
      <c r="AC454" s="81">
        <v>0</v>
      </c>
      <c r="AD454" s="81">
        <v>0.80976308918146189</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121.286</v>
      </c>
      <c r="BJ454" s="81">
        <v>0</v>
      </c>
      <c r="BK454" s="81">
        <v>0</v>
      </c>
      <c r="BL454" s="81">
        <v>0</v>
      </c>
      <c r="BM454" s="82"/>
      <c r="BN454" s="81">
        <v>0</v>
      </c>
      <c r="BO454" s="81">
        <v>0</v>
      </c>
      <c r="BP454" s="81">
        <v>4</v>
      </c>
      <c r="BQ454" s="81">
        <v>0</v>
      </c>
      <c r="BR454" s="81">
        <v>0</v>
      </c>
      <c r="BS454" s="81">
        <v>0</v>
      </c>
      <c r="BT454"/>
      <c r="BU454" s="80">
        <v>115.467</v>
      </c>
      <c r="BV454" s="80">
        <v>0</v>
      </c>
      <c r="BW454" s="80">
        <v>0</v>
      </c>
      <c r="BX454" s="80">
        <v>0</v>
      </c>
      <c r="BY454" s="80">
        <v>0</v>
      </c>
      <c r="BZ454" s="80">
        <v>0</v>
      </c>
      <c r="CA454" s="80">
        <v>5.819</v>
      </c>
      <c r="CB454" s="80">
        <v>0</v>
      </c>
      <c r="CC454" s="80">
        <v>0</v>
      </c>
    </row>
    <row r="455" spans="1:81">
      <c r="A455" s="80" t="s">
        <v>2296</v>
      </c>
      <c r="B455" s="80">
        <v>469</v>
      </c>
      <c r="C455" s="80">
        <v>10</v>
      </c>
      <c r="D455" s="80">
        <v>28</v>
      </c>
      <c r="E455" s="80">
        <v>2013</v>
      </c>
      <c r="F455" s="80" t="s">
        <v>89</v>
      </c>
      <c r="G455" s="80" t="s">
        <v>2286</v>
      </c>
      <c r="H455" s="80" t="s">
        <v>2287</v>
      </c>
      <c r="I455" s="177"/>
      <c r="J455" s="81">
        <v>321.97210230069533</v>
      </c>
      <c r="K455" s="81">
        <v>0.78953244225863162</v>
      </c>
      <c r="L455" s="81">
        <v>1.4732982263428092</v>
      </c>
      <c r="M455" s="81">
        <v>12.970956881344661</v>
      </c>
      <c r="N455" s="81">
        <v>8.2358130908269764</v>
      </c>
      <c r="O455" s="81">
        <v>7.0867101530672185</v>
      </c>
      <c r="P455" s="81">
        <v>12.1287430396905</v>
      </c>
      <c r="Q455" s="81">
        <v>0.43899652370497244</v>
      </c>
      <c r="R455" s="81">
        <v>0</v>
      </c>
      <c r="S455" s="81">
        <v>0.92536851686781307</v>
      </c>
      <c r="T455" s="82"/>
      <c r="U455" s="81">
        <v>20711163</v>
      </c>
      <c r="V455" s="81">
        <v>367</v>
      </c>
      <c r="W455" s="81">
        <v>37</v>
      </c>
      <c r="X455" s="81">
        <v>2402</v>
      </c>
      <c r="Y455" s="81">
        <v>1834</v>
      </c>
      <c r="Z455" s="81">
        <v>3872</v>
      </c>
      <c r="AA455" s="81">
        <v>2428</v>
      </c>
      <c r="AB455" s="81">
        <v>5675</v>
      </c>
      <c r="AC455" s="81">
        <v>0</v>
      </c>
      <c r="AD455" s="81">
        <v>0.92536851686781307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162.80199999999999</v>
      </c>
      <c r="BJ455" s="81">
        <v>0.41899999999999998</v>
      </c>
      <c r="BK455" s="81">
        <v>0</v>
      </c>
      <c r="BL455" s="81">
        <v>0</v>
      </c>
      <c r="BM455" s="82"/>
      <c r="BN455" s="81">
        <v>0</v>
      </c>
      <c r="BO455" s="81">
        <v>0</v>
      </c>
      <c r="BP455" s="81">
        <v>7</v>
      </c>
      <c r="BQ455" s="81">
        <v>1</v>
      </c>
      <c r="BR455" s="81">
        <v>0</v>
      </c>
      <c r="BS455" s="81">
        <v>0</v>
      </c>
      <c r="BT455"/>
      <c r="BU455" s="80">
        <v>157.69</v>
      </c>
      <c r="BV455" s="80">
        <v>0</v>
      </c>
      <c r="BW455" s="80">
        <v>0</v>
      </c>
      <c r="BX455" s="80">
        <v>0</v>
      </c>
      <c r="BY455" s="80">
        <v>0</v>
      </c>
      <c r="BZ455" s="80">
        <v>0</v>
      </c>
      <c r="CA455" s="80">
        <v>5.5309999999999997</v>
      </c>
      <c r="CB455" s="80">
        <v>0</v>
      </c>
      <c r="CC455" s="80">
        <v>0</v>
      </c>
    </row>
    <row r="456" spans="1:81">
      <c r="A456" s="80" t="s">
        <v>2297</v>
      </c>
      <c r="B456" s="80">
        <v>470</v>
      </c>
      <c r="C456" s="80">
        <v>11</v>
      </c>
      <c r="D456" s="80">
        <v>28</v>
      </c>
      <c r="E456" s="80">
        <v>2014</v>
      </c>
      <c r="F456" s="80" t="s">
        <v>90</v>
      </c>
      <c r="G456" s="80" t="s">
        <v>2286</v>
      </c>
      <c r="H456" s="80" t="s">
        <v>2287</v>
      </c>
      <c r="I456" s="177"/>
      <c r="J456" s="81">
        <v>298.15096594176481</v>
      </c>
      <c r="K456" s="81">
        <v>0.78246576821979652</v>
      </c>
      <c r="L456" s="81">
        <v>2.5335549999679756</v>
      </c>
      <c r="M456" s="81">
        <v>18.98159491218783</v>
      </c>
      <c r="N456" s="81">
        <v>7.274618169987404</v>
      </c>
      <c r="O456" s="81">
        <v>6.865953756682841</v>
      </c>
      <c r="P456" s="81">
        <v>12.6638320916545</v>
      </c>
      <c r="Q456" s="81">
        <v>0.42832244166865241</v>
      </c>
      <c r="R456" s="81">
        <v>0</v>
      </c>
      <c r="S456" s="81">
        <v>1.4217325516705117</v>
      </c>
      <c r="T456" s="82"/>
      <c r="U456" s="81">
        <v>21187741</v>
      </c>
      <c r="V456" s="81">
        <v>368</v>
      </c>
      <c r="W456" s="81">
        <v>51</v>
      </c>
      <c r="X456" s="81">
        <v>3597</v>
      </c>
      <c r="Y456" s="81">
        <v>1875</v>
      </c>
      <c r="Z456" s="81">
        <v>3951</v>
      </c>
      <c r="AA456" s="81">
        <v>2522</v>
      </c>
      <c r="AB456" s="81">
        <v>5771</v>
      </c>
      <c r="AC456" s="81">
        <v>0</v>
      </c>
      <c r="AD456" s="81">
        <v>1.4217325516705117</v>
      </c>
      <c r="AE456" s="82"/>
      <c r="AF456" s="81">
        <v>167580577.36794221</v>
      </c>
      <c r="AG456" s="81">
        <v>646419.66117698967</v>
      </c>
      <c r="AH456" s="81">
        <v>439627.17674020684</v>
      </c>
      <c r="AI456" s="81">
        <v>21075581.959289011</v>
      </c>
      <c r="AJ456" s="81">
        <v>8518305.7994565144</v>
      </c>
      <c r="AK456" s="81">
        <v>0</v>
      </c>
      <c r="AL456" s="81">
        <v>0</v>
      </c>
      <c r="AM456" s="81">
        <v>792272.06270642241</v>
      </c>
      <c r="AN456" s="81">
        <v>0</v>
      </c>
      <c r="AO456" s="81">
        <v>0</v>
      </c>
      <c r="AP456" s="82"/>
      <c r="AQ456" s="81">
        <v>162</v>
      </c>
      <c r="AR456" s="81">
        <v>19</v>
      </c>
      <c r="AS456" s="81">
        <v>0</v>
      </c>
      <c r="AT456" s="81">
        <v>0</v>
      </c>
      <c r="AU456" s="81">
        <v>0</v>
      </c>
      <c r="AV456" s="81">
        <v>0</v>
      </c>
      <c r="AW456" s="81" t="s">
        <v>564</v>
      </c>
      <c r="AX456" s="82"/>
      <c r="AY456" s="81">
        <v>697.6</v>
      </c>
      <c r="AZ456" s="81">
        <v>3165.9</v>
      </c>
      <c r="BA456" s="81">
        <v>0</v>
      </c>
      <c r="BB456" s="81">
        <v>0</v>
      </c>
      <c r="BC456" s="81">
        <v>0</v>
      </c>
      <c r="BD456" s="81">
        <v>0</v>
      </c>
      <c r="BE456" s="81" t="s">
        <v>564</v>
      </c>
      <c r="BF456" s="82"/>
      <c r="BG456" s="81">
        <v>0</v>
      </c>
      <c r="BH456" s="81">
        <v>0</v>
      </c>
      <c r="BI456" s="81">
        <v>161.96299999999999</v>
      </c>
      <c r="BJ456" s="81">
        <v>0.40100000000000002</v>
      </c>
      <c r="BK456" s="81">
        <v>0</v>
      </c>
      <c r="BL456" s="81">
        <v>0</v>
      </c>
      <c r="BM456" s="82"/>
      <c r="BN456" s="81">
        <v>0</v>
      </c>
      <c r="BO456" s="81">
        <v>0</v>
      </c>
      <c r="BP456" s="81">
        <v>7</v>
      </c>
      <c r="BQ456" s="81">
        <v>1</v>
      </c>
      <c r="BR456" s="81">
        <v>0</v>
      </c>
      <c r="BS456" s="81">
        <v>0</v>
      </c>
      <c r="BT456"/>
      <c r="BU456" s="80">
        <v>156.50200000000001</v>
      </c>
      <c r="BV456" s="80">
        <v>0</v>
      </c>
      <c r="BW456" s="80">
        <v>0</v>
      </c>
      <c r="BX456" s="80">
        <v>0</v>
      </c>
      <c r="BY456" s="80">
        <v>0</v>
      </c>
      <c r="BZ456" s="80">
        <v>0</v>
      </c>
      <c r="CA456" s="80">
        <v>5.8620000000000001</v>
      </c>
      <c r="CB456" s="80">
        <v>0</v>
      </c>
      <c r="CC456" s="80">
        <v>0</v>
      </c>
    </row>
    <row r="457" spans="1:81">
      <c r="A457" s="80" t="s">
        <v>2298</v>
      </c>
      <c r="B457" s="80">
        <v>471</v>
      </c>
      <c r="C457" s="80">
        <v>12</v>
      </c>
      <c r="D457" s="80">
        <v>28</v>
      </c>
      <c r="E457" s="80">
        <v>2015</v>
      </c>
      <c r="F457" s="80" t="s">
        <v>91</v>
      </c>
      <c r="G457" s="80" t="s">
        <v>2286</v>
      </c>
      <c r="H457" s="80" t="s">
        <v>2287</v>
      </c>
      <c r="I457" s="177"/>
      <c r="J457" s="81">
        <v>417.46590099556613</v>
      </c>
      <c r="K457" s="81">
        <v>0.87517115464749184</v>
      </c>
      <c r="L457" s="81">
        <v>3.2763939516966163</v>
      </c>
      <c r="M457" s="81">
        <v>18.16938694338609</v>
      </c>
      <c r="N457" s="81">
        <v>6.5199725946677747</v>
      </c>
      <c r="O457" s="81">
        <v>6.9037047848397224</v>
      </c>
      <c r="P457" s="81">
        <v>12.492885555617525</v>
      </c>
      <c r="Q457" s="81">
        <v>0.42417445919139923</v>
      </c>
      <c r="R457" s="81">
        <v>0</v>
      </c>
      <c r="S457" s="81">
        <v>1.580709812428158</v>
      </c>
      <c r="T457" s="82"/>
      <c r="U457" s="81">
        <v>32196654</v>
      </c>
      <c r="V457" s="81">
        <v>368</v>
      </c>
      <c r="W457" s="81">
        <v>51</v>
      </c>
      <c r="X457" s="81">
        <v>3597</v>
      </c>
      <c r="Y457" s="81">
        <v>1955</v>
      </c>
      <c r="Z457" s="81">
        <v>4011</v>
      </c>
      <c r="AA457" s="81">
        <v>2486</v>
      </c>
      <c r="AB457" s="81">
        <v>5838</v>
      </c>
      <c r="AC457" s="81">
        <v>0</v>
      </c>
      <c r="AD457" s="81">
        <v>1.580709812428158</v>
      </c>
      <c r="AE457" s="82"/>
      <c r="AF457" s="81">
        <v>235580545.22475007</v>
      </c>
      <c r="AG457" s="81">
        <v>663768.08497148415</v>
      </c>
      <c r="AH457" s="81">
        <v>487257.81039416656</v>
      </c>
      <c r="AI457" s="81">
        <v>22206316.797349297</v>
      </c>
      <c r="AJ457" s="81">
        <v>8364530.9488707501</v>
      </c>
      <c r="AK457" s="81">
        <v>0</v>
      </c>
      <c r="AL457" s="81">
        <v>0</v>
      </c>
      <c r="AM457" s="81">
        <v>800073.41051106725</v>
      </c>
      <c r="AN457" s="81">
        <v>0</v>
      </c>
      <c r="AO457" s="81">
        <v>0</v>
      </c>
      <c r="AP457" s="82"/>
      <c r="AQ457" s="81">
        <v>180</v>
      </c>
      <c r="AR457" s="81">
        <v>38</v>
      </c>
      <c r="AS457" s="81">
        <v>0</v>
      </c>
      <c r="AT457" s="81">
        <v>0</v>
      </c>
      <c r="AU457" s="81">
        <v>0</v>
      </c>
      <c r="AV457" s="81">
        <v>0</v>
      </c>
      <c r="AW457" s="81" t="s">
        <v>564</v>
      </c>
      <c r="AX457" s="82"/>
      <c r="AY457" s="81">
        <v>811.2</v>
      </c>
      <c r="AZ457" s="81">
        <v>7184.8</v>
      </c>
      <c r="BA457" s="81">
        <v>0</v>
      </c>
      <c r="BB457" s="81">
        <v>0</v>
      </c>
      <c r="BC457" s="81">
        <v>0</v>
      </c>
      <c r="BD457" s="81">
        <v>0</v>
      </c>
      <c r="BE457" s="81" t="s">
        <v>564</v>
      </c>
      <c r="BF457" s="82"/>
      <c r="BG457" s="81">
        <v>0</v>
      </c>
      <c r="BH457" s="81">
        <v>0</v>
      </c>
      <c r="BI457" s="81">
        <v>186.749</v>
      </c>
      <c r="BJ457" s="81">
        <v>0.434</v>
      </c>
      <c r="BK457" s="81">
        <v>0</v>
      </c>
      <c r="BL457" s="81">
        <v>0</v>
      </c>
      <c r="BM457" s="82"/>
      <c r="BN457" s="81">
        <v>0</v>
      </c>
      <c r="BO457" s="81">
        <v>0</v>
      </c>
      <c r="BP457" s="81">
        <v>7</v>
      </c>
      <c r="BQ457" s="81">
        <v>1</v>
      </c>
      <c r="BR457" s="81">
        <v>0</v>
      </c>
      <c r="BS457" s="81">
        <v>0</v>
      </c>
      <c r="BT457"/>
      <c r="BU457" s="80">
        <v>160.518</v>
      </c>
      <c r="BV457" s="80">
        <v>0</v>
      </c>
      <c r="BW457" s="80">
        <v>0</v>
      </c>
      <c r="BX457" s="80">
        <v>0</v>
      </c>
      <c r="BY457" s="80">
        <v>0</v>
      </c>
      <c r="BZ457" s="80">
        <v>0</v>
      </c>
      <c r="CA457" s="80">
        <v>8.5839999999999996</v>
      </c>
      <c r="CB457" s="80">
        <v>0</v>
      </c>
      <c r="CC457" s="80">
        <v>18.081</v>
      </c>
    </row>
    <row r="458" spans="1:81">
      <c r="A458" s="80" t="s">
        <v>2299</v>
      </c>
      <c r="B458" s="80">
        <v>472</v>
      </c>
      <c r="C458" s="80">
        <v>13</v>
      </c>
      <c r="D458" s="80">
        <v>28</v>
      </c>
      <c r="E458" s="80">
        <v>2016</v>
      </c>
      <c r="F458" s="80" t="s">
        <v>92</v>
      </c>
      <c r="G458" s="80" t="s">
        <v>2286</v>
      </c>
      <c r="H458" s="80" t="s">
        <v>2287</v>
      </c>
      <c r="I458" s="177"/>
      <c r="J458" s="81">
        <v>437.31321507597107</v>
      </c>
      <c r="K458" s="81">
        <v>0.88448682940453383</v>
      </c>
      <c r="L458" s="81">
        <v>2.8600306259088732</v>
      </c>
      <c r="M458" s="81">
        <v>14.957800393060236</v>
      </c>
      <c r="N458" s="81">
        <v>6.6025090581096624</v>
      </c>
      <c r="O458" s="81">
        <v>6.8657778891148347</v>
      </c>
      <c r="P458" s="81">
        <v>12.355729878316406</v>
      </c>
      <c r="Q458" s="81">
        <v>0.4151044276821258</v>
      </c>
      <c r="R458" s="81">
        <v>0</v>
      </c>
      <c r="S458" s="81">
        <v>1.5783478214419995</v>
      </c>
      <c r="T458" s="82"/>
      <c r="U458" s="81">
        <v>33292941</v>
      </c>
      <c r="V458" s="81">
        <v>368</v>
      </c>
      <c r="W458" s="81">
        <v>51</v>
      </c>
      <c r="X458" s="81">
        <v>3597</v>
      </c>
      <c r="Y458" s="81">
        <v>1990</v>
      </c>
      <c r="Z458" s="81">
        <v>4038</v>
      </c>
      <c r="AA458" s="81">
        <v>2543</v>
      </c>
      <c r="AB458" s="81">
        <v>5877</v>
      </c>
      <c r="AC458" s="81">
        <v>0</v>
      </c>
      <c r="AD458" s="81">
        <v>1.578347821441999</v>
      </c>
      <c r="AE458" s="82"/>
      <c r="AF458" s="81">
        <v>245662432.44193411</v>
      </c>
      <c r="AG458" s="81">
        <v>642164.33088870824</v>
      </c>
      <c r="AH458" s="81">
        <v>331002.68754299328</v>
      </c>
      <c r="AI458" s="81">
        <v>20888832.722794089</v>
      </c>
      <c r="AJ458" s="81">
        <v>7944947.0268000076</v>
      </c>
      <c r="AK458" s="81">
        <v>0</v>
      </c>
      <c r="AL458" s="81">
        <v>0</v>
      </c>
      <c r="AM458" s="81">
        <v>806043.92782429606</v>
      </c>
      <c r="AN458" s="81">
        <v>0</v>
      </c>
      <c r="AO458" s="81">
        <v>0</v>
      </c>
      <c r="AP458" s="82"/>
      <c r="AQ458" s="81">
        <v>207</v>
      </c>
      <c r="AR458" s="81">
        <v>52</v>
      </c>
      <c r="AS458" s="81">
        <v>0</v>
      </c>
      <c r="AT458" s="81">
        <v>0</v>
      </c>
      <c r="AU458" s="81">
        <v>0</v>
      </c>
      <c r="AV458" s="81">
        <v>0</v>
      </c>
      <c r="AW458" s="81" t="s">
        <v>564</v>
      </c>
      <c r="AX458" s="82"/>
      <c r="AY458" s="81">
        <v>940.2</v>
      </c>
      <c r="AZ458" s="81">
        <v>10885.4</v>
      </c>
      <c r="BA458" s="81">
        <v>0</v>
      </c>
      <c r="BB458" s="81">
        <v>0</v>
      </c>
      <c r="BC458" s="81">
        <v>0</v>
      </c>
      <c r="BD458" s="81">
        <v>0</v>
      </c>
      <c r="BE458" s="81" t="s">
        <v>564</v>
      </c>
      <c r="BF458" s="82"/>
      <c r="BG458" s="81">
        <v>0</v>
      </c>
      <c r="BH458" s="81">
        <v>0</v>
      </c>
      <c r="BI458" s="81">
        <v>198.97800000000001</v>
      </c>
      <c r="BJ458" s="81">
        <v>0.432</v>
      </c>
      <c r="BK458" s="81">
        <v>0</v>
      </c>
      <c r="BL458" s="81">
        <v>0</v>
      </c>
      <c r="BM458" s="82"/>
      <c r="BN458" s="81">
        <v>0</v>
      </c>
      <c r="BO458" s="81">
        <v>0</v>
      </c>
      <c r="BP458" s="81">
        <v>7</v>
      </c>
      <c r="BQ458" s="81">
        <v>1</v>
      </c>
      <c r="BR458" s="81">
        <v>0</v>
      </c>
      <c r="BS458" s="81">
        <v>0</v>
      </c>
      <c r="BT458"/>
      <c r="BU458" s="80">
        <v>171.881</v>
      </c>
      <c r="BV458" s="80">
        <v>0</v>
      </c>
      <c r="BW458" s="80">
        <v>0</v>
      </c>
      <c r="BX458" s="80">
        <v>0</v>
      </c>
      <c r="BY458" s="80">
        <v>0</v>
      </c>
      <c r="BZ458" s="80">
        <v>0</v>
      </c>
      <c r="CA458" s="80">
        <v>10.191000000000001</v>
      </c>
      <c r="CB458" s="80">
        <v>0</v>
      </c>
      <c r="CC458" s="80">
        <v>17.338000000000001</v>
      </c>
    </row>
    <row r="459" spans="1:81">
      <c r="A459" s="80" t="s">
        <v>2300</v>
      </c>
      <c r="B459" s="80">
        <v>473</v>
      </c>
      <c r="C459" s="80">
        <v>14</v>
      </c>
      <c r="D459" s="80">
        <v>28</v>
      </c>
      <c r="E459" s="80">
        <v>2017</v>
      </c>
      <c r="F459" s="80" t="s">
        <v>71</v>
      </c>
      <c r="G459" s="80" t="s">
        <v>2286</v>
      </c>
      <c r="H459" s="80" t="s">
        <v>2287</v>
      </c>
      <c r="I459" s="177"/>
      <c r="J459" s="81">
        <v>407.28890249881118</v>
      </c>
      <c r="K459" s="81">
        <v>0.90479241528896936</v>
      </c>
      <c r="L459" s="81">
        <v>3.0460129155807767</v>
      </c>
      <c r="M459" s="81">
        <v>14.524601778504632</v>
      </c>
      <c r="N459" s="81">
        <v>7.2885230877368183</v>
      </c>
      <c r="O459" s="81">
        <v>6.8189740860390353</v>
      </c>
      <c r="P459" s="81">
        <v>11.823634037043005</v>
      </c>
      <c r="Q459" s="81">
        <v>0.40126637083451694</v>
      </c>
      <c r="R459" s="81">
        <v>0</v>
      </c>
      <c r="S459" s="81">
        <v>1.6337102154694536</v>
      </c>
      <c r="T459" s="82"/>
      <c r="U459" s="81">
        <v>33767968</v>
      </c>
      <c r="V459" s="81">
        <v>368</v>
      </c>
      <c r="W459" s="81">
        <v>51</v>
      </c>
      <c r="X459" s="81">
        <v>3597</v>
      </c>
      <c r="Y459" s="81">
        <v>2031</v>
      </c>
      <c r="Z459" s="81">
        <v>4077</v>
      </c>
      <c r="AA459" s="81">
        <v>2449</v>
      </c>
      <c r="AB459" s="81">
        <v>5875</v>
      </c>
      <c r="AC459" s="81">
        <v>0</v>
      </c>
      <c r="AD459" s="81">
        <v>1.6337102154694541</v>
      </c>
      <c r="AE459" s="82"/>
      <c r="AF459" s="81">
        <v>241410451.5758692</v>
      </c>
      <c r="AG459" s="81">
        <v>651879.99769973359</v>
      </c>
      <c r="AH459" s="81">
        <v>494044.2457191663</v>
      </c>
      <c r="AI459" s="81">
        <v>21340910.759799831</v>
      </c>
      <c r="AJ459" s="81">
        <v>8953922.9004984442</v>
      </c>
      <c r="AK459" s="81">
        <v>0</v>
      </c>
      <c r="AL459" s="81">
        <v>0</v>
      </c>
      <c r="AM459" s="81">
        <v>807030.4327806459</v>
      </c>
      <c r="AN459" s="81">
        <v>0</v>
      </c>
      <c r="AO459" s="81">
        <v>0</v>
      </c>
      <c r="AP459" s="82"/>
      <c r="AQ459" s="81">
        <v>219</v>
      </c>
      <c r="AR459" s="81">
        <v>59</v>
      </c>
      <c r="AS459" s="81">
        <v>0</v>
      </c>
      <c r="AT459" s="81">
        <v>0</v>
      </c>
      <c r="AU459" s="81">
        <v>0</v>
      </c>
      <c r="AV459" s="81">
        <v>0</v>
      </c>
      <c r="AW459" s="81" t="s">
        <v>564</v>
      </c>
      <c r="AX459" s="82"/>
      <c r="AY459" s="81">
        <v>1001.5</v>
      </c>
      <c r="AZ459" s="81">
        <v>11162.9</v>
      </c>
      <c r="BA459" s="81">
        <v>0</v>
      </c>
      <c r="BB459" s="81">
        <v>0</v>
      </c>
      <c r="BC459" s="81">
        <v>0</v>
      </c>
      <c r="BD459" s="81">
        <v>0</v>
      </c>
      <c r="BE459" s="81" t="s">
        <v>564</v>
      </c>
      <c r="BF459" s="82"/>
      <c r="BG459" s="81">
        <v>0</v>
      </c>
      <c r="BH459" s="81">
        <v>0</v>
      </c>
      <c r="BI459" s="81">
        <v>168.64</v>
      </c>
      <c r="BJ459" s="81">
        <v>0.43099999999999999</v>
      </c>
      <c r="BK459" s="81">
        <v>0</v>
      </c>
      <c r="BL459" s="81">
        <v>0</v>
      </c>
      <c r="BM459" s="82"/>
      <c r="BN459" s="81">
        <v>0</v>
      </c>
      <c r="BO459" s="81">
        <v>0</v>
      </c>
      <c r="BP459" s="81">
        <v>7</v>
      </c>
      <c r="BQ459" s="81">
        <v>1</v>
      </c>
      <c r="BR459" s="81">
        <v>0</v>
      </c>
      <c r="BS459" s="81">
        <v>0</v>
      </c>
      <c r="BT459"/>
      <c r="BU459" s="80">
        <v>141.80000000000001</v>
      </c>
      <c r="BV459" s="80">
        <v>0</v>
      </c>
      <c r="BW459" s="80">
        <v>0</v>
      </c>
      <c r="BX459" s="80">
        <v>0</v>
      </c>
      <c r="BY459" s="80">
        <v>0</v>
      </c>
      <c r="BZ459" s="80">
        <v>0</v>
      </c>
      <c r="CA459" s="80">
        <v>10.305</v>
      </c>
      <c r="CB459" s="80">
        <v>0</v>
      </c>
      <c r="CC459" s="80">
        <v>16.966000000000001</v>
      </c>
    </row>
    <row r="460" spans="1:81">
      <c r="A460" s="80" t="s">
        <v>2301</v>
      </c>
      <c r="B460" s="80">
        <v>474</v>
      </c>
      <c r="C460" s="80">
        <v>15</v>
      </c>
      <c r="D460" s="80">
        <v>28</v>
      </c>
      <c r="E460" s="80">
        <v>2018</v>
      </c>
      <c r="F460" s="80" t="s">
        <v>93</v>
      </c>
      <c r="G460" s="80" t="s">
        <v>2286</v>
      </c>
      <c r="H460" s="80" t="s">
        <v>2287</v>
      </c>
      <c r="I460" s="177"/>
      <c r="J460" s="81">
        <v>394.46260401024256</v>
      </c>
      <c r="K460" s="81">
        <v>0.83942933600681857</v>
      </c>
      <c r="L460" s="81">
        <v>2.8215611289324474</v>
      </c>
      <c r="M460" s="81">
        <v>15.487578327458191</v>
      </c>
      <c r="N460" s="81">
        <v>7.0462379654415495</v>
      </c>
      <c r="O460" s="81">
        <v>6.851690546437097</v>
      </c>
      <c r="P460" s="81">
        <v>11.48128417450228</v>
      </c>
      <c r="Q460" s="81">
        <v>0.37919993484766579</v>
      </c>
      <c r="R460" s="81">
        <v>0</v>
      </c>
      <c r="S460" s="81">
        <v>1.8369555343399488</v>
      </c>
      <c r="T460" s="82"/>
      <c r="U460" s="81">
        <v>34804857</v>
      </c>
      <c r="V460" s="81">
        <v>368</v>
      </c>
      <c r="W460" s="81">
        <v>51</v>
      </c>
      <c r="X460" s="81">
        <v>3597</v>
      </c>
      <c r="Y460" s="81">
        <v>2104</v>
      </c>
      <c r="Z460" s="81">
        <v>4175</v>
      </c>
      <c r="AA460" s="81">
        <v>2402</v>
      </c>
      <c r="AB460" s="81">
        <v>5983</v>
      </c>
      <c r="AC460" s="81">
        <v>0</v>
      </c>
      <c r="AD460" s="81">
        <v>1.8369555343399491</v>
      </c>
      <c r="AE460" s="82"/>
      <c r="AF460" s="81">
        <v>223924827.20496199</v>
      </c>
      <c r="AG460" s="81">
        <v>575384.91637871612</v>
      </c>
      <c r="AH460" s="81">
        <v>464085.48223975452</v>
      </c>
      <c r="AI460" s="81">
        <v>20308679.87668556</v>
      </c>
      <c r="AJ460" s="81">
        <v>9239296.5950726923</v>
      </c>
      <c r="AK460" s="81">
        <v>0</v>
      </c>
      <c r="AL460" s="81">
        <v>0</v>
      </c>
      <c r="AM460" s="81">
        <v>823566.59538779513</v>
      </c>
      <c r="AN460" s="81">
        <v>0</v>
      </c>
      <c r="AO460" s="81">
        <v>0</v>
      </c>
      <c r="AP460" s="82"/>
      <c r="AQ460" s="81">
        <v>276</v>
      </c>
      <c r="AR460" s="81">
        <v>68</v>
      </c>
      <c r="AS460" s="81">
        <v>0</v>
      </c>
      <c r="AT460" s="81">
        <v>0</v>
      </c>
      <c r="AU460" s="81">
        <v>0</v>
      </c>
      <c r="AV460" s="81">
        <v>0</v>
      </c>
      <c r="AW460" s="81" t="s">
        <v>564</v>
      </c>
      <c r="AX460" s="82"/>
      <c r="AY460" s="81">
        <v>1285.2</v>
      </c>
      <c r="AZ460" s="81">
        <v>13912</v>
      </c>
      <c r="BA460" s="81">
        <v>0</v>
      </c>
      <c r="BB460" s="81">
        <v>0</v>
      </c>
      <c r="BC460" s="81">
        <v>0</v>
      </c>
      <c r="BD460" s="81">
        <v>0</v>
      </c>
      <c r="BE460" s="81" t="s">
        <v>564</v>
      </c>
      <c r="BF460" s="82"/>
      <c r="BG460" s="81">
        <v>0</v>
      </c>
      <c r="BH460" s="81">
        <v>0</v>
      </c>
      <c r="BI460" s="81">
        <v>172.63900000000001</v>
      </c>
      <c r="BJ460" s="81">
        <v>0.432</v>
      </c>
      <c r="BK460" s="81">
        <v>0</v>
      </c>
      <c r="BL460" s="81">
        <v>0</v>
      </c>
      <c r="BM460" s="82"/>
      <c r="BN460" s="81">
        <v>0</v>
      </c>
      <c r="BO460" s="81">
        <v>0</v>
      </c>
      <c r="BP460" s="81">
        <v>7</v>
      </c>
      <c r="BQ460" s="81">
        <v>1</v>
      </c>
      <c r="BR460" s="81">
        <v>0</v>
      </c>
      <c r="BS460" s="81">
        <v>0</v>
      </c>
      <c r="BT460"/>
      <c r="BU460" s="80">
        <v>143.709</v>
      </c>
      <c r="BV460" s="80">
        <v>0</v>
      </c>
      <c r="BW460" s="80">
        <v>0</v>
      </c>
      <c r="BX460" s="80">
        <v>0</v>
      </c>
      <c r="BY460" s="80">
        <v>0</v>
      </c>
      <c r="BZ460" s="80">
        <v>0</v>
      </c>
      <c r="CA460" s="80">
        <v>10.786</v>
      </c>
      <c r="CB460" s="80">
        <v>0</v>
      </c>
      <c r="CC460" s="80">
        <v>18.576000000000001</v>
      </c>
    </row>
    <row r="461" spans="1:81">
      <c r="A461" s="80" t="s">
        <v>2302</v>
      </c>
      <c r="B461" s="80">
        <v>475</v>
      </c>
      <c r="C461" s="80">
        <v>16</v>
      </c>
      <c r="D461" s="80">
        <v>28</v>
      </c>
      <c r="E461" s="80">
        <v>2019</v>
      </c>
      <c r="F461" s="80" t="s">
        <v>73</v>
      </c>
      <c r="G461" s="80" t="s">
        <v>2286</v>
      </c>
      <c r="H461" s="80" t="s">
        <v>2287</v>
      </c>
      <c r="I461" s="177"/>
      <c r="J461" s="81">
        <v>376.6434905325869</v>
      </c>
      <c r="K461" s="81">
        <v>0.78166588545552829</v>
      </c>
      <c r="L461" s="81">
        <v>2.8522292964869611</v>
      </c>
      <c r="M461" s="81">
        <v>14.808376031310802</v>
      </c>
      <c r="N461" s="81">
        <v>6.22541022245617</v>
      </c>
      <c r="O461" s="81">
        <v>6.716517203894723</v>
      </c>
      <c r="P461" s="81">
        <v>11.625654406949636</v>
      </c>
      <c r="Q461" s="81">
        <v>0.36932710767593802</v>
      </c>
      <c r="R461" s="81">
        <v>0</v>
      </c>
      <c r="S461" s="81">
        <v>1.8200456422108136</v>
      </c>
      <c r="T461" s="82"/>
      <c r="U461" s="81">
        <v>34187238</v>
      </c>
      <c r="V461" s="81">
        <v>368</v>
      </c>
      <c r="W461" s="81">
        <v>51</v>
      </c>
      <c r="X461" s="81">
        <v>3597</v>
      </c>
      <c r="Y461" s="81">
        <v>2129</v>
      </c>
      <c r="Z461" s="81">
        <v>4205</v>
      </c>
      <c r="AA461" s="81">
        <v>2414</v>
      </c>
      <c r="AB461" s="81">
        <v>5985</v>
      </c>
      <c r="AC461" s="81">
        <v>0</v>
      </c>
      <c r="AD461" s="81">
        <v>1.820045642210814</v>
      </c>
      <c r="AE461" s="82"/>
      <c r="AF461" s="81">
        <v>222582656.1067872</v>
      </c>
      <c r="AG461" s="81">
        <v>561226.1762354977</v>
      </c>
      <c r="AH461" s="81">
        <v>503515.53367362701</v>
      </c>
      <c r="AI461" s="81">
        <v>20276750.688658651</v>
      </c>
      <c r="AJ461" s="81">
        <v>8118001.9478594596</v>
      </c>
      <c r="AK461" s="81">
        <v>0</v>
      </c>
      <c r="AL461" s="81">
        <v>0</v>
      </c>
      <c r="AM461" s="81">
        <v>815111.94494412234</v>
      </c>
      <c r="AN461" s="81">
        <v>0</v>
      </c>
      <c r="AO461" s="81">
        <v>0</v>
      </c>
      <c r="AP461" s="82"/>
      <c r="AQ461" s="81">
        <v>307</v>
      </c>
      <c r="AR461" s="81">
        <v>77</v>
      </c>
      <c r="AS461" s="81">
        <v>0</v>
      </c>
      <c r="AT461" s="81">
        <v>0</v>
      </c>
      <c r="AU461" s="81">
        <v>0</v>
      </c>
      <c r="AV461" s="81">
        <v>0</v>
      </c>
      <c r="AW461" s="81" t="s">
        <v>564</v>
      </c>
      <c r="AX461" s="82"/>
      <c r="AY461" s="81">
        <v>1429.1</v>
      </c>
      <c r="AZ461" s="81">
        <v>15681.4</v>
      </c>
      <c r="BA461" s="81">
        <v>0</v>
      </c>
      <c r="BB461" s="81">
        <v>0</v>
      </c>
      <c r="BC461" s="81">
        <v>0</v>
      </c>
      <c r="BD461" s="81">
        <v>0</v>
      </c>
      <c r="BE461" s="81" t="s">
        <v>564</v>
      </c>
      <c r="BF461" s="82"/>
      <c r="BG461" s="81">
        <v>0</v>
      </c>
      <c r="BH461" s="81">
        <v>0</v>
      </c>
      <c r="BI461" s="81">
        <v>180.851</v>
      </c>
      <c r="BJ461" s="81">
        <v>0.433</v>
      </c>
      <c r="BK461" s="81">
        <v>0</v>
      </c>
      <c r="BL461" s="81">
        <v>0</v>
      </c>
      <c r="BM461" s="82"/>
      <c r="BN461" s="81">
        <v>0</v>
      </c>
      <c r="BO461" s="81">
        <v>0</v>
      </c>
      <c r="BP461" s="81">
        <v>7</v>
      </c>
      <c r="BQ461" s="81">
        <v>1</v>
      </c>
      <c r="BR461" s="81">
        <v>0</v>
      </c>
      <c r="BS461" s="81">
        <v>0</v>
      </c>
      <c r="BT461"/>
      <c r="BU461" s="80">
        <v>162.72800000000001</v>
      </c>
      <c r="BV461" s="80">
        <v>0</v>
      </c>
      <c r="BW461" s="80">
        <v>0</v>
      </c>
      <c r="BX461" s="80">
        <v>0</v>
      </c>
      <c r="BY461" s="80">
        <v>0</v>
      </c>
      <c r="BZ461" s="80">
        <v>0</v>
      </c>
      <c r="CA461" s="80">
        <v>8.7579999999999991</v>
      </c>
      <c r="CB461" s="80">
        <v>0</v>
      </c>
      <c r="CC461" s="80">
        <v>9.798</v>
      </c>
    </row>
    <row r="462" spans="1:81">
      <c r="A462" s="80" t="s">
        <v>2303</v>
      </c>
      <c r="B462" s="80">
        <v>476</v>
      </c>
      <c r="C462" s="80">
        <v>17</v>
      </c>
      <c r="D462" s="80">
        <v>28</v>
      </c>
      <c r="E462" s="80">
        <v>2020</v>
      </c>
      <c r="F462" s="80" t="s">
        <v>218</v>
      </c>
      <c r="G462" s="174" t="s">
        <v>2286</v>
      </c>
      <c r="H462" s="80" t="s">
        <v>2287</v>
      </c>
      <c r="I462" s="177"/>
      <c r="J462" s="81">
        <v>409.57752761844239</v>
      </c>
      <c r="K462" s="81">
        <v>1.1303561775413868</v>
      </c>
      <c r="L462" s="81">
        <v>3.4564602779589038</v>
      </c>
      <c r="M462" s="81">
        <v>11.564754067732864</v>
      </c>
      <c r="N462" s="81">
        <v>6.3066996260184656</v>
      </c>
      <c r="O462" s="81">
        <v>5.8748234308088243</v>
      </c>
      <c r="P462" s="81">
        <v>10.797779562399425</v>
      </c>
      <c r="Q462" s="81">
        <v>0.34611381407640257</v>
      </c>
      <c r="R462" s="81">
        <v>0</v>
      </c>
      <c r="S462" s="81">
        <v>1.4215781932910989</v>
      </c>
      <c r="T462" s="82"/>
      <c r="U462" s="81">
        <v>39958208</v>
      </c>
      <c r="V462" s="81">
        <v>511</v>
      </c>
      <c r="W462" s="81">
        <v>85</v>
      </c>
      <c r="X462" s="81">
        <v>3297</v>
      </c>
      <c r="Y462" s="81">
        <v>2096</v>
      </c>
      <c r="Z462" s="81">
        <v>4198</v>
      </c>
      <c r="AA462" s="81">
        <v>2436</v>
      </c>
      <c r="AB462" s="81">
        <v>5870</v>
      </c>
      <c r="AC462" s="81">
        <v>0</v>
      </c>
      <c r="AD462" s="81">
        <v>1.4215781932910989</v>
      </c>
      <c r="AE462" s="82"/>
      <c r="AF462" s="81">
        <v>251159157.12322691</v>
      </c>
      <c r="AG462" s="81">
        <v>790089.87324491621</v>
      </c>
      <c r="AH462" s="81">
        <v>657953.04871969833</v>
      </c>
      <c r="AI462" s="81">
        <v>16721778.461875478</v>
      </c>
      <c r="AJ462" s="81">
        <v>8241090.3086616956</v>
      </c>
      <c r="AK462" s="81"/>
      <c r="AL462" s="81"/>
      <c r="AM462" s="81">
        <v>766100.21706023521</v>
      </c>
      <c r="AN462" s="81"/>
      <c r="AO462" s="81"/>
      <c r="AP462" s="82"/>
      <c r="AQ462" s="81">
        <v>316</v>
      </c>
      <c r="AR462" s="81">
        <v>84</v>
      </c>
      <c r="AS462" s="81">
        <v>0</v>
      </c>
      <c r="AT462" s="81">
        <v>0</v>
      </c>
      <c r="AU462" s="81">
        <v>0</v>
      </c>
      <c r="AV462" s="81">
        <v>0</v>
      </c>
      <c r="AW462" s="81">
        <v>0</v>
      </c>
      <c r="AX462" s="82"/>
      <c r="AY462" s="81">
        <v>1469.7</v>
      </c>
      <c r="AZ462" s="81">
        <v>20224.900000000001</v>
      </c>
      <c r="BA462" s="81">
        <v>0</v>
      </c>
      <c r="BB462" s="81">
        <v>0</v>
      </c>
      <c r="BC462" s="81">
        <v>0</v>
      </c>
      <c r="BD462" s="81">
        <v>0</v>
      </c>
      <c r="BE462" s="81">
        <v>0</v>
      </c>
      <c r="BF462" s="82"/>
      <c r="BG462" s="81">
        <v>0</v>
      </c>
      <c r="BH462" s="81">
        <v>0</v>
      </c>
      <c r="BI462" s="81">
        <v>188.09</v>
      </c>
      <c r="BJ462" s="81">
        <v>0.433</v>
      </c>
      <c r="BK462" s="81">
        <v>0</v>
      </c>
      <c r="BL462" s="81">
        <v>0</v>
      </c>
      <c r="BM462" s="82"/>
      <c r="BN462" s="81">
        <v>0</v>
      </c>
      <c r="BO462" s="81">
        <v>0</v>
      </c>
      <c r="BP462" s="81">
        <v>8</v>
      </c>
      <c r="BQ462" s="81">
        <v>1</v>
      </c>
      <c r="BR462" s="81">
        <v>0</v>
      </c>
      <c r="BS462" s="81">
        <v>0</v>
      </c>
      <c r="BT462"/>
      <c r="BU462" s="80">
        <v>167.62100000000001</v>
      </c>
      <c r="BV462" s="80">
        <v>0</v>
      </c>
      <c r="BW462" s="80">
        <v>0</v>
      </c>
      <c r="BX462" s="80">
        <v>0</v>
      </c>
      <c r="BY462" s="80">
        <v>0</v>
      </c>
      <c r="BZ462" s="80">
        <v>0</v>
      </c>
      <c r="CA462" s="80">
        <v>9.2379999999999995</v>
      </c>
      <c r="CB462" s="80">
        <v>0</v>
      </c>
      <c r="CC462" s="80">
        <v>11.664</v>
      </c>
    </row>
    <row r="463" spans="1:81">
      <c r="A463" s="80" t="s">
        <v>2304</v>
      </c>
      <c r="B463" s="80">
        <v>476</v>
      </c>
      <c r="C463" s="80">
        <v>18</v>
      </c>
      <c r="D463" s="80">
        <v>28</v>
      </c>
      <c r="E463" s="80">
        <v>2021</v>
      </c>
      <c r="F463" s="80" t="s">
        <v>75</v>
      </c>
      <c r="G463" s="174" t="s">
        <v>2286</v>
      </c>
      <c r="H463" s="80" t="s">
        <v>2287</v>
      </c>
      <c r="I463" s="177"/>
      <c r="J463" s="81">
        <v>327.6159411498478</v>
      </c>
      <c r="K463" s="81">
        <v>1.2093620935872504</v>
      </c>
      <c r="L463" s="81">
        <v>3.447173013831347</v>
      </c>
      <c r="M463" s="81">
        <v>13.045670436755048</v>
      </c>
      <c r="N463" s="81">
        <v>5.7508934191703993</v>
      </c>
      <c r="O463" s="81">
        <v>5.7013780289934362</v>
      </c>
      <c r="P463" s="81">
        <v>11.122329308127167</v>
      </c>
      <c r="Q463" s="81">
        <v>0.34430038281642938</v>
      </c>
      <c r="R463" s="81">
        <v>0</v>
      </c>
      <c r="S463" s="81">
        <v>1.3081196886314821</v>
      </c>
      <c r="T463" s="82"/>
      <c r="U463" s="81">
        <v>33691094</v>
      </c>
      <c r="V463" s="81">
        <v>511</v>
      </c>
      <c r="W463" s="81">
        <v>85</v>
      </c>
      <c r="X463" s="81">
        <v>3297</v>
      </c>
      <c r="Y463" s="81">
        <v>2106</v>
      </c>
      <c r="Z463" s="81">
        <v>4195</v>
      </c>
      <c r="AA463" s="81">
        <v>2447</v>
      </c>
      <c r="AB463" s="81">
        <v>5770</v>
      </c>
      <c r="AC463" s="81">
        <v>0</v>
      </c>
      <c r="AD463" s="81">
        <v>1.3081196886314821</v>
      </c>
      <c r="AE463" s="82"/>
      <c r="AF463" s="81">
        <v>210612700.45172921</v>
      </c>
      <c r="AG463" s="81">
        <v>840365.9119386255</v>
      </c>
      <c r="AH463" s="81">
        <v>551477.70016872871</v>
      </c>
      <c r="AI463" s="81">
        <v>19189946.071000528</v>
      </c>
      <c r="AJ463" s="81">
        <v>7464232.2967281053</v>
      </c>
      <c r="AK463" s="81">
        <v>0</v>
      </c>
      <c r="AL463" s="81">
        <v>0</v>
      </c>
      <c r="AM463" s="81">
        <v>757392.63265102287</v>
      </c>
      <c r="AN463" s="81">
        <v>0</v>
      </c>
      <c r="AO463" s="81">
        <v>0</v>
      </c>
      <c r="AP463" s="82"/>
      <c r="AQ463" s="81">
        <v>326</v>
      </c>
      <c r="AR463" s="81">
        <v>88</v>
      </c>
      <c r="AS463" s="81">
        <v>0</v>
      </c>
      <c r="AT463" s="81">
        <v>0</v>
      </c>
      <c r="AU463" s="81">
        <v>0</v>
      </c>
      <c r="AV463" s="81">
        <v>0</v>
      </c>
      <c r="AW463" s="81"/>
      <c r="AX463" s="82"/>
      <c r="AY463" s="81">
        <v>1521.2</v>
      </c>
      <c r="AZ463" s="81">
        <v>20162.2</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2305</v>
      </c>
      <c r="B464" s="80">
        <v>476</v>
      </c>
      <c r="C464" s="80">
        <v>19</v>
      </c>
      <c r="D464" s="80">
        <v>28</v>
      </c>
      <c r="E464" s="80">
        <v>2022</v>
      </c>
      <c r="F464" s="80" t="s">
        <v>568</v>
      </c>
      <c r="G464" s="80" t="s">
        <v>2286</v>
      </c>
      <c r="H464" s="80" t="s">
        <v>2287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341</v>
      </c>
      <c r="AR464" s="81">
        <v>89</v>
      </c>
      <c r="AS464" s="81">
        <v>0</v>
      </c>
      <c r="AT464" s="81">
        <v>0</v>
      </c>
      <c r="AU464" s="81">
        <v>0</v>
      </c>
      <c r="AV464" s="81">
        <v>0</v>
      </c>
      <c r="AW464" s="81"/>
      <c r="AX464" s="82"/>
      <c r="AY464" s="81">
        <v>1614.3999999999999</v>
      </c>
      <c r="AZ464" s="81">
        <v>20211.700000000004</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2306</v>
      </c>
      <c r="B465" s="80">
        <v>443</v>
      </c>
      <c r="C465" s="80">
        <v>1</v>
      </c>
      <c r="D465" s="80">
        <v>27</v>
      </c>
      <c r="E465" s="80">
        <v>1990</v>
      </c>
      <c r="F465" s="80" t="s">
        <v>562</v>
      </c>
      <c r="G465" s="80" t="s">
        <v>2307</v>
      </c>
      <c r="H465" s="80" t="s">
        <v>2308</v>
      </c>
      <c r="I465" s="177"/>
      <c r="J465" s="81">
        <v>0.67445755565264431</v>
      </c>
      <c r="K465" s="81">
        <v>1.1977688605651644</v>
      </c>
      <c r="L465" s="81">
        <v>7.6151026669348427</v>
      </c>
      <c r="M465" s="81">
        <v>4.4955719500765703</v>
      </c>
      <c r="N465" s="81">
        <v>5.6977539918997993</v>
      </c>
      <c r="O465" s="81">
        <v>2.5357898058070281</v>
      </c>
      <c r="P465" s="81">
        <v>9.6906610274531531</v>
      </c>
      <c r="Q465" s="81">
        <v>0.47842519181137128</v>
      </c>
      <c r="R465" s="81">
        <v>0</v>
      </c>
      <c r="S465" s="81">
        <v>0.38217578837528032</v>
      </c>
      <c r="T465" s="82"/>
      <c r="U465" s="81">
        <v>70486</v>
      </c>
      <c r="V465" s="81">
        <v>298</v>
      </c>
      <c r="W465" s="81">
        <v>84</v>
      </c>
      <c r="X465" s="81">
        <v>1679</v>
      </c>
      <c r="Y465" s="81">
        <v>2700</v>
      </c>
      <c r="Z465" s="81">
        <v>1043</v>
      </c>
      <c r="AA465" s="81">
        <v>2353</v>
      </c>
      <c r="AB465" s="81">
        <v>7768</v>
      </c>
      <c r="AC465" s="81">
        <v>0</v>
      </c>
      <c r="AD465" s="81">
        <v>0.38217578837528032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2309</v>
      </c>
      <c r="B466" s="80">
        <v>444</v>
      </c>
      <c r="C466" s="80">
        <v>2</v>
      </c>
      <c r="D466" s="80">
        <v>27</v>
      </c>
      <c r="E466" s="80">
        <v>2005</v>
      </c>
      <c r="F466" s="80" t="s">
        <v>565</v>
      </c>
      <c r="G466" s="80" t="s">
        <v>2307</v>
      </c>
      <c r="H466" s="80" t="s">
        <v>2308</v>
      </c>
      <c r="I466" s="177"/>
      <c r="J466" s="81">
        <v>0.653314110276209</v>
      </c>
      <c r="K466" s="81">
        <v>0.94465824162304712</v>
      </c>
      <c r="L466" s="81">
        <v>7.6157747928495247</v>
      </c>
      <c r="M466" s="81">
        <v>5.6537252322232261</v>
      </c>
      <c r="N466" s="81">
        <v>7.8692094964915249</v>
      </c>
      <c r="O466" s="81">
        <v>5.2839902677791049</v>
      </c>
      <c r="P466" s="81">
        <v>13.26058567068624</v>
      </c>
      <c r="Q466" s="81">
        <v>0.41811835613563419</v>
      </c>
      <c r="R466" s="81">
        <v>0.1782057670806258</v>
      </c>
      <c r="S466" s="81">
        <v>1.0291188150000001</v>
      </c>
      <c r="T466" s="82"/>
      <c r="U466" s="81">
        <v>70546</v>
      </c>
      <c r="V466" s="81">
        <v>351</v>
      </c>
      <c r="W466" s="81">
        <v>81</v>
      </c>
      <c r="X466" s="81">
        <v>1212</v>
      </c>
      <c r="Y466" s="81">
        <v>3152</v>
      </c>
      <c r="Z466" s="81">
        <v>2515</v>
      </c>
      <c r="AA466" s="81">
        <v>2637</v>
      </c>
      <c r="AB466" s="81">
        <v>7097</v>
      </c>
      <c r="AC466" s="81">
        <v>31512</v>
      </c>
      <c r="AD466" s="81">
        <v>1.0291188150000001</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2310</v>
      </c>
      <c r="B467" s="80">
        <v>445</v>
      </c>
      <c r="C467" s="80">
        <v>3</v>
      </c>
      <c r="D467" s="80">
        <v>27</v>
      </c>
      <c r="E467" s="80">
        <v>2006</v>
      </c>
      <c r="F467" s="80" t="s">
        <v>566</v>
      </c>
      <c r="G467" s="80" t="s">
        <v>2307</v>
      </c>
      <c r="H467" s="80" t="s">
        <v>2308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2311</v>
      </c>
      <c r="B468" s="80">
        <v>446</v>
      </c>
      <c r="C468" s="80">
        <v>4</v>
      </c>
      <c r="D468" s="80">
        <v>27</v>
      </c>
      <c r="E468" s="80">
        <v>2007</v>
      </c>
      <c r="F468" s="80" t="s">
        <v>567</v>
      </c>
      <c r="G468" s="80" t="s">
        <v>2307</v>
      </c>
      <c r="H468" s="80" t="s">
        <v>2308</v>
      </c>
      <c r="I468" s="177"/>
      <c r="J468" s="81">
        <v>0.47626961122513245</v>
      </c>
      <c r="K468" s="81">
        <v>0.93097869062197836</v>
      </c>
      <c r="L468" s="81">
        <v>0.9794856956645881</v>
      </c>
      <c r="M468" s="81">
        <v>7.613857612950488</v>
      </c>
      <c r="N468" s="81">
        <v>7.7541107539487912</v>
      </c>
      <c r="O468" s="81">
        <v>4.9414775466020719</v>
      </c>
      <c r="P468" s="81">
        <v>13.133921627517383</v>
      </c>
      <c r="Q468" s="81">
        <v>0.42796700573974517</v>
      </c>
      <c r="R468" s="81">
        <v>9.8151222472675548E-2</v>
      </c>
      <c r="S468" s="81">
        <v>0.73002336000000012</v>
      </c>
      <c r="T468" s="82"/>
      <c r="U468" s="81">
        <v>64248</v>
      </c>
      <c r="V468" s="81">
        <v>357</v>
      </c>
      <c r="W468" s="81">
        <v>14</v>
      </c>
      <c r="X468" s="81">
        <v>1911</v>
      </c>
      <c r="Y468" s="81">
        <v>3126</v>
      </c>
      <c r="Z468" s="81">
        <v>2445</v>
      </c>
      <c r="AA468" s="81">
        <v>2572</v>
      </c>
      <c r="AB468" s="81">
        <v>6880</v>
      </c>
      <c r="AC468" s="81">
        <v>17854</v>
      </c>
      <c r="AD468" s="81">
        <v>0.73002336000000012</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2312</v>
      </c>
      <c r="B469" s="80">
        <v>447</v>
      </c>
      <c r="C469" s="80">
        <v>5</v>
      </c>
      <c r="D469" s="80">
        <v>27</v>
      </c>
      <c r="E469" s="80">
        <v>2008</v>
      </c>
      <c r="F469" s="80" t="s">
        <v>84</v>
      </c>
      <c r="G469" s="80" t="s">
        <v>2307</v>
      </c>
      <c r="H469" s="80" t="s">
        <v>2308</v>
      </c>
      <c r="I469" s="177"/>
      <c r="J469" s="81">
        <v>0.43802164247017755</v>
      </c>
      <c r="K469" s="81">
        <v>0.72620620323455842</v>
      </c>
      <c r="L469" s="81">
        <v>0.84665437663807352</v>
      </c>
      <c r="M469" s="81">
        <v>8.1051480337240509</v>
      </c>
      <c r="N469" s="81">
        <v>7.043582571278642</v>
      </c>
      <c r="O469" s="81">
        <v>4.7778263241055958</v>
      </c>
      <c r="P469" s="81">
        <v>12.85371812632722</v>
      </c>
      <c r="Q469" s="81">
        <v>0.41823312283044767</v>
      </c>
      <c r="R469" s="81">
        <v>6.6426225315768236E-2</v>
      </c>
      <c r="S469" s="81">
        <v>0.58581939500000002</v>
      </c>
      <c r="T469" s="82"/>
      <c r="U469" s="81">
        <v>63907</v>
      </c>
      <c r="V469" s="81">
        <v>357</v>
      </c>
      <c r="W469" s="81">
        <v>14</v>
      </c>
      <c r="X469" s="81">
        <v>1911</v>
      </c>
      <c r="Y469" s="81">
        <v>3154</v>
      </c>
      <c r="Z469" s="81">
        <v>2447</v>
      </c>
      <c r="AA469" s="81">
        <v>2520</v>
      </c>
      <c r="AB469" s="81">
        <v>6834</v>
      </c>
      <c r="AC469" s="81">
        <v>12547</v>
      </c>
      <c r="AD469" s="81">
        <v>0.58581939500000002</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2313</v>
      </c>
      <c r="B470" s="80">
        <v>448</v>
      </c>
      <c r="C470" s="80">
        <v>6</v>
      </c>
      <c r="D470" s="80">
        <v>27</v>
      </c>
      <c r="E470" s="80">
        <v>2009</v>
      </c>
      <c r="F470" s="80" t="s">
        <v>85</v>
      </c>
      <c r="G470" s="80" t="s">
        <v>2307</v>
      </c>
      <c r="H470" s="80" t="s">
        <v>2308</v>
      </c>
      <c r="I470" s="177"/>
      <c r="J470" s="81">
        <v>0</v>
      </c>
      <c r="K470" s="81">
        <v>0.78065625539088224</v>
      </c>
      <c r="L470" s="81">
        <v>0.69537914036824677</v>
      </c>
      <c r="M470" s="81">
        <v>7.5728868550389308</v>
      </c>
      <c r="N470" s="81">
        <v>6.6446907995428166</v>
      </c>
      <c r="O470" s="81">
        <v>4.8187582714625554</v>
      </c>
      <c r="P470" s="81">
        <v>12.416173739069052</v>
      </c>
      <c r="Q470" s="81">
        <v>0.39362956562508966</v>
      </c>
      <c r="R470" s="81">
        <v>7.9756376172019444E-2</v>
      </c>
      <c r="S470" s="81">
        <v>0.86436908819999991</v>
      </c>
      <c r="T470" s="82"/>
      <c r="U470" s="81">
        <v>0</v>
      </c>
      <c r="V470" s="81">
        <v>362</v>
      </c>
      <c r="W470" s="81">
        <v>17</v>
      </c>
      <c r="X470" s="81">
        <v>1990</v>
      </c>
      <c r="Y470" s="81">
        <v>3168</v>
      </c>
      <c r="Z470" s="81">
        <v>2436</v>
      </c>
      <c r="AA470" s="81">
        <v>2499</v>
      </c>
      <c r="AB470" s="81">
        <v>6752</v>
      </c>
      <c r="AC470" s="81">
        <v>14697</v>
      </c>
      <c r="AD470" s="81">
        <v>0.86436908819999991</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2.17</v>
      </c>
      <c r="BK470" s="81">
        <v>0</v>
      </c>
      <c r="BL470" s="81">
        <v>0</v>
      </c>
      <c r="BM470" s="82"/>
      <c r="BN470" s="81">
        <v>0</v>
      </c>
      <c r="BO470" s="81">
        <v>0</v>
      </c>
      <c r="BP470" s="81">
        <v>0</v>
      </c>
      <c r="BQ470" s="81">
        <v>1</v>
      </c>
      <c r="BR470" s="81">
        <v>0</v>
      </c>
      <c r="BS470" s="81">
        <v>0</v>
      </c>
      <c r="BT470"/>
      <c r="BU470" s="80"/>
      <c r="BV470" s="80"/>
      <c r="BW470" s="80"/>
      <c r="BX470" s="80"/>
      <c r="BY470" s="80"/>
      <c r="BZ470" s="80"/>
      <c r="CA470" s="80"/>
      <c r="CB470" s="80"/>
      <c r="CC470" s="80"/>
    </row>
    <row r="471" spans="1:81">
      <c r="A471" s="80" t="s">
        <v>2314</v>
      </c>
      <c r="B471" s="80">
        <v>449</v>
      </c>
      <c r="C471" s="80">
        <v>7</v>
      </c>
      <c r="D471" s="80">
        <v>27</v>
      </c>
      <c r="E471" s="80">
        <v>2010</v>
      </c>
      <c r="F471" s="80" t="s">
        <v>86</v>
      </c>
      <c r="G471" s="80" t="s">
        <v>2307</v>
      </c>
      <c r="H471" s="80" t="s">
        <v>2308</v>
      </c>
      <c r="I471" s="177"/>
      <c r="J471" s="81">
        <v>0.30647912917195769</v>
      </c>
      <c r="K471" s="81">
        <v>0.82951121310418086</v>
      </c>
      <c r="L471" s="81">
        <v>0.64018784539569018</v>
      </c>
      <c r="M471" s="81">
        <v>8.1619846058809919</v>
      </c>
      <c r="N471" s="81">
        <v>7.796479994148144</v>
      </c>
      <c r="O471" s="81">
        <v>4.8909817615978168</v>
      </c>
      <c r="P471" s="81">
        <v>12.851394995608471</v>
      </c>
      <c r="Q471" s="81">
        <v>0.40392521530095926</v>
      </c>
      <c r="R471" s="81">
        <v>4.9258836640189214E-2</v>
      </c>
      <c r="S471" s="81">
        <v>0.55251917047999999</v>
      </c>
      <c r="T471" s="82"/>
      <c r="U471" s="81">
        <v>44736</v>
      </c>
      <c r="V471" s="81">
        <v>362</v>
      </c>
      <c r="W471" s="81">
        <v>17</v>
      </c>
      <c r="X471" s="81">
        <v>1990</v>
      </c>
      <c r="Y471" s="81">
        <v>3154</v>
      </c>
      <c r="Z471" s="81">
        <v>2484</v>
      </c>
      <c r="AA471" s="81">
        <v>2522</v>
      </c>
      <c r="AB471" s="81">
        <v>6639</v>
      </c>
      <c r="AC471" s="81">
        <v>8602</v>
      </c>
      <c r="AD471" s="81">
        <v>0.55251917047999999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2.2799999999999998</v>
      </c>
      <c r="BK471" s="81">
        <v>0</v>
      </c>
      <c r="BL471" s="81">
        <v>0</v>
      </c>
      <c r="BM471" s="82"/>
      <c r="BN471" s="81">
        <v>0</v>
      </c>
      <c r="BO471" s="81">
        <v>0</v>
      </c>
      <c r="BP471" s="81">
        <v>0</v>
      </c>
      <c r="BQ471" s="81">
        <v>1</v>
      </c>
      <c r="BR471" s="81">
        <v>0</v>
      </c>
      <c r="BS471" s="81">
        <v>0</v>
      </c>
      <c r="BT471"/>
      <c r="BU471" s="80">
        <v>2.2799999999999998</v>
      </c>
      <c r="BV471" s="80">
        <v>0</v>
      </c>
      <c r="BW471" s="80">
        <v>0</v>
      </c>
      <c r="BX471" s="80">
        <v>0</v>
      </c>
      <c r="BY471" s="80">
        <v>0</v>
      </c>
      <c r="BZ471" s="80">
        <v>0</v>
      </c>
      <c r="CA471" s="80">
        <v>0</v>
      </c>
      <c r="CB471" s="80">
        <v>0</v>
      </c>
      <c r="CC471" s="80">
        <v>0</v>
      </c>
    </row>
    <row r="472" spans="1:81">
      <c r="A472" s="80" t="s">
        <v>2315</v>
      </c>
      <c r="B472" s="80">
        <v>450</v>
      </c>
      <c r="C472" s="80">
        <v>8</v>
      </c>
      <c r="D472" s="80">
        <v>27</v>
      </c>
      <c r="E472" s="80">
        <v>2011</v>
      </c>
      <c r="F472" s="80" t="s">
        <v>87</v>
      </c>
      <c r="G472" s="80" t="s">
        <v>2307</v>
      </c>
      <c r="H472" s="80" t="s">
        <v>2308</v>
      </c>
      <c r="I472" s="177"/>
      <c r="J472" s="81">
        <v>0.20820145515952154</v>
      </c>
      <c r="K472" s="81">
        <v>1.0973699841134519</v>
      </c>
      <c r="L472" s="81">
        <v>0.86137949165593042</v>
      </c>
      <c r="M472" s="81">
        <v>9.7151140327649443</v>
      </c>
      <c r="N472" s="81">
        <v>9.6365157451680261</v>
      </c>
      <c r="O472" s="81">
        <v>4.8794866208542222</v>
      </c>
      <c r="P472" s="81">
        <v>12.499803603262828</v>
      </c>
      <c r="Q472" s="81">
        <v>0.4630365274576716</v>
      </c>
      <c r="R472" s="81">
        <v>7.2123539586039731E-2</v>
      </c>
      <c r="S472" s="81">
        <v>0.49608436149000001</v>
      </c>
      <c r="T472" s="82"/>
      <c r="U472" s="81">
        <v>25612</v>
      </c>
      <c r="V472" s="81">
        <v>362</v>
      </c>
      <c r="W472" s="81">
        <v>17</v>
      </c>
      <c r="X472" s="81">
        <v>1990</v>
      </c>
      <c r="Y472" s="81">
        <v>3166</v>
      </c>
      <c r="Z472" s="81">
        <v>2532</v>
      </c>
      <c r="AA472" s="81">
        <v>2526</v>
      </c>
      <c r="AB472" s="81">
        <v>6598</v>
      </c>
      <c r="AC472" s="81">
        <v>12574</v>
      </c>
      <c r="AD472" s="81">
        <v>0.49608436149000001</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2.1970000000000001</v>
      </c>
      <c r="BK472" s="81">
        <v>0</v>
      </c>
      <c r="BL472" s="81">
        <v>0</v>
      </c>
      <c r="BM472" s="82"/>
      <c r="BN472" s="81">
        <v>0</v>
      </c>
      <c r="BO472" s="81">
        <v>0</v>
      </c>
      <c r="BP472" s="81">
        <v>0</v>
      </c>
      <c r="BQ472" s="81">
        <v>1</v>
      </c>
      <c r="BR472" s="81">
        <v>0</v>
      </c>
      <c r="BS472" s="81">
        <v>0</v>
      </c>
      <c r="BT472"/>
      <c r="BU472" s="80">
        <v>2.1970000000000001</v>
      </c>
      <c r="BV472" s="80">
        <v>0</v>
      </c>
      <c r="BW472" s="80">
        <v>0</v>
      </c>
      <c r="BX472" s="80">
        <v>0</v>
      </c>
      <c r="BY472" s="80">
        <v>0</v>
      </c>
      <c r="BZ472" s="80">
        <v>0</v>
      </c>
      <c r="CA472" s="80">
        <v>0</v>
      </c>
      <c r="CB472" s="80">
        <v>0</v>
      </c>
      <c r="CC472" s="80">
        <v>0</v>
      </c>
    </row>
    <row r="473" spans="1:81">
      <c r="A473" s="80" t="s">
        <v>2316</v>
      </c>
      <c r="B473" s="80">
        <v>451</v>
      </c>
      <c r="C473" s="80">
        <v>9</v>
      </c>
      <c r="D473" s="80">
        <v>27</v>
      </c>
      <c r="E473" s="80">
        <v>2012</v>
      </c>
      <c r="F473" s="80" t="s">
        <v>88</v>
      </c>
      <c r="G473" s="80" t="s">
        <v>2307</v>
      </c>
      <c r="H473" s="80" t="s">
        <v>2308</v>
      </c>
      <c r="I473" s="177"/>
      <c r="J473" s="81">
        <v>0.14839532719934403</v>
      </c>
      <c r="K473" s="81">
        <v>1.1238567238530053</v>
      </c>
      <c r="L473" s="81">
        <v>0.87292447471707457</v>
      </c>
      <c r="M473" s="81">
        <v>10.866998828573047</v>
      </c>
      <c r="N473" s="81">
        <v>9.8668333732992686</v>
      </c>
      <c r="O473" s="81">
        <v>4.9175675024485317</v>
      </c>
      <c r="P473" s="81">
        <v>12.401717976421715</v>
      </c>
      <c r="Q473" s="81">
        <v>0.49873203705540359</v>
      </c>
      <c r="R473" s="81">
        <v>3.0661116923708091E-2</v>
      </c>
      <c r="S473" s="81">
        <v>0.68864098495000003</v>
      </c>
      <c r="T473" s="82"/>
      <c r="U473" s="81">
        <v>17721</v>
      </c>
      <c r="V473" s="81">
        <v>362</v>
      </c>
      <c r="W473" s="81">
        <v>17</v>
      </c>
      <c r="X473" s="81">
        <v>1990</v>
      </c>
      <c r="Y473" s="81">
        <v>3145</v>
      </c>
      <c r="Z473" s="81">
        <v>2572</v>
      </c>
      <c r="AA473" s="81">
        <v>2492</v>
      </c>
      <c r="AB473" s="81">
        <v>6541</v>
      </c>
      <c r="AC473" s="81">
        <v>5207</v>
      </c>
      <c r="AD473" s="81">
        <v>0.68864098495000003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2.077</v>
      </c>
      <c r="BK473" s="81">
        <v>0</v>
      </c>
      <c r="BL473" s="81">
        <v>0</v>
      </c>
      <c r="BM473" s="82"/>
      <c r="BN473" s="81">
        <v>0</v>
      </c>
      <c r="BO473" s="81">
        <v>0</v>
      </c>
      <c r="BP473" s="81">
        <v>0</v>
      </c>
      <c r="BQ473" s="81">
        <v>1</v>
      </c>
      <c r="BR473" s="81">
        <v>0</v>
      </c>
      <c r="BS473" s="81">
        <v>0</v>
      </c>
      <c r="BT473"/>
      <c r="BU473" s="80">
        <v>2.077</v>
      </c>
      <c r="BV473" s="80">
        <v>0</v>
      </c>
      <c r="BW473" s="80">
        <v>0</v>
      </c>
      <c r="BX473" s="80">
        <v>0</v>
      </c>
      <c r="BY473" s="80">
        <v>0</v>
      </c>
      <c r="BZ473" s="80">
        <v>0</v>
      </c>
      <c r="CA473" s="80">
        <v>0</v>
      </c>
      <c r="CB473" s="80">
        <v>0</v>
      </c>
      <c r="CC473" s="80">
        <v>0</v>
      </c>
    </row>
    <row r="474" spans="1:81">
      <c r="A474" s="80" t="s">
        <v>2317</v>
      </c>
      <c r="B474" s="80">
        <v>452</v>
      </c>
      <c r="C474" s="80">
        <v>10</v>
      </c>
      <c r="D474" s="80">
        <v>27</v>
      </c>
      <c r="E474" s="80">
        <v>2013</v>
      </c>
      <c r="F474" s="80" t="s">
        <v>89</v>
      </c>
      <c r="G474" s="80" t="s">
        <v>2307</v>
      </c>
      <c r="H474" s="80" t="s">
        <v>2308</v>
      </c>
      <c r="I474" s="177"/>
      <c r="J474" s="81">
        <v>0.1693314798889404</v>
      </c>
      <c r="K474" s="81">
        <v>0.98961905761317714</v>
      </c>
      <c r="L474" s="81">
        <v>0.79897319714362702</v>
      </c>
      <c r="M474" s="81">
        <v>10.884628281506192</v>
      </c>
      <c r="N474" s="81">
        <v>10.655919228635408</v>
      </c>
      <c r="O474" s="81">
        <v>4.7494867890520229</v>
      </c>
      <c r="P474" s="81">
        <v>12.403488042648894</v>
      </c>
      <c r="Q474" s="81">
        <v>0.50490401942244145</v>
      </c>
      <c r="R474" s="81">
        <v>5.1281336760280918E-2</v>
      </c>
      <c r="S474" s="81">
        <v>0.81843941999999992</v>
      </c>
      <c r="T474" s="82"/>
      <c r="U474" s="81">
        <v>18172</v>
      </c>
      <c r="V474" s="81">
        <v>362</v>
      </c>
      <c r="W474" s="81">
        <v>17</v>
      </c>
      <c r="X474" s="81">
        <v>1990</v>
      </c>
      <c r="Y474" s="81">
        <v>3165</v>
      </c>
      <c r="Z474" s="81">
        <v>2595</v>
      </c>
      <c r="AA474" s="81">
        <v>2483</v>
      </c>
      <c r="AB474" s="81">
        <v>6527</v>
      </c>
      <c r="AC474" s="81">
        <v>8501</v>
      </c>
      <c r="AD474" s="81">
        <v>0.81843941999999992</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2.1579999999999999</v>
      </c>
      <c r="BK474" s="81">
        <v>0</v>
      </c>
      <c r="BL474" s="81">
        <v>0</v>
      </c>
      <c r="BM474" s="82"/>
      <c r="BN474" s="81">
        <v>0</v>
      </c>
      <c r="BO474" s="81">
        <v>0</v>
      </c>
      <c r="BP474" s="81">
        <v>0</v>
      </c>
      <c r="BQ474" s="81">
        <v>1</v>
      </c>
      <c r="BR474" s="81">
        <v>0</v>
      </c>
      <c r="BS474" s="81">
        <v>0</v>
      </c>
      <c r="BT474"/>
      <c r="BU474" s="80">
        <v>2.1579999999999999</v>
      </c>
      <c r="BV474" s="80">
        <v>0</v>
      </c>
      <c r="BW474" s="80">
        <v>0</v>
      </c>
      <c r="BX474" s="80">
        <v>0</v>
      </c>
      <c r="BY474" s="80">
        <v>0</v>
      </c>
      <c r="BZ474" s="80">
        <v>0</v>
      </c>
      <c r="CA474" s="80">
        <v>0</v>
      </c>
      <c r="CB474" s="80">
        <v>0</v>
      </c>
      <c r="CC474" s="80">
        <v>0</v>
      </c>
    </row>
    <row r="475" spans="1:81">
      <c r="A475" s="80" t="s">
        <v>2318</v>
      </c>
      <c r="B475" s="80">
        <v>453</v>
      </c>
      <c r="C475" s="80">
        <v>11</v>
      </c>
      <c r="D475" s="80">
        <v>27</v>
      </c>
      <c r="E475" s="80">
        <v>2014</v>
      </c>
      <c r="F475" s="80" t="s">
        <v>90</v>
      </c>
      <c r="G475" s="80" t="s">
        <v>2307</v>
      </c>
      <c r="H475" s="80" t="s">
        <v>2308</v>
      </c>
      <c r="I475" s="177"/>
      <c r="J475" s="81">
        <v>0.25891762122246981</v>
      </c>
      <c r="K475" s="81">
        <v>0.98632568058328751</v>
      </c>
      <c r="L475" s="81">
        <v>0.98105272535846522</v>
      </c>
      <c r="M475" s="81">
        <v>10.306256258009194</v>
      </c>
      <c r="N475" s="81">
        <v>10.213037686643544</v>
      </c>
      <c r="O475" s="81">
        <v>4.6694046429275611</v>
      </c>
      <c r="P475" s="81">
        <v>12.161697591588897</v>
      </c>
      <c r="Q475" s="81">
        <v>0.47842080384615032</v>
      </c>
      <c r="R475" s="81">
        <v>3.7319657586438827E-2</v>
      </c>
      <c r="S475" s="81">
        <v>0.10371139996000001</v>
      </c>
      <c r="T475" s="82"/>
      <c r="U475" s="81">
        <v>32261</v>
      </c>
      <c r="V475" s="81">
        <v>315</v>
      </c>
      <c r="W475" s="81">
        <v>21</v>
      </c>
      <c r="X475" s="81">
        <v>2030</v>
      </c>
      <c r="Y475" s="81">
        <v>3165</v>
      </c>
      <c r="Z475" s="81">
        <v>2687</v>
      </c>
      <c r="AA475" s="81">
        <v>2422</v>
      </c>
      <c r="AB475" s="81">
        <v>6446</v>
      </c>
      <c r="AC475" s="81">
        <v>6206</v>
      </c>
      <c r="AD475" s="81">
        <v>0.10371139996000001</v>
      </c>
      <c r="AE475" s="82"/>
      <c r="AF475" s="81">
        <v>311038.42521422042</v>
      </c>
      <c r="AG475" s="81">
        <v>805388.45342912758</v>
      </c>
      <c r="AH475" s="81">
        <v>206456.59526795364</v>
      </c>
      <c r="AI475" s="81">
        <v>12023675.798696918</v>
      </c>
      <c r="AJ475" s="81">
        <v>14130866.057296913</v>
      </c>
      <c r="AK475" s="81">
        <v>0</v>
      </c>
      <c r="AL475" s="81">
        <v>0</v>
      </c>
      <c r="AM475" s="81">
        <v>884939.47603631928</v>
      </c>
      <c r="AN475" s="81">
        <v>0</v>
      </c>
      <c r="AO475" s="81">
        <v>0</v>
      </c>
      <c r="AP475" s="82"/>
      <c r="AQ475" s="81">
        <v>69</v>
      </c>
      <c r="AR475" s="81">
        <v>43</v>
      </c>
      <c r="AS475" s="81">
        <v>0</v>
      </c>
      <c r="AT475" s="81">
        <v>0</v>
      </c>
      <c r="AU475" s="81">
        <v>0</v>
      </c>
      <c r="AV475" s="81">
        <v>0</v>
      </c>
      <c r="AW475" s="81" t="s">
        <v>564</v>
      </c>
      <c r="AX475" s="82"/>
      <c r="AY475" s="81">
        <v>330.21000000000004</v>
      </c>
      <c r="AZ475" s="81">
        <v>1027.8</v>
      </c>
      <c r="BA475" s="81">
        <v>0</v>
      </c>
      <c r="BB475" s="81">
        <v>0</v>
      </c>
      <c r="BC475" s="81">
        <v>0</v>
      </c>
      <c r="BD475" s="81">
        <v>0</v>
      </c>
      <c r="BE475" s="81" t="s">
        <v>564</v>
      </c>
      <c r="BF475" s="82"/>
      <c r="BG475" s="81">
        <v>0</v>
      </c>
      <c r="BH475" s="81">
        <v>0</v>
      </c>
      <c r="BI475" s="81">
        <v>0</v>
      </c>
      <c r="BJ475" s="81">
        <v>2.081</v>
      </c>
      <c r="BK475" s="81">
        <v>0</v>
      </c>
      <c r="BL475" s="81">
        <v>0</v>
      </c>
      <c r="BM475" s="82"/>
      <c r="BN475" s="81">
        <v>0</v>
      </c>
      <c r="BO475" s="81">
        <v>0</v>
      </c>
      <c r="BP475" s="81">
        <v>0</v>
      </c>
      <c r="BQ475" s="81">
        <v>1</v>
      </c>
      <c r="BR475" s="81">
        <v>0</v>
      </c>
      <c r="BS475" s="81">
        <v>0</v>
      </c>
      <c r="BT475"/>
      <c r="BU475" s="80">
        <v>2.081</v>
      </c>
      <c r="BV475" s="80">
        <v>0</v>
      </c>
      <c r="BW475" s="80">
        <v>0</v>
      </c>
      <c r="BX475" s="80">
        <v>0</v>
      </c>
      <c r="BY475" s="80">
        <v>0</v>
      </c>
      <c r="BZ475" s="80">
        <v>0</v>
      </c>
      <c r="CA475" s="80">
        <v>0</v>
      </c>
      <c r="CB475" s="80">
        <v>0</v>
      </c>
      <c r="CC475" s="80">
        <v>0</v>
      </c>
    </row>
    <row r="476" spans="1:81">
      <c r="A476" s="80" t="s">
        <v>2319</v>
      </c>
      <c r="B476" s="80">
        <v>454</v>
      </c>
      <c r="C476" s="80">
        <v>12</v>
      </c>
      <c r="D476" s="80">
        <v>27</v>
      </c>
      <c r="E476" s="80">
        <v>2015</v>
      </c>
      <c r="F476" s="80" t="s">
        <v>91</v>
      </c>
      <c r="G476" s="80" t="s">
        <v>2307</v>
      </c>
      <c r="H476" s="80" t="s">
        <v>2308</v>
      </c>
      <c r="I476" s="177"/>
      <c r="J476" s="81">
        <v>0.14725856982855928</v>
      </c>
      <c r="K476" s="81">
        <v>0.82472394857475451</v>
      </c>
      <c r="L476" s="81">
        <v>1.053497838119589</v>
      </c>
      <c r="M476" s="81">
        <v>10.315811768627563</v>
      </c>
      <c r="N476" s="81">
        <v>8.8215656398607543</v>
      </c>
      <c r="O476" s="81">
        <v>4.6248453644638081</v>
      </c>
      <c r="P476" s="81">
        <v>12.015482447096341</v>
      </c>
      <c r="Q476" s="81">
        <v>0.45926802955615526</v>
      </c>
      <c r="R476" s="81">
        <v>1.1108983967194402E-2</v>
      </c>
      <c r="S476" s="81">
        <v>0.94027488554999994</v>
      </c>
      <c r="T476" s="82"/>
      <c r="U476" s="81">
        <v>21085</v>
      </c>
      <c r="V476" s="81">
        <v>315</v>
      </c>
      <c r="W476" s="81">
        <v>21</v>
      </c>
      <c r="X476" s="81">
        <v>2030</v>
      </c>
      <c r="Y476" s="81">
        <v>3133</v>
      </c>
      <c r="Z476" s="81">
        <v>2687</v>
      </c>
      <c r="AA476" s="81">
        <v>2391</v>
      </c>
      <c r="AB476" s="81">
        <v>6321</v>
      </c>
      <c r="AC476" s="81">
        <v>1903</v>
      </c>
      <c r="AD476" s="81">
        <v>0.94027488554999994</v>
      </c>
      <c r="AE476" s="82"/>
      <c r="AF476" s="81">
        <v>199306.70898434627</v>
      </c>
      <c r="AG476" s="81">
        <v>707904.07546777092</v>
      </c>
      <c r="AH476" s="81">
        <v>176185.25104669484</v>
      </c>
      <c r="AI476" s="81">
        <v>12469277.556982465</v>
      </c>
      <c r="AJ476" s="81">
        <v>12929614.561518496</v>
      </c>
      <c r="AK476" s="81">
        <v>0</v>
      </c>
      <c r="AL476" s="81">
        <v>0</v>
      </c>
      <c r="AM476" s="81">
        <v>866266.5344022708</v>
      </c>
      <c r="AN476" s="81">
        <v>0</v>
      </c>
      <c r="AO476" s="81">
        <v>0</v>
      </c>
      <c r="AP476" s="82"/>
      <c r="AQ476" s="81">
        <v>70</v>
      </c>
      <c r="AR476" s="81">
        <v>48</v>
      </c>
      <c r="AS476" s="81">
        <v>0</v>
      </c>
      <c r="AT476" s="81">
        <v>0</v>
      </c>
      <c r="AU476" s="81">
        <v>0</v>
      </c>
      <c r="AV476" s="81">
        <v>0</v>
      </c>
      <c r="AW476" s="81" t="s">
        <v>564</v>
      </c>
      <c r="AX476" s="82"/>
      <c r="AY476" s="81">
        <v>337.31</v>
      </c>
      <c r="AZ476" s="81">
        <v>1118.8</v>
      </c>
      <c r="BA476" s="81">
        <v>0</v>
      </c>
      <c r="BB476" s="81">
        <v>0</v>
      </c>
      <c r="BC476" s="81">
        <v>0</v>
      </c>
      <c r="BD476" s="81">
        <v>0</v>
      </c>
      <c r="BE476" s="81" t="s">
        <v>564</v>
      </c>
      <c r="BF476" s="82"/>
      <c r="BG476" s="81">
        <v>0</v>
      </c>
      <c r="BH476" s="81">
        <v>0</v>
      </c>
      <c r="BI476" s="81">
        <v>0</v>
      </c>
      <c r="BJ476" s="81">
        <v>2.1019999999999999</v>
      </c>
      <c r="BK476" s="81">
        <v>0</v>
      </c>
      <c r="BL476" s="81">
        <v>0</v>
      </c>
      <c r="BM476" s="82"/>
      <c r="BN476" s="81">
        <v>0</v>
      </c>
      <c r="BO476" s="81">
        <v>0</v>
      </c>
      <c r="BP476" s="81">
        <v>0</v>
      </c>
      <c r="BQ476" s="81">
        <v>1</v>
      </c>
      <c r="BR476" s="81">
        <v>0</v>
      </c>
      <c r="BS476" s="81">
        <v>0</v>
      </c>
      <c r="BT476"/>
      <c r="BU476" s="80">
        <v>2.1019999999999999</v>
      </c>
      <c r="BV476" s="80">
        <v>0</v>
      </c>
      <c r="BW476" s="80">
        <v>0</v>
      </c>
      <c r="BX476" s="80">
        <v>0</v>
      </c>
      <c r="BY476" s="80">
        <v>0</v>
      </c>
      <c r="BZ476" s="80">
        <v>0</v>
      </c>
      <c r="CA476" s="80">
        <v>0</v>
      </c>
      <c r="CB476" s="80">
        <v>0</v>
      </c>
      <c r="CC476" s="80">
        <v>0</v>
      </c>
    </row>
    <row r="477" spans="1:81">
      <c r="A477" s="80" t="s">
        <v>2320</v>
      </c>
      <c r="B477" s="80">
        <v>455</v>
      </c>
      <c r="C477" s="80">
        <v>13</v>
      </c>
      <c r="D477" s="80">
        <v>27</v>
      </c>
      <c r="E477" s="80">
        <v>2016</v>
      </c>
      <c r="F477" s="80" t="s">
        <v>92</v>
      </c>
      <c r="G477" s="80" t="s">
        <v>2307</v>
      </c>
      <c r="H477" s="80" t="s">
        <v>2308</v>
      </c>
      <c r="I477" s="177"/>
      <c r="J477" s="81">
        <v>0</v>
      </c>
      <c r="K477" s="81">
        <v>0.79781922979485642</v>
      </c>
      <c r="L477" s="81">
        <v>0.93006518601523924</v>
      </c>
      <c r="M477" s="81">
        <v>8.0169741256840741</v>
      </c>
      <c r="N477" s="81">
        <v>8.0731100257324577</v>
      </c>
      <c r="O477" s="81">
        <v>4.5992890515244254</v>
      </c>
      <c r="P477" s="81">
        <v>11.996184455195912</v>
      </c>
      <c r="Q477" s="81">
        <v>0.4394018452629751</v>
      </c>
      <c r="R477" s="81">
        <v>2.9989959479544061E-2</v>
      </c>
      <c r="S477" s="81">
        <v>0.76613802933499997</v>
      </c>
      <c r="T477" s="82"/>
      <c r="U477" s="81">
        <v>0</v>
      </c>
      <c r="V477" s="81">
        <v>315</v>
      </c>
      <c r="W477" s="81">
        <v>21</v>
      </c>
      <c r="X477" s="81">
        <v>2030</v>
      </c>
      <c r="Y477" s="81">
        <v>3119</v>
      </c>
      <c r="Z477" s="81">
        <v>2705</v>
      </c>
      <c r="AA477" s="81">
        <v>2469</v>
      </c>
      <c r="AB477" s="81">
        <v>6221</v>
      </c>
      <c r="AC477" s="81">
        <v>5121.9898735383658</v>
      </c>
      <c r="AD477" s="81">
        <v>0.76613802933499997</v>
      </c>
      <c r="AE477" s="82"/>
      <c r="AF477" s="81">
        <v>0</v>
      </c>
      <c r="AG477" s="81">
        <v>682186.82868775295</v>
      </c>
      <c r="AH477" s="81">
        <v>148477.6048931168</v>
      </c>
      <c r="AI477" s="81">
        <v>12550224.634181211</v>
      </c>
      <c r="AJ477" s="81">
        <v>13092474.86763099</v>
      </c>
      <c r="AK477" s="81">
        <v>0</v>
      </c>
      <c r="AL477" s="81">
        <v>0</v>
      </c>
      <c r="AM477" s="81">
        <v>853224.3108720344</v>
      </c>
      <c r="AN477" s="81">
        <v>0</v>
      </c>
      <c r="AO477" s="81">
        <v>0</v>
      </c>
      <c r="AP477" s="82"/>
      <c r="AQ477" s="81">
        <v>71</v>
      </c>
      <c r="AR477" s="81">
        <v>48</v>
      </c>
      <c r="AS477" s="81">
        <v>0</v>
      </c>
      <c r="AT477" s="81">
        <v>0</v>
      </c>
      <c r="AU477" s="81">
        <v>0</v>
      </c>
      <c r="AV477" s="81">
        <v>0</v>
      </c>
      <c r="AW477" s="81" t="s">
        <v>564</v>
      </c>
      <c r="AX477" s="82"/>
      <c r="AY477" s="81">
        <v>341.71</v>
      </c>
      <c r="AZ477" s="81">
        <v>1118.8</v>
      </c>
      <c r="BA477" s="81">
        <v>0</v>
      </c>
      <c r="BB477" s="81">
        <v>0</v>
      </c>
      <c r="BC477" s="81">
        <v>0</v>
      </c>
      <c r="BD477" s="81">
        <v>0</v>
      </c>
      <c r="BE477" s="81" t="s">
        <v>564</v>
      </c>
      <c r="BF477" s="82"/>
      <c r="BG477" s="81">
        <v>0</v>
      </c>
      <c r="BH477" s="81">
        <v>0</v>
      </c>
      <c r="BI477" s="81">
        <v>0</v>
      </c>
      <c r="BJ477" s="81">
        <v>2.2250000000000001</v>
      </c>
      <c r="BK477" s="81">
        <v>0</v>
      </c>
      <c r="BL477" s="81">
        <v>0</v>
      </c>
      <c r="BM477" s="82"/>
      <c r="BN477" s="81">
        <v>0</v>
      </c>
      <c r="BO477" s="81">
        <v>0</v>
      </c>
      <c r="BP477" s="81">
        <v>0</v>
      </c>
      <c r="BQ477" s="81">
        <v>1</v>
      </c>
      <c r="BR477" s="81">
        <v>0</v>
      </c>
      <c r="BS477" s="81">
        <v>0</v>
      </c>
      <c r="BT477"/>
      <c r="BU477" s="80">
        <v>2.2250000000000001</v>
      </c>
      <c r="BV477" s="80">
        <v>0</v>
      </c>
      <c r="BW477" s="80">
        <v>0</v>
      </c>
      <c r="BX477" s="80">
        <v>0</v>
      </c>
      <c r="BY477" s="80">
        <v>0</v>
      </c>
      <c r="BZ477" s="80">
        <v>0</v>
      </c>
      <c r="CA477" s="80">
        <v>0</v>
      </c>
      <c r="CB477" s="80">
        <v>0</v>
      </c>
      <c r="CC477" s="80">
        <v>0</v>
      </c>
    </row>
    <row r="478" spans="1:81">
      <c r="A478" s="80" t="s">
        <v>2321</v>
      </c>
      <c r="B478" s="80">
        <v>456</v>
      </c>
      <c r="C478" s="80">
        <v>14</v>
      </c>
      <c r="D478" s="80">
        <v>27</v>
      </c>
      <c r="E478" s="80">
        <v>2017</v>
      </c>
      <c r="F478" s="80" t="s">
        <v>71</v>
      </c>
      <c r="G478" s="80" t="s">
        <v>2307</v>
      </c>
      <c r="H478" s="80" t="s">
        <v>2308</v>
      </c>
      <c r="I478" s="177"/>
      <c r="J478" s="81">
        <v>0</v>
      </c>
      <c r="K478" s="81">
        <v>0.82773778681883925</v>
      </c>
      <c r="L478" s="81">
        <v>0.8486360872031099</v>
      </c>
      <c r="M478" s="81">
        <v>7.261299063359469</v>
      </c>
      <c r="N478" s="81">
        <v>8.2164236884165369</v>
      </c>
      <c r="O478" s="81">
        <v>4.5978316807753998</v>
      </c>
      <c r="P478" s="81">
        <v>11.881569361030149</v>
      </c>
      <c r="Q478" s="81">
        <v>0.41499480326647237</v>
      </c>
      <c r="R478" s="81">
        <v>2.5221182126053367E-2</v>
      </c>
      <c r="S478" s="81">
        <v>0.56470849554000002</v>
      </c>
      <c r="T478" s="82"/>
      <c r="U478" s="81">
        <v>0</v>
      </c>
      <c r="V478" s="81">
        <v>315</v>
      </c>
      <c r="W478" s="81">
        <v>21</v>
      </c>
      <c r="X478" s="81">
        <v>2030</v>
      </c>
      <c r="Y478" s="81">
        <v>3078</v>
      </c>
      <c r="Z478" s="81">
        <v>2749</v>
      </c>
      <c r="AA478" s="81">
        <v>2461</v>
      </c>
      <c r="AB478" s="81">
        <v>6076</v>
      </c>
      <c r="AC478" s="81">
        <v>4392.9999999999991</v>
      </c>
      <c r="AD478" s="81">
        <v>0.56470849554000002</v>
      </c>
      <c r="AE478" s="82"/>
      <c r="AF478" s="81">
        <v>0</v>
      </c>
      <c r="AG478" s="81">
        <v>709391.66430901131</v>
      </c>
      <c r="AH478" s="81">
        <v>174627.20907449981</v>
      </c>
      <c r="AI478" s="81">
        <v>11993823.44269898</v>
      </c>
      <c r="AJ478" s="81">
        <v>14448844.870957339</v>
      </c>
      <c r="AK478" s="81">
        <v>0</v>
      </c>
      <c r="AL478" s="81">
        <v>0</v>
      </c>
      <c r="AM478" s="81">
        <v>834641.17609790713</v>
      </c>
      <c r="AN478" s="81">
        <v>0</v>
      </c>
      <c r="AO478" s="81">
        <v>0</v>
      </c>
      <c r="AP478" s="82"/>
      <c r="AQ478" s="81">
        <v>71</v>
      </c>
      <c r="AR478" s="81">
        <v>48</v>
      </c>
      <c r="AS478" s="81">
        <v>0</v>
      </c>
      <c r="AT478" s="81">
        <v>0</v>
      </c>
      <c r="AU478" s="81">
        <v>0</v>
      </c>
      <c r="AV478" s="81">
        <v>0</v>
      </c>
      <c r="AW478" s="81" t="s">
        <v>564</v>
      </c>
      <c r="AX478" s="82"/>
      <c r="AY478" s="81">
        <v>341.71</v>
      </c>
      <c r="AZ478" s="81">
        <v>1118.8</v>
      </c>
      <c r="BA478" s="81">
        <v>0</v>
      </c>
      <c r="BB478" s="81">
        <v>0</v>
      </c>
      <c r="BC478" s="81">
        <v>0</v>
      </c>
      <c r="BD478" s="81">
        <v>0</v>
      </c>
      <c r="BE478" s="81" t="s">
        <v>564</v>
      </c>
      <c r="BF478" s="82"/>
      <c r="BG478" s="81">
        <v>0</v>
      </c>
      <c r="BH478" s="81">
        <v>0</v>
      </c>
      <c r="BI478" s="81">
        <v>0</v>
      </c>
      <c r="BJ478" s="81">
        <v>2.2509999999999999</v>
      </c>
      <c r="BK478" s="81">
        <v>0</v>
      </c>
      <c r="BL478" s="81">
        <v>0</v>
      </c>
      <c r="BM478" s="82"/>
      <c r="BN478" s="81">
        <v>0</v>
      </c>
      <c r="BO478" s="81">
        <v>0</v>
      </c>
      <c r="BP478" s="81">
        <v>0</v>
      </c>
      <c r="BQ478" s="81">
        <v>1</v>
      </c>
      <c r="BR478" s="81">
        <v>0</v>
      </c>
      <c r="BS478" s="81">
        <v>0</v>
      </c>
      <c r="BT478"/>
      <c r="BU478" s="80">
        <v>2.2509999999999999</v>
      </c>
      <c r="BV478" s="80">
        <v>0</v>
      </c>
      <c r="BW478" s="80">
        <v>0</v>
      </c>
      <c r="BX478" s="80">
        <v>0</v>
      </c>
      <c r="BY478" s="80">
        <v>0</v>
      </c>
      <c r="BZ478" s="80">
        <v>0</v>
      </c>
      <c r="CA478" s="80">
        <v>0</v>
      </c>
      <c r="CB478" s="80">
        <v>0</v>
      </c>
      <c r="CC478" s="80">
        <v>0</v>
      </c>
    </row>
    <row r="479" spans="1:81">
      <c r="A479" s="80" t="s">
        <v>2322</v>
      </c>
      <c r="B479" s="80">
        <v>457</v>
      </c>
      <c r="C479" s="80">
        <v>15</v>
      </c>
      <c r="D479" s="80">
        <v>27</v>
      </c>
      <c r="E479" s="80">
        <v>2018</v>
      </c>
      <c r="F479" s="80" t="s">
        <v>93</v>
      </c>
      <c r="G479" s="80" t="s">
        <v>2307</v>
      </c>
      <c r="H479" s="80" t="s">
        <v>2308</v>
      </c>
      <c r="I479" s="177"/>
      <c r="J479" s="81">
        <v>0</v>
      </c>
      <c r="K479" s="81">
        <v>0.71879322671540347</v>
      </c>
      <c r="L479" s="81">
        <v>0.75455178747743268</v>
      </c>
      <c r="M479" s="81">
        <v>6.4912538689079664</v>
      </c>
      <c r="N479" s="81">
        <v>5.7765582052343767</v>
      </c>
      <c r="O479" s="81">
        <v>4.4654970004443939</v>
      </c>
      <c r="P479" s="81">
        <v>11.744177858764404</v>
      </c>
      <c r="Q479" s="81">
        <v>0.38122808091404137</v>
      </c>
      <c r="R479" s="81">
        <v>1.7216499803986075E-2</v>
      </c>
      <c r="S479" s="81">
        <v>0.64639214052000016</v>
      </c>
      <c r="T479" s="82"/>
      <c r="U479" s="81">
        <v>0</v>
      </c>
      <c r="V479" s="81">
        <v>315</v>
      </c>
      <c r="W479" s="81">
        <v>21</v>
      </c>
      <c r="X479" s="81">
        <v>2030</v>
      </c>
      <c r="Y479" s="81">
        <v>3063</v>
      </c>
      <c r="Z479" s="81">
        <v>2721</v>
      </c>
      <c r="AA479" s="81">
        <v>2457</v>
      </c>
      <c r="AB479" s="81">
        <v>6015</v>
      </c>
      <c r="AC479" s="81">
        <v>2987</v>
      </c>
      <c r="AD479" s="81">
        <v>0.64639214052000016</v>
      </c>
      <c r="AE479" s="82"/>
      <c r="AF479" s="81">
        <v>0</v>
      </c>
      <c r="AG479" s="81">
        <v>650341.98230347771</v>
      </c>
      <c r="AH479" s="81">
        <v>154989.11382401839</v>
      </c>
      <c r="AI479" s="81">
        <v>11479276.41883399</v>
      </c>
      <c r="AJ479" s="81">
        <v>13718088.48213716</v>
      </c>
      <c r="AK479" s="81">
        <v>0</v>
      </c>
      <c r="AL479" s="81">
        <v>0</v>
      </c>
      <c r="AM479" s="81">
        <v>827971.43093056802</v>
      </c>
      <c r="AN479" s="81">
        <v>0</v>
      </c>
      <c r="AO479" s="81">
        <v>0</v>
      </c>
      <c r="AP479" s="82"/>
      <c r="AQ479" s="81">
        <v>72</v>
      </c>
      <c r="AR479" s="81">
        <v>48</v>
      </c>
      <c r="AS479" s="81">
        <v>0</v>
      </c>
      <c r="AT479" s="81">
        <v>0</v>
      </c>
      <c r="AU479" s="81">
        <v>0</v>
      </c>
      <c r="AV479" s="81">
        <v>0</v>
      </c>
      <c r="AW479" s="81" t="s">
        <v>564</v>
      </c>
      <c r="AX479" s="82"/>
      <c r="AY479" s="81">
        <v>344.81</v>
      </c>
      <c r="AZ479" s="81">
        <v>1119</v>
      </c>
      <c r="BA479" s="81">
        <v>0</v>
      </c>
      <c r="BB479" s="81">
        <v>0</v>
      </c>
      <c r="BC479" s="81">
        <v>0</v>
      </c>
      <c r="BD479" s="81">
        <v>0</v>
      </c>
      <c r="BE479" s="81" t="s">
        <v>564</v>
      </c>
      <c r="BF479" s="82"/>
      <c r="BG479" s="81">
        <v>0</v>
      </c>
      <c r="BH479" s="81">
        <v>0</v>
      </c>
      <c r="BI479" s="81">
        <v>0</v>
      </c>
      <c r="BJ479" s="81">
        <v>2.2069999999999999</v>
      </c>
      <c r="BK479" s="81">
        <v>0</v>
      </c>
      <c r="BL479" s="81">
        <v>0</v>
      </c>
      <c r="BM479" s="82"/>
      <c r="BN479" s="81">
        <v>0</v>
      </c>
      <c r="BO479" s="81">
        <v>0</v>
      </c>
      <c r="BP479" s="81">
        <v>0</v>
      </c>
      <c r="BQ479" s="81">
        <v>1</v>
      </c>
      <c r="BR479" s="81">
        <v>0</v>
      </c>
      <c r="BS479" s="81">
        <v>0</v>
      </c>
      <c r="BT479"/>
      <c r="BU479" s="80">
        <v>2.2069999999999999</v>
      </c>
      <c r="BV479" s="80">
        <v>0</v>
      </c>
      <c r="BW479" s="80">
        <v>0</v>
      </c>
      <c r="BX479" s="80">
        <v>0</v>
      </c>
      <c r="BY479" s="80">
        <v>0</v>
      </c>
      <c r="BZ479" s="80">
        <v>0</v>
      </c>
      <c r="CA479" s="80">
        <v>0</v>
      </c>
      <c r="CB479" s="80">
        <v>0</v>
      </c>
      <c r="CC479" s="80">
        <v>0</v>
      </c>
    </row>
    <row r="480" spans="1:81">
      <c r="A480" s="80" t="s">
        <v>2323</v>
      </c>
      <c r="B480" s="80">
        <v>458</v>
      </c>
      <c r="C480" s="80">
        <v>16</v>
      </c>
      <c r="D480" s="80">
        <v>27</v>
      </c>
      <c r="E480" s="80">
        <v>2019</v>
      </c>
      <c r="F480" s="80" t="s">
        <v>73</v>
      </c>
      <c r="G480" s="80" t="s">
        <v>2307</v>
      </c>
      <c r="H480" s="80" t="s">
        <v>2308</v>
      </c>
      <c r="I480" s="177"/>
      <c r="J480" s="81">
        <v>0</v>
      </c>
      <c r="K480" s="81">
        <v>0.68685304214307974</v>
      </c>
      <c r="L480" s="81">
        <v>0.77069227627146075</v>
      </c>
      <c r="M480" s="81">
        <v>7.0090088409550368</v>
      </c>
      <c r="N480" s="81">
        <v>6.2924586207837905</v>
      </c>
      <c r="O480" s="81">
        <v>4.3301969416786186</v>
      </c>
      <c r="P480" s="81">
        <v>11.129613643107128</v>
      </c>
      <c r="Q480" s="81">
        <v>0.36229230562496778</v>
      </c>
      <c r="R480" s="81">
        <v>8.2965658552793583E-3</v>
      </c>
      <c r="S480" s="81">
        <v>0.53950674924999997</v>
      </c>
      <c r="T480" s="82"/>
      <c r="U480" s="81">
        <v>0</v>
      </c>
      <c r="V480" s="81">
        <v>315</v>
      </c>
      <c r="W480" s="81">
        <v>21</v>
      </c>
      <c r="X480" s="81">
        <v>2030</v>
      </c>
      <c r="Y480" s="81">
        <v>3031</v>
      </c>
      <c r="Z480" s="81">
        <v>2711</v>
      </c>
      <c r="AA480" s="81">
        <v>2311</v>
      </c>
      <c r="AB480" s="81">
        <v>5871</v>
      </c>
      <c r="AC480" s="81">
        <v>1463</v>
      </c>
      <c r="AD480" s="81">
        <v>0.53950674924999997</v>
      </c>
      <c r="AE480" s="82"/>
      <c r="AF480" s="81">
        <v>0</v>
      </c>
      <c r="AG480" s="81">
        <v>634113.61586288468</v>
      </c>
      <c r="AH480" s="81">
        <v>179274.89754693341</v>
      </c>
      <c r="AI480" s="81">
        <v>11597521.71119168</v>
      </c>
      <c r="AJ480" s="81">
        <v>13692994.8265187</v>
      </c>
      <c r="AK480" s="81">
        <v>0</v>
      </c>
      <c r="AL480" s="81">
        <v>0</v>
      </c>
      <c r="AM480" s="81">
        <v>799586.00313566288</v>
      </c>
      <c r="AN480" s="81">
        <v>0</v>
      </c>
      <c r="AO480" s="81">
        <v>0</v>
      </c>
      <c r="AP480" s="82"/>
      <c r="AQ480" s="81">
        <v>73</v>
      </c>
      <c r="AR480" s="81">
        <v>48</v>
      </c>
      <c r="AS480" s="81">
        <v>0</v>
      </c>
      <c r="AT480" s="81">
        <v>0</v>
      </c>
      <c r="AU480" s="81">
        <v>0</v>
      </c>
      <c r="AV480" s="81">
        <v>0</v>
      </c>
      <c r="AW480" s="81" t="s">
        <v>564</v>
      </c>
      <c r="AX480" s="82"/>
      <c r="AY480" s="81">
        <v>349.12</v>
      </c>
      <c r="AZ480" s="81">
        <v>1118.8</v>
      </c>
      <c r="BA480" s="81">
        <v>0</v>
      </c>
      <c r="BB480" s="81">
        <v>0</v>
      </c>
      <c r="BC480" s="81">
        <v>0</v>
      </c>
      <c r="BD480" s="81">
        <v>0</v>
      </c>
      <c r="BE480" s="81" t="s">
        <v>564</v>
      </c>
      <c r="BF480" s="82"/>
      <c r="BG480" s="81">
        <v>0</v>
      </c>
      <c r="BH480" s="81">
        <v>0</v>
      </c>
      <c r="BI480" s="81">
        <v>0</v>
      </c>
      <c r="BJ480" s="81">
        <v>2.3769999999999998</v>
      </c>
      <c r="BK480" s="81">
        <v>0</v>
      </c>
      <c r="BL480" s="81">
        <v>0</v>
      </c>
      <c r="BM480" s="82"/>
      <c r="BN480" s="81">
        <v>0</v>
      </c>
      <c r="BO480" s="81">
        <v>0</v>
      </c>
      <c r="BP480" s="81">
        <v>0</v>
      </c>
      <c r="BQ480" s="81">
        <v>1</v>
      </c>
      <c r="BR480" s="81">
        <v>0</v>
      </c>
      <c r="BS480" s="81">
        <v>0</v>
      </c>
      <c r="BT480"/>
      <c r="BU480" s="80">
        <v>2.3769999999999998</v>
      </c>
      <c r="BV480" s="80">
        <v>0</v>
      </c>
      <c r="BW480" s="80">
        <v>0</v>
      </c>
      <c r="BX480" s="80">
        <v>0</v>
      </c>
      <c r="BY480" s="80">
        <v>0</v>
      </c>
      <c r="BZ480" s="80">
        <v>0</v>
      </c>
      <c r="CA480" s="80">
        <v>0</v>
      </c>
      <c r="CB480" s="80">
        <v>0</v>
      </c>
      <c r="CC480" s="80">
        <v>0</v>
      </c>
    </row>
    <row r="481" spans="1:81">
      <c r="A481" s="80" t="s">
        <v>2324</v>
      </c>
      <c r="B481" s="80">
        <v>459</v>
      </c>
      <c r="C481" s="80">
        <v>17</v>
      </c>
      <c r="D481" s="80">
        <v>27</v>
      </c>
      <c r="E481" s="80">
        <v>2020</v>
      </c>
      <c r="F481" s="80" t="s">
        <v>218</v>
      </c>
      <c r="G481" s="80" t="s">
        <v>2307</v>
      </c>
      <c r="H481" s="80" t="s">
        <v>2308</v>
      </c>
      <c r="I481" s="177"/>
      <c r="J481" s="81">
        <v>0.1006487906585694</v>
      </c>
      <c r="K481" s="81">
        <v>0.75966181706650404</v>
      </c>
      <c r="L481" s="81">
        <v>1.3874278854571971</v>
      </c>
      <c r="M481" s="81">
        <v>7.0049847632205307</v>
      </c>
      <c r="N481" s="81">
        <v>6.1274385941662164</v>
      </c>
      <c r="O481" s="81">
        <v>3.796664118100129</v>
      </c>
      <c r="P481" s="81">
        <v>10.762318874181366</v>
      </c>
      <c r="Q481" s="81">
        <v>0.34175053941853989</v>
      </c>
      <c r="R481" s="81">
        <v>1.1226576017515231E-2</v>
      </c>
      <c r="S481" s="81">
        <v>0.67821822193193959</v>
      </c>
      <c r="T481" s="82"/>
      <c r="U481" s="81">
        <v>19973</v>
      </c>
      <c r="V481" s="81">
        <v>309</v>
      </c>
      <c r="W481" s="81">
        <v>33</v>
      </c>
      <c r="X481" s="81">
        <v>2074</v>
      </c>
      <c r="Y481" s="81">
        <v>3025</v>
      </c>
      <c r="Z481" s="81">
        <v>2713</v>
      </c>
      <c r="AA481" s="81">
        <v>2428</v>
      </c>
      <c r="AB481" s="81">
        <v>5796</v>
      </c>
      <c r="AC481" s="81">
        <v>1990</v>
      </c>
      <c r="AD481" s="81">
        <v>0.67821822193193959</v>
      </c>
      <c r="AE481" s="82"/>
      <c r="AF481" s="81">
        <v>168832.15902758809</v>
      </c>
      <c r="AG481" s="81">
        <v>651806.22500753088</v>
      </c>
      <c r="AH481" s="81">
        <v>373911.16102385108</v>
      </c>
      <c r="AI481" s="81">
        <v>11165223.385808438</v>
      </c>
      <c r="AJ481" s="81">
        <v>12602587.052502666</v>
      </c>
      <c r="AK481" s="81"/>
      <c r="AL481" s="81"/>
      <c r="AM481" s="81">
        <v>756442.39490308752</v>
      </c>
      <c r="AN481" s="81"/>
      <c r="AO481" s="81"/>
      <c r="AP481" s="82"/>
      <c r="AQ481" s="81">
        <v>75</v>
      </c>
      <c r="AR481" s="81">
        <v>48</v>
      </c>
      <c r="AS481" s="81">
        <v>0</v>
      </c>
      <c r="AT481" s="81">
        <v>0</v>
      </c>
      <c r="AU481" s="81">
        <v>0</v>
      </c>
      <c r="AV481" s="81">
        <v>0</v>
      </c>
      <c r="AW481" s="81">
        <v>0</v>
      </c>
      <c r="AX481" s="82"/>
      <c r="AY481" s="81">
        <v>358.56000000000012</v>
      </c>
      <c r="AZ481" s="81">
        <v>1118.8</v>
      </c>
      <c r="BA481" s="81">
        <v>0</v>
      </c>
      <c r="BB481" s="81">
        <v>0</v>
      </c>
      <c r="BC481" s="81">
        <v>0</v>
      </c>
      <c r="BD481" s="81">
        <v>0</v>
      </c>
      <c r="BE481" s="81">
        <v>0</v>
      </c>
      <c r="BF481" s="82"/>
      <c r="BG481" s="81">
        <v>0</v>
      </c>
      <c r="BH481" s="81">
        <v>0</v>
      </c>
      <c r="BI481" s="81">
        <v>0</v>
      </c>
      <c r="BJ481" s="81">
        <v>2.5630000000000002</v>
      </c>
      <c r="BK481" s="81">
        <v>0</v>
      </c>
      <c r="BL481" s="81">
        <v>0</v>
      </c>
      <c r="BM481" s="82"/>
      <c r="BN481" s="81">
        <v>0</v>
      </c>
      <c r="BO481" s="81">
        <v>0</v>
      </c>
      <c r="BP481" s="81">
        <v>0</v>
      </c>
      <c r="BQ481" s="81">
        <v>1</v>
      </c>
      <c r="BR481" s="81">
        <v>0</v>
      </c>
      <c r="BS481" s="81">
        <v>0</v>
      </c>
      <c r="BT481"/>
      <c r="BU481" s="80">
        <v>2.5630000000000002</v>
      </c>
      <c r="BV481" s="80">
        <v>0</v>
      </c>
      <c r="BW481" s="80">
        <v>0</v>
      </c>
      <c r="BX481" s="80">
        <v>0</v>
      </c>
      <c r="BY481" s="80">
        <v>0</v>
      </c>
      <c r="BZ481" s="80">
        <v>0</v>
      </c>
      <c r="CA481" s="80">
        <v>0</v>
      </c>
      <c r="CB481" s="80">
        <v>0</v>
      </c>
      <c r="CC481" s="80">
        <v>0</v>
      </c>
    </row>
    <row r="482" spans="1:81">
      <c r="A482" s="80" t="s">
        <v>2325</v>
      </c>
      <c r="B482" s="80">
        <v>459</v>
      </c>
      <c r="C482" s="80">
        <v>18</v>
      </c>
      <c r="D482" s="80">
        <v>27</v>
      </c>
      <c r="E482" s="80">
        <v>2021</v>
      </c>
      <c r="F482" s="80" t="s">
        <v>75</v>
      </c>
      <c r="G482" s="174" t="s">
        <v>2307</v>
      </c>
      <c r="H482" s="80" t="s">
        <v>2308</v>
      </c>
      <c r="I482" s="177"/>
      <c r="J482" s="81">
        <v>0.11117474011035582</v>
      </c>
      <c r="K482" s="81">
        <v>0.77091831919703757</v>
      </c>
      <c r="L482" s="81">
        <v>1.2141917770740651</v>
      </c>
      <c r="M482" s="81">
        <v>6.5582932758193611</v>
      </c>
      <c r="N482" s="81">
        <v>5.1088448821938712</v>
      </c>
      <c r="O482" s="81">
        <v>3.6804128015528548</v>
      </c>
      <c r="P482" s="81">
        <v>11.085966972832921</v>
      </c>
      <c r="Q482" s="81">
        <v>0.34173453940895859</v>
      </c>
      <c r="R482" s="81">
        <v>4.3455049137682653E-2</v>
      </c>
      <c r="S482" s="81">
        <v>0.84619389159820391</v>
      </c>
      <c r="T482" s="82"/>
      <c r="U482" s="81">
        <v>28641</v>
      </c>
      <c r="V482" s="81">
        <v>309</v>
      </c>
      <c r="W482" s="81">
        <v>33</v>
      </c>
      <c r="X482" s="81">
        <v>2074</v>
      </c>
      <c r="Y482" s="81">
        <v>3032</v>
      </c>
      <c r="Z482" s="81">
        <v>2708</v>
      </c>
      <c r="AA482" s="81">
        <v>2439</v>
      </c>
      <c r="AB482" s="81">
        <v>5727</v>
      </c>
      <c r="AC482" s="81">
        <v>7465.9999999999982</v>
      </c>
      <c r="AD482" s="81">
        <v>0.84619389159820391</v>
      </c>
      <c r="AE482" s="82"/>
      <c r="AF482" s="81">
        <v>213087.64107535515</v>
      </c>
      <c r="AG482" s="81">
        <v>661248.3526540309</v>
      </c>
      <c r="AH482" s="81">
        <v>345021.56694354018</v>
      </c>
      <c r="AI482" s="81">
        <v>12451992.276801579</v>
      </c>
      <c r="AJ482" s="81">
        <v>12834818.833509482</v>
      </c>
      <c r="AK482" s="81">
        <v>0</v>
      </c>
      <c r="AL482" s="81">
        <v>0</v>
      </c>
      <c r="AM482" s="81">
        <v>751748.28547528735</v>
      </c>
      <c r="AN482" s="81">
        <v>0</v>
      </c>
      <c r="AO482" s="81">
        <v>0</v>
      </c>
      <c r="AP482" s="82"/>
      <c r="AQ482" s="81">
        <v>76</v>
      </c>
      <c r="AR482" s="81">
        <v>48</v>
      </c>
      <c r="AS482" s="81">
        <v>0</v>
      </c>
      <c r="AT482" s="81">
        <v>0</v>
      </c>
      <c r="AU482" s="81">
        <v>0</v>
      </c>
      <c r="AV482" s="81">
        <v>0</v>
      </c>
      <c r="AW482" s="81"/>
      <c r="AX482" s="82"/>
      <c r="AY482" s="81">
        <v>361.18000000000012</v>
      </c>
      <c r="AZ482" s="81">
        <v>1118.8</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2326</v>
      </c>
      <c r="B483" s="80">
        <v>459</v>
      </c>
      <c r="C483" s="80">
        <v>19</v>
      </c>
      <c r="D483" s="80">
        <v>27</v>
      </c>
      <c r="E483" s="80">
        <v>2022</v>
      </c>
      <c r="F483" s="80" t="s">
        <v>568</v>
      </c>
      <c r="G483" s="174" t="s">
        <v>2307</v>
      </c>
      <c r="H483" s="80" t="s">
        <v>2308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78</v>
      </c>
      <c r="AR483" s="81">
        <v>48</v>
      </c>
      <c r="AS483" s="81">
        <v>0</v>
      </c>
      <c r="AT483" s="81">
        <v>0</v>
      </c>
      <c r="AU483" s="81">
        <v>0</v>
      </c>
      <c r="AV483" s="81">
        <v>0</v>
      </c>
      <c r="AW483" s="81"/>
      <c r="AX483" s="82"/>
      <c r="AY483" s="81">
        <v>370.28000000000003</v>
      </c>
      <c r="AZ483" s="81">
        <v>1118.8000000000002</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2327</v>
      </c>
      <c r="B484" s="80">
        <v>307</v>
      </c>
      <c r="C484" s="80">
        <v>1</v>
      </c>
      <c r="D484" s="80">
        <v>19</v>
      </c>
      <c r="E484" s="80">
        <v>1990</v>
      </c>
      <c r="F484" s="80" t="s">
        <v>562</v>
      </c>
      <c r="G484" s="80" t="s">
        <v>2328</v>
      </c>
      <c r="H484" s="80" t="s">
        <v>2329</v>
      </c>
      <c r="I484" s="177"/>
      <c r="J484" s="81">
        <v>8.4900478852911903</v>
      </c>
      <c r="K484" s="81">
        <v>1.2709973970543715</v>
      </c>
      <c r="L484" s="81">
        <v>9.0334915592082421</v>
      </c>
      <c r="M484" s="81">
        <v>2.6010361452909048</v>
      </c>
      <c r="N484" s="81">
        <v>5.4935211611358206</v>
      </c>
      <c r="O484" s="81">
        <v>6.2507340275454162</v>
      </c>
      <c r="P484" s="81">
        <v>10.889123568459896</v>
      </c>
      <c r="Q484" s="81">
        <v>0.52492506562928909</v>
      </c>
      <c r="R484" s="81">
        <v>0</v>
      </c>
      <c r="S484" s="81">
        <v>0.51713667411259578</v>
      </c>
      <c r="T484" s="82"/>
      <c r="U484" s="81">
        <v>882824</v>
      </c>
      <c r="V484" s="81">
        <v>391</v>
      </c>
      <c r="W484" s="81">
        <v>102</v>
      </c>
      <c r="X484" s="81">
        <v>897</v>
      </c>
      <c r="Y484" s="81">
        <v>1882</v>
      </c>
      <c r="Z484" s="81">
        <v>2571</v>
      </c>
      <c r="AA484" s="81">
        <v>2644</v>
      </c>
      <c r="AB484" s="81">
        <v>8523</v>
      </c>
      <c r="AC484" s="81">
        <v>0</v>
      </c>
      <c r="AD484" s="81">
        <v>0.51713667411259578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2330</v>
      </c>
      <c r="B485" s="80">
        <v>308</v>
      </c>
      <c r="C485" s="80">
        <v>2</v>
      </c>
      <c r="D485" s="80">
        <v>19</v>
      </c>
      <c r="E485" s="80">
        <v>2005</v>
      </c>
      <c r="F485" s="80" t="s">
        <v>565</v>
      </c>
      <c r="G485" s="80" t="s">
        <v>2328</v>
      </c>
      <c r="H485" s="80" t="s">
        <v>2329</v>
      </c>
      <c r="I485" s="177"/>
      <c r="J485" s="81">
        <v>11.169469105803515</v>
      </c>
      <c r="K485" s="81">
        <v>1.2516227941945242</v>
      </c>
      <c r="L485" s="81">
        <v>4.5229426812453024</v>
      </c>
      <c r="M485" s="81">
        <v>3.9797471166837375</v>
      </c>
      <c r="N485" s="81">
        <v>9.4670726991822409</v>
      </c>
      <c r="O485" s="81">
        <v>9.5931210984808715</v>
      </c>
      <c r="P485" s="81">
        <v>12.219652324523157</v>
      </c>
      <c r="Q485" s="81">
        <v>0.44339280657697383</v>
      </c>
      <c r="R485" s="81">
        <v>0</v>
      </c>
      <c r="S485" s="81">
        <v>0.29834509128566733</v>
      </c>
      <c r="T485" s="82"/>
      <c r="U485" s="81">
        <v>1208936</v>
      </c>
      <c r="V485" s="81">
        <v>477</v>
      </c>
      <c r="W485" s="81">
        <v>54</v>
      </c>
      <c r="X485" s="81">
        <v>644</v>
      </c>
      <c r="Y485" s="81">
        <v>2089</v>
      </c>
      <c r="Z485" s="81">
        <v>4566</v>
      </c>
      <c r="AA485" s="81">
        <v>2430</v>
      </c>
      <c r="AB485" s="81">
        <v>7526</v>
      </c>
      <c r="AC485" s="81">
        <v>0</v>
      </c>
      <c r="AD485" s="81">
        <v>0.29834509128566733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2331</v>
      </c>
      <c r="B486" s="80">
        <v>309</v>
      </c>
      <c r="C486" s="80">
        <v>3</v>
      </c>
      <c r="D486" s="80">
        <v>19</v>
      </c>
      <c r="E486" s="80">
        <v>2006</v>
      </c>
      <c r="F486" s="80" t="s">
        <v>566</v>
      </c>
      <c r="G486" s="80" t="s">
        <v>2328</v>
      </c>
      <c r="H486" s="80" t="s">
        <v>2329</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2332</v>
      </c>
      <c r="B487" s="80">
        <v>310</v>
      </c>
      <c r="C487" s="80">
        <v>4</v>
      </c>
      <c r="D487" s="80">
        <v>19</v>
      </c>
      <c r="E487" s="80">
        <v>2007</v>
      </c>
      <c r="F487" s="80" t="s">
        <v>567</v>
      </c>
      <c r="G487" s="80" t="s">
        <v>2328</v>
      </c>
      <c r="H487" s="80" t="s">
        <v>2329</v>
      </c>
      <c r="I487" s="177"/>
      <c r="J487" s="81">
        <v>11.203479145268737</v>
      </c>
      <c r="K487" s="81">
        <v>1.0768114066026349</v>
      </c>
      <c r="L487" s="81">
        <v>4.677891053278576</v>
      </c>
      <c r="M487" s="81">
        <v>4.6855014939444555</v>
      </c>
      <c r="N487" s="81">
        <v>9.7273581988652715</v>
      </c>
      <c r="O487" s="81">
        <v>9.0341123244626829</v>
      </c>
      <c r="P487" s="81">
        <v>11.98495881018013</v>
      </c>
      <c r="Q487" s="81">
        <v>0.45627005626468481</v>
      </c>
      <c r="R487" s="81">
        <v>0</v>
      </c>
      <c r="S487" s="81">
        <v>0.3482882312601025</v>
      </c>
      <c r="T487" s="82"/>
      <c r="U487" s="81">
        <v>1430815</v>
      </c>
      <c r="V487" s="81">
        <v>429</v>
      </c>
      <c r="W487" s="81">
        <v>70</v>
      </c>
      <c r="X487" s="81">
        <v>1021</v>
      </c>
      <c r="Y487" s="81">
        <v>2105</v>
      </c>
      <c r="Z487" s="81">
        <v>4470</v>
      </c>
      <c r="AA487" s="81">
        <v>2347</v>
      </c>
      <c r="AB487" s="81">
        <v>7335</v>
      </c>
      <c r="AC487" s="81">
        <v>0</v>
      </c>
      <c r="AD487" s="81">
        <v>0.3482882312601025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2333</v>
      </c>
      <c r="B488" s="80">
        <v>311</v>
      </c>
      <c r="C488" s="80">
        <v>5</v>
      </c>
      <c r="D488" s="80">
        <v>19</v>
      </c>
      <c r="E488" s="80">
        <v>2008</v>
      </c>
      <c r="F488" s="80" t="s">
        <v>84</v>
      </c>
      <c r="G488" s="80" t="s">
        <v>2328</v>
      </c>
      <c r="H488" s="80" t="s">
        <v>2329</v>
      </c>
      <c r="I488" s="177"/>
      <c r="J488" s="81">
        <v>9.9833330239673685</v>
      </c>
      <c r="K488" s="81">
        <v>0.85309745637503487</v>
      </c>
      <c r="L488" s="81">
        <v>4.569936246363886</v>
      </c>
      <c r="M488" s="81">
        <v>5.2506083068564733</v>
      </c>
      <c r="N488" s="81">
        <v>9.3213340935340625</v>
      </c>
      <c r="O488" s="81">
        <v>8.7180198353622735</v>
      </c>
      <c r="P488" s="81">
        <v>11.583648359082984</v>
      </c>
      <c r="Q488" s="81">
        <v>0.44418144651790886</v>
      </c>
      <c r="R488" s="81">
        <v>0</v>
      </c>
      <c r="S488" s="81">
        <v>0.40011966258701187</v>
      </c>
      <c r="T488" s="82"/>
      <c r="U488" s="81">
        <v>1328664</v>
      </c>
      <c r="V488" s="81">
        <v>429</v>
      </c>
      <c r="W488" s="81">
        <v>70</v>
      </c>
      <c r="X488" s="81">
        <v>1021</v>
      </c>
      <c r="Y488" s="81">
        <v>2114</v>
      </c>
      <c r="Z488" s="81">
        <v>4465</v>
      </c>
      <c r="AA488" s="81">
        <v>2271</v>
      </c>
      <c r="AB488" s="81">
        <v>7258</v>
      </c>
      <c r="AC488" s="81">
        <v>0</v>
      </c>
      <c r="AD488" s="81">
        <v>0.40011966258701187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2334</v>
      </c>
      <c r="B489" s="80">
        <v>312</v>
      </c>
      <c r="C489" s="80">
        <v>6</v>
      </c>
      <c r="D489" s="80">
        <v>19</v>
      </c>
      <c r="E489" s="80">
        <v>2009</v>
      </c>
      <c r="F489" s="80" t="s">
        <v>85</v>
      </c>
      <c r="G489" s="80" t="s">
        <v>2328</v>
      </c>
      <c r="H489" s="80" t="s">
        <v>2329</v>
      </c>
      <c r="I489" s="177"/>
      <c r="J489" s="81">
        <v>7.7933346608577008</v>
      </c>
      <c r="K489" s="81">
        <v>0.89097897843133766</v>
      </c>
      <c r="L489" s="81">
        <v>2.7483362417504078</v>
      </c>
      <c r="M489" s="81">
        <v>6.0683737772385591</v>
      </c>
      <c r="N489" s="81">
        <v>8.5129143213192684</v>
      </c>
      <c r="O489" s="81">
        <v>8.6860293801281134</v>
      </c>
      <c r="P489" s="81">
        <v>11.193933346987825</v>
      </c>
      <c r="Q489" s="81">
        <v>0.41397564358764244</v>
      </c>
      <c r="R489" s="81">
        <v>0</v>
      </c>
      <c r="S489" s="81">
        <v>0.33328131282743917</v>
      </c>
      <c r="T489" s="82"/>
      <c r="U489" s="81">
        <v>897842</v>
      </c>
      <c r="V489" s="81">
        <v>457</v>
      </c>
      <c r="W489" s="81">
        <v>58</v>
      </c>
      <c r="X489" s="81">
        <v>1169</v>
      </c>
      <c r="Y489" s="81">
        <v>2109</v>
      </c>
      <c r="Z489" s="81">
        <v>4391</v>
      </c>
      <c r="AA489" s="81">
        <v>2253</v>
      </c>
      <c r="AB489" s="81">
        <v>7101</v>
      </c>
      <c r="AC489" s="81">
        <v>0</v>
      </c>
      <c r="AD489" s="81">
        <v>0.33328131282743917</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3.3679999999999999</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2335</v>
      </c>
      <c r="B490" s="80">
        <v>313</v>
      </c>
      <c r="C490" s="80">
        <v>7</v>
      </c>
      <c r="D490" s="80">
        <v>19</v>
      </c>
      <c r="E490" s="80">
        <v>2010</v>
      </c>
      <c r="F490" s="80" t="s">
        <v>86</v>
      </c>
      <c r="G490" s="80" t="s">
        <v>2328</v>
      </c>
      <c r="H490" s="80" t="s">
        <v>2329</v>
      </c>
      <c r="I490" s="177"/>
      <c r="J490" s="81">
        <v>8.3704627375684471</v>
      </c>
      <c r="K490" s="81">
        <v>0.9081362042873905</v>
      </c>
      <c r="L490" s="81">
        <v>2.6019519803699138</v>
      </c>
      <c r="M490" s="81">
        <v>5.9183035899873859</v>
      </c>
      <c r="N490" s="81">
        <v>8.4913280306486687</v>
      </c>
      <c r="O490" s="81">
        <v>8.7187066185004554</v>
      </c>
      <c r="P490" s="81">
        <v>11.185095961681441</v>
      </c>
      <c r="Q490" s="81">
        <v>0.42467208959191077</v>
      </c>
      <c r="R490" s="81">
        <v>0</v>
      </c>
      <c r="S490" s="81">
        <v>0.45276133200124091</v>
      </c>
      <c r="T490" s="82"/>
      <c r="U490" s="81">
        <v>1031642</v>
      </c>
      <c r="V490" s="81">
        <v>457</v>
      </c>
      <c r="W490" s="81">
        <v>58</v>
      </c>
      <c r="X490" s="81">
        <v>1169</v>
      </c>
      <c r="Y490" s="81">
        <v>2100</v>
      </c>
      <c r="Z490" s="81">
        <v>4428</v>
      </c>
      <c r="AA490" s="81">
        <v>2195</v>
      </c>
      <c r="AB490" s="81">
        <v>6980</v>
      </c>
      <c r="AC490" s="81">
        <v>0</v>
      </c>
      <c r="AD490" s="81">
        <v>0.45276133200124091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4.4290000000000003</v>
      </c>
      <c r="BJ490" s="81">
        <v>0</v>
      </c>
      <c r="BK490" s="81">
        <v>0</v>
      </c>
      <c r="BL490" s="81">
        <v>0</v>
      </c>
      <c r="BM490" s="82"/>
      <c r="BN490" s="81">
        <v>0</v>
      </c>
      <c r="BO490" s="81">
        <v>0</v>
      </c>
      <c r="BP490" s="81">
        <v>1</v>
      </c>
      <c r="BQ490" s="81">
        <v>0</v>
      </c>
      <c r="BR490" s="81">
        <v>0</v>
      </c>
      <c r="BS490" s="81">
        <v>0</v>
      </c>
      <c r="BT490"/>
      <c r="BU490" s="80">
        <v>4.4290000000000003</v>
      </c>
      <c r="BV490" s="80">
        <v>0</v>
      </c>
      <c r="BW490" s="80">
        <v>0</v>
      </c>
      <c r="BX490" s="80">
        <v>0</v>
      </c>
      <c r="BY490" s="80">
        <v>0</v>
      </c>
      <c r="BZ490" s="80">
        <v>0</v>
      </c>
      <c r="CA490" s="80">
        <v>0</v>
      </c>
      <c r="CB490" s="80">
        <v>0</v>
      </c>
      <c r="CC490" s="80">
        <v>0</v>
      </c>
    </row>
    <row r="491" spans="1:81">
      <c r="A491" s="80" t="s">
        <v>2336</v>
      </c>
      <c r="B491" s="80">
        <v>314</v>
      </c>
      <c r="C491" s="80">
        <v>8</v>
      </c>
      <c r="D491" s="80">
        <v>19</v>
      </c>
      <c r="E491" s="80">
        <v>2011</v>
      </c>
      <c r="F491" s="80" t="s">
        <v>87</v>
      </c>
      <c r="G491" s="80" t="s">
        <v>2328</v>
      </c>
      <c r="H491" s="80" t="s">
        <v>2329</v>
      </c>
      <c r="I491" s="177"/>
      <c r="J491" s="81">
        <v>13.147147039645731</v>
      </c>
      <c r="K491" s="81">
        <v>1.2198669197047258</v>
      </c>
      <c r="L491" s="81">
        <v>2.4290516746957329</v>
      </c>
      <c r="M491" s="81">
        <v>6.8877408825788144</v>
      </c>
      <c r="N491" s="81">
        <v>9.9343389917650189</v>
      </c>
      <c r="O491" s="81">
        <v>8.5757170074254692</v>
      </c>
      <c r="P491" s="81">
        <v>11.074647848021462</v>
      </c>
      <c r="Q491" s="81">
        <v>0.48500234029402378</v>
      </c>
      <c r="R491" s="81">
        <v>0</v>
      </c>
      <c r="S491" s="81">
        <v>0.51454907796277738</v>
      </c>
      <c r="T491" s="82"/>
      <c r="U491" s="81">
        <v>1336165</v>
      </c>
      <c r="V491" s="81">
        <v>457</v>
      </c>
      <c r="W491" s="81">
        <v>58</v>
      </c>
      <c r="X491" s="81">
        <v>1169</v>
      </c>
      <c r="Y491" s="81">
        <v>2099</v>
      </c>
      <c r="Z491" s="81">
        <v>4450</v>
      </c>
      <c r="AA491" s="81">
        <v>2238</v>
      </c>
      <c r="AB491" s="81">
        <v>6911</v>
      </c>
      <c r="AC491" s="81">
        <v>0</v>
      </c>
      <c r="AD491" s="81">
        <v>0.51454907796277738</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8.5879999999999992</v>
      </c>
      <c r="BJ491" s="81">
        <v>0</v>
      </c>
      <c r="BK491" s="81">
        <v>0</v>
      </c>
      <c r="BL491" s="81">
        <v>0</v>
      </c>
      <c r="BM491" s="82"/>
      <c r="BN491" s="81">
        <v>0</v>
      </c>
      <c r="BO491" s="81">
        <v>0</v>
      </c>
      <c r="BP491" s="81">
        <v>2</v>
      </c>
      <c r="BQ491" s="81">
        <v>0</v>
      </c>
      <c r="BR491" s="81">
        <v>0</v>
      </c>
      <c r="BS491" s="81">
        <v>0</v>
      </c>
      <c r="BT491"/>
      <c r="BU491" s="80">
        <v>8.5879999999999992</v>
      </c>
      <c r="BV491" s="80">
        <v>0</v>
      </c>
      <c r="BW491" s="80">
        <v>0</v>
      </c>
      <c r="BX491" s="80">
        <v>0</v>
      </c>
      <c r="BY491" s="80">
        <v>0</v>
      </c>
      <c r="BZ491" s="80">
        <v>0</v>
      </c>
      <c r="CA491" s="80">
        <v>0</v>
      </c>
      <c r="CB491" s="80">
        <v>0</v>
      </c>
      <c r="CC491" s="80">
        <v>0</v>
      </c>
    </row>
    <row r="492" spans="1:81">
      <c r="A492" s="80" t="s">
        <v>2337</v>
      </c>
      <c r="B492" s="80">
        <v>315</v>
      </c>
      <c r="C492" s="80">
        <v>9</v>
      </c>
      <c r="D492" s="80">
        <v>19</v>
      </c>
      <c r="E492" s="80">
        <v>2012</v>
      </c>
      <c r="F492" s="80" t="s">
        <v>88</v>
      </c>
      <c r="G492" s="80" t="s">
        <v>2328</v>
      </c>
      <c r="H492" s="80" t="s">
        <v>2329</v>
      </c>
      <c r="I492" s="177"/>
      <c r="J492" s="81">
        <v>6.76108392383588</v>
      </c>
      <c r="K492" s="81">
        <v>1.1451746511822556</v>
      </c>
      <c r="L492" s="81">
        <v>2.4363063381313923</v>
      </c>
      <c r="M492" s="81">
        <v>7.7495410520644299</v>
      </c>
      <c r="N492" s="81">
        <v>10.744469387350941</v>
      </c>
      <c r="O492" s="81">
        <v>8.6478063038781929</v>
      </c>
      <c r="P492" s="81">
        <v>11.291933422351875</v>
      </c>
      <c r="Q492" s="81">
        <v>0.52099617936088871</v>
      </c>
      <c r="R492" s="81">
        <v>0</v>
      </c>
      <c r="S492" s="81">
        <v>0.57344644246834575</v>
      </c>
      <c r="T492" s="82"/>
      <c r="U492" s="81">
        <v>630172</v>
      </c>
      <c r="V492" s="81">
        <v>457</v>
      </c>
      <c r="W492" s="81">
        <v>58</v>
      </c>
      <c r="X492" s="81">
        <v>1169</v>
      </c>
      <c r="Y492" s="81">
        <v>2135</v>
      </c>
      <c r="Z492" s="81">
        <v>4523</v>
      </c>
      <c r="AA492" s="81">
        <v>2269</v>
      </c>
      <c r="AB492" s="81">
        <v>6833</v>
      </c>
      <c r="AC492" s="81">
        <v>0</v>
      </c>
      <c r="AD492" s="81">
        <v>0.57344644246834575</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8.6189999999999998</v>
      </c>
      <c r="BJ492" s="81">
        <v>0</v>
      </c>
      <c r="BK492" s="81">
        <v>0</v>
      </c>
      <c r="BL492" s="81">
        <v>0</v>
      </c>
      <c r="BM492" s="82"/>
      <c r="BN492" s="81">
        <v>0</v>
      </c>
      <c r="BO492" s="81">
        <v>0</v>
      </c>
      <c r="BP492" s="81">
        <v>2</v>
      </c>
      <c r="BQ492" s="81">
        <v>0</v>
      </c>
      <c r="BR492" s="81">
        <v>0</v>
      </c>
      <c r="BS492" s="81">
        <v>0</v>
      </c>
      <c r="BT492"/>
      <c r="BU492" s="80">
        <v>8.6189999999999998</v>
      </c>
      <c r="BV492" s="80">
        <v>0</v>
      </c>
      <c r="BW492" s="80">
        <v>0</v>
      </c>
      <c r="BX492" s="80">
        <v>0</v>
      </c>
      <c r="BY492" s="80">
        <v>0</v>
      </c>
      <c r="BZ492" s="80">
        <v>0</v>
      </c>
      <c r="CA492" s="80">
        <v>0</v>
      </c>
      <c r="CB492" s="80">
        <v>0</v>
      </c>
      <c r="CC492" s="80">
        <v>0</v>
      </c>
    </row>
    <row r="493" spans="1:81">
      <c r="A493" s="80" t="s">
        <v>2338</v>
      </c>
      <c r="B493" s="80">
        <v>316</v>
      </c>
      <c r="C493" s="80">
        <v>10</v>
      </c>
      <c r="D493" s="80">
        <v>19</v>
      </c>
      <c r="E493" s="80">
        <v>2013</v>
      </c>
      <c r="F493" s="80" t="s">
        <v>89</v>
      </c>
      <c r="G493" s="80" t="s">
        <v>2328</v>
      </c>
      <c r="H493" s="80" t="s">
        <v>2329</v>
      </c>
      <c r="I493" s="177"/>
      <c r="J493" s="81">
        <v>5.9293575075845339</v>
      </c>
      <c r="K493" s="81">
        <v>0.97222397896223356</v>
      </c>
      <c r="L493" s="81">
        <v>1.7674115368507375</v>
      </c>
      <c r="M493" s="81">
        <v>6.6883428700909304</v>
      </c>
      <c r="N493" s="81">
        <v>10.568115488376884</v>
      </c>
      <c r="O493" s="81">
        <v>8.3697121719980352</v>
      </c>
      <c r="P493" s="81">
        <v>11.174628574871353</v>
      </c>
      <c r="Q493" s="81">
        <v>0.52493927927082695</v>
      </c>
      <c r="R493" s="81">
        <v>0</v>
      </c>
      <c r="S493" s="81">
        <v>0.64472592699461007</v>
      </c>
      <c r="T493" s="82"/>
      <c r="U493" s="81">
        <v>607606</v>
      </c>
      <c r="V493" s="81">
        <v>457</v>
      </c>
      <c r="W493" s="81">
        <v>58</v>
      </c>
      <c r="X493" s="81">
        <v>1169</v>
      </c>
      <c r="Y493" s="81">
        <v>2135</v>
      </c>
      <c r="Z493" s="81">
        <v>4573</v>
      </c>
      <c r="AA493" s="81">
        <v>2237</v>
      </c>
      <c r="AB493" s="81">
        <v>6786</v>
      </c>
      <c r="AC493" s="81">
        <v>0</v>
      </c>
      <c r="AD493" s="81">
        <v>0.64472592699461007</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9.9600000000000009</v>
      </c>
      <c r="BJ493" s="81">
        <v>0</v>
      </c>
      <c r="BK493" s="81">
        <v>0</v>
      </c>
      <c r="BL493" s="81">
        <v>0</v>
      </c>
      <c r="BM493" s="82"/>
      <c r="BN493" s="81">
        <v>0</v>
      </c>
      <c r="BO493" s="81">
        <v>0</v>
      </c>
      <c r="BP493" s="81">
        <v>2</v>
      </c>
      <c r="BQ493" s="81">
        <v>0</v>
      </c>
      <c r="BR493" s="81">
        <v>0</v>
      </c>
      <c r="BS493" s="81">
        <v>0</v>
      </c>
      <c r="BT493"/>
      <c r="BU493" s="80">
        <v>9.9600000000000009</v>
      </c>
      <c r="BV493" s="80">
        <v>0</v>
      </c>
      <c r="BW493" s="80">
        <v>0</v>
      </c>
      <c r="BX493" s="80">
        <v>0</v>
      </c>
      <c r="BY493" s="80">
        <v>0</v>
      </c>
      <c r="BZ493" s="80">
        <v>0</v>
      </c>
      <c r="CA493" s="80">
        <v>0</v>
      </c>
      <c r="CB493" s="80">
        <v>0</v>
      </c>
      <c r="CC493" s="80">
        <v>0</v>
      </c>
    </row>
    <row r="494" spans="1:81">
      <c r="A494" s="80" t="s">
        <v>2339</v>
      </c>
      <c r="B494" s="80">
        <v>317</v>
      </c>
      <c r="C494" s="80">
        <v>11</v>
      </c>
      <c r="D494" s="80">
        <v>19</v>
      </c>
      <c r="E494" s="80">
        <v>2014</v>
      </c>
      <c r="F494" s="80" t="s">
        <v>90</v>
      </c>
      <c r="G494" s="80" t="s">
        <v>2328</v>
      </c>
      <c r="H494" s="80" t="s">
        <v>2329</v>
      </c>
      <c r="I494" s="177"/>
      <c r="J494" s="81">
        <v>11.966710368038061</v>
      </c>
      <c r="K494" s="81">
        <v>0.99830221916552975</v>
      </c>
      <c r="L494" s="81">
        <v>2.7996041032102346</v>
      </c>
      <c r="M494" s="81">
        <v>6.9471585193491281</v>
      </c>
      <c r="N494" s="81">
        <v>10.437821907568615</v>
      </c>
      <c r="O494" s="81">
        <v>8.0007216137098958</v>
      </c>
      <c r="P494" s="81">
        <v>11.282962216474091</v>
      </c>
      <c r="Q494" s="81">
        <v>0.49400696096803853</v>
      </c>
      <c r="R494" s="81">
        <v>0</v>
      </c>
      <c r="S494" s="81">
        <v>0.69752796643525294</v>
      </c>
      <c r="T494" s="82"/>
      <c r="U494" s="81">
        <v>1318885</v>
      </c>
      <c r="V494" s="81">
        <v>432</v>
      </c>
      <c r="W494" s="81">
        <v>61</v>
      </c>
      <c r="X494" s="81">
        <v>1086</v>
      </c>
      <c r="Y494" s="81">
        <v>2159</v>
      </c>
      <c r="Z494" s="81">
        <v>4604</v>
      </c>
      <c r="AA494" s="81">
        <v>2247</v>
      </c>
      <c r="AB494" s="81">
        <v>6656</v>
      </c>
      <c r="AC494" s="81">
        <v>0</v>
      </c>
      <c r="AD494" s="81">
        <v>0.69752796643525294</v>
      </c>
      <c r="AE494" s="82"/>
      <c r="AF494" s="81">
        <v>12684829.818476507</v>
      </c>
      <c r="AG494" s="81">
        <v>786259.57622093637</v>
      </c>
      <c r="AH494" s="81">
        <v>625465.41434119013</v>
      </c>
      <c r="AI494" s="81">
        <v>7469824.7943773055</v>
      </c>
      <c r="AJ494" s="81">
        <v>12942389.158266148</v>
      </c>
      <c r="AK494" s="81">
        <v>0</v>
      </c>
      <c r="AL494" s="81">
        <v>0</v>
      </c>
      <c r="AM494" s="81">
        <v>913769.33796117618</v>
      </c>
      <c r="AN494" s="81">
        <v>0</v>
      </c>
      <c r="AO494" s="81">
        <v>0</v>
      </c>
      <c r="AP494" s="82"/>
      <c r="AQ494" s="81">
        <v>104</v>
      </c>
      <c r="AR494" s="81">
        <v>15</v>
      </c>
      <c r="AS494" s="81">
        <v>0</v>
      </c>
      <c r="AT494" s="81">
        <v>0</v>
      </c>
      <c r="AU494" s="81">
        <v>0</v>
      </c>
      <c r="AV494" s="81">
        <v>0</v>
      </c>
      <c r="AW494" s="81" t="s">
        <v>564</v>
      </c>
      <c r="AX494" s="82"/>
      <c r="AY494" s="81">
        <v>494.3</v>
      </c>
      <c r="AZ494" s="81">
        <v>369.9</v>
      </c>
      <c r="BA494" s="81">
        <v>0</v>
      </c>
      <c r="BB494" s="81">
        <v>0</v>
      </c>
      <c r="BC494" s="81">
        <v>0</v>
      </c>
      <c r="BD494" s="81">
        <v>0</v>
      </c>
      <c r="BE494" s="81" t="s">
        <v>564</v>
      </c>
      <c r="BF494" s="82"/>
      <c r="BG494" s="81">
        <v>0</v>
      </c>
      <c r="BH494" s="81">
        <v>0</v>
      </c>
      <c r="BI494" s="81">
        <v>10.419</v>
      </c>
      <c r="BJ494" s="81">
        <v>0</v>
      </c>
      <c r="BK494" s="81">
        <v>0</v>
      </c>
      <c r="BL494" s="81">
        <v>0</v>
      </c>
      <c r="BM494" s="82"/>
      <c r="BN494" s="81">
        <v>0</v>
      </c>
      <c r="BO494" s="81">
        <v>0</v>
      </c>
      <c r="BP494" s="81">
        <v>2</v>
      </c>
      <c r="BQ494" s="81">
        <v>0</v>
      </c>
      <c r="BR494" s="81">
        <v>0</v>
      </c>
      <c r="BS494" s="81">
        <v>0</v>
      </c>
      <c r="BT494"/>
      <c r="BU494" s="80">
        <v>10.419</v>
      </c>
      <c r="BV494" s="80">
        <v>0</v>
      </c>
      <c r="BW494" s="80">
        <v>0</v>
      </c>
      <c r="BX494" s="80">
        <v>0</v>
      </c>
      <c r="BY494" s="80">
        <v>0</v>
      </c>
      <c r="BZ494" s="80">
        <v>0</v>
      </c>
      <c r="CA494" s="80">
        <v>0</v>
      </c>
      <c r="CB494" s="80">
        <v>0</v>
      </c>
      <c r="CC494" s="80">
        <v>0</v>
      </c>
    </row>
    <row r="495" spans="1:81">
      <c r="A495" s="80" t="s">
        <v>2340</v>
      </c>
      <c r="B495" s="80">
        <v>318</v>
      </c>
      <c r="C495" s="80">
        <v>12</v>
      </c>
      <c r="D495" s="80">
        <v>19</v>
      </c>
      <c r="E495" s="80">
        <v>2015</v>
      </c>
      <c r="F495" s="80" t="s">
        <v>91</v>
      </c>
      <c r="G495" s="80" t="s">
        <v>2328</v>
      </c>
      <c r="H495" s="80" t="s">
        <v>2329</v>
      </c>
      <c r="I495" s="177"/>
      <c r="J495" s="81">
        <v>10.516914388873905</v>
      </c>
      <c r="K495" s="81">
        <v>1.008891908628847</v>
      </c>
      <c r="L495" s="81">
        <v>2.8477789547656203</v>
      </c>
      <c r="M495" s="81">
        <v>6.8346053362073356</v>
      </c>
      <c r="N495" s="81">
        <v>9.4757723400340286</v>
      </c>
      <c r="O495" s="81">
        <v>8.0173166012923041</v>
      </c>
      <c r="P495" s="81">
        <v>11.241586881704105</v>
      </c>
      <c r="Q495" s="81">
        <v>0.47532533607915961</v>
      </c>
      <c r="R495" s="81">
        <v>0</v>
      </c>
      <c r="S495" s="81">
        <v>0.56794389176428817</v>
      </c>
      <c r="T495" s="82"/>
      <c r="U495" s="81">
        <v>1283372</v>
      </c>
      <c r="V495" s="81">
        <v>432</v>
      </c>
      <c r="W495" s="81">
        <v>61</v>
      </c>
      <c r="X495" s="81">
        <v>1086</v>
      </c>
      <c r="Y495" s="81">
        <v>2186</v>
      </c>
      <c r="Z495" s="81">
        <v>4658</v>
      </c>
      <c r="AA495" s="81">
        <v>2237</v>
      </c>
      <c r="AB495" s="81">
        <v>6542</v>
      </c>
      <c r="AC495" s="81">
        <v>0</v>
      </c>
      <c r="AD495" s="81">
        <v>0.56794389176428817</v>
      </c>
      <c r="AE495" s="82"/>
      <c r="AF495" s="81">
        <v>11186738.71420943</v>
      </c>
      <c r="AG495" s="81">
        <v>741894.56735072227</v>
      </c>
      <c r="AH495" s="81">
        <v>495324.90951607761</v>
      </c>
      <c r="AI495" s="81">
        <v>7652086.5470260847</v>
      </c>
      <c r="AJ495" s="81">
        <v>11979376.094729794</v>
      </c>
      <c r="AK495" s="81">
        <v>0</v>
      </c>
      <c r="AL495" s="81">
        <v>0</v>
      </c>
      <c r="AM495" s="81">
        <v>896553.65734213812</v>
      </c>
      <c r="AN495" s="81">
        <v>0</v>
      </c>
      <c r="AO495" s="81">
        <v>0</v>
      </c>
      <c r="AP495" s="82"/>
      <c r="AQ495" s="81">
        <v>118</v>
      </c>
      <c r="AR495" s="81">
        <v>21</v>
      </c>
      <c r="AS495" s="81">
        <v>0</v>
      </c>
      <c r="AT495" s="81">
        <v>0</v>
      </c>
      <c r="AU495" s="81">
        <v>0</v>
      </c>
      <c r="AV495" s="81">
        <v>0</v>
      </c>
      <c r="AW495" s="81" t="s">
        <v>564</v>
      </c>
      <c r="AX495" s="82"/>
      <c r="AY495" s="81">
        <v>574.9</v>
      </c>
      <c r="AZ495" s="81">
        <v>3493.4</v>
      </c>
      <c r="BA495" s="81">
        <v>0</v>
      </c>
      <c r="BB495" s="81">
        <v>0</v>
      </c>
      <c r="BC495" s="81">
        <v>0</v>
      </c>
      <c r="BD495" s="81">
        <v>0</v>
      </c>
      <c r="BE495" s="81" t="s">
        <v>564</v>
      </c>
      <c r="BF495" s="82"/>
      <c r="BG495" s="81">
        <v>0</v>
      </c>
      <c r="BH495" s="81">
        <v>0</v>
      </c>
      <c r="BI495" s="81">
        <v>10.452999999999999</v>
      </c>
      <c r="BJ495" s="81">
        <v>0</v>
      </c>
      <c r="BK495" s="81">
        <v>0</v>
      </c>
      <c r="BL495" s="81">
        <v>0</v>
      </c>
      <c r="BM495" s="82"/>
      <c r="BN495" s="81">
        <v>0</v>
      </c>
      <c r="BO495" s="81">
        <v>0</v>
      </c>
      <c r="BP495" s="81">
        <v>2</v>
      </c>
      <c r="BQ495" s="81">
        <v>0</v>
      </c>
      <c r="BR495" s="81">
        <v>0</v>
      </c>
      <c r="BS495" s="81">
        <v>0</v>
      </c>
      <c r="BT495"/>
      <c r="BU495" s="80">
        <v>10.452999999999999</v>
      </c>
      <c r="BV495" s="80">
        <v>0</v>
      </c>
      <c r="BW495" s="80">
        <v>0</v>
      </c>
      <c r="BX495" s="80">
        <v>0</v>
      </c>
      <c r="BY495" s="80">
        <v>0</v>
      </c>
      <c r="BZ495" s="80">
        <v>0</v>
      </c>
      <c r="CA495" s="80">
        <v>0</v>
      </c>
      <c r="CB495" s="80">
        <v>0</v>
      </c>
      <c r="CC495" s="80">
        <v>0</v>
      </c>
    </row>
    <row r="496" spans="1:81">
      <c r="A496" s="80" t="s">
        <v>2341</v>
      </c>
      <c r="B496" s="80">
        <v>319</v>
      </c>
      <c r="C496" s="80">
        <v>13</v>
      </c>
      <c r="D496" s="80">
        <v>19</v>
      </c>
      <c r="E496" s="80">
        <v>2016</v>
      </c>
      <c r="F496" s="80" t="s">
        <v>92</v>
      </c>
      <c r="G496" s="80" t="s">
        <v>2328</v>
      </c>
      <c r="H496" s="80" t="s">
        <v>2329</v>
      </c>
      <c r="I496" s="177"/>
      <c r="J496" s="81">
        <v>11.045910566468871</v>
      </c>
      <c r="K496" s="81">
        <v>1.0363618505010832</v>
      </c>
      <c r="L496" s="81">
        <v>3.1222863929427134</v>
      </c>
      <c r="M496" s="81">
        <v>4.9931878314567841</v>
      </c>
      <c r="N496" s="81">
        <v>8.9010138844285738</v>
      </c>
      <c r="O496" s="81">
        <v>7.9097569936013405</v>
      </c>
      <c r="P496" s="81">
        <v>10.912689463900374</v>
      </c>
      <c r="Q496" s="81">
        <v>0.45282193055472331</v>
      </c>
      <c r="R496" s="81">
        <v>0</v>
      </c>
      <c r="S496" s="81">
        <v>0.75166250260578571</v>
      </c>
      <c r="T496" s="82"/>
      <c r="U496" s="81">
        <v>1328262</v>
      </c>
      <c r="V496" s="81">
        <v>432</v>
      </c>
      <c r="W496" s="81">
        <v>61</v>
      </c>
      <c r="X496" s="81">
        <v>1086</v>
      </c>
      <c r="Y496" s="81">
        <v>2207</v>
      </c>
      <c r="Z496" s="81">
        <v>4652</v>
      </c>
      <c r="AA496" s="81">
        <v>2246</v>
      </c>
      <c r="AB496" s="81">
        <v>6411</v>
      </c>
      <c r="AC496" s="81">
        <v>0</v>
      </c>
      <c r="AD496" s="81">
        <v>0.75166250260578571</v>
      </c>
      <c r="AE496" s="82"/>
      <c r="AF496" s="81">
        <v>12266678.45130386</v>
      </c>
      <c r="AG496" s="81">
        <v>731304.86962206312</v>
      </c>
      <c r="AH496" s="81">
        <v>435791.95225281938</v>
      </c>
      <c r="AI496" s="81">
        <v>6815871.2438693037</v>
      </c>
      <c r="AJ496" s="81">
        <v>11268452.32361941</v>
      </c>
      <c r="AK496" s="81">
        <v>0</v>
      </c>
      <c r="AL496" s="81">
        <v>0</v>
      </c>
      <c r="AM496" s="81">
        <v>879283.24336933158</v>
      </c>
      <c r="AN496" s="81">
        <v>0</v>
      </c>
      <c r="AO496" s="81">
        <v>0</v>
      </c>
      <c r="AP496" s="82"/>
      <c r="AQ496" s="81">
        <v>129</v>
      </c>
      <c r="AR496" s="81">
        <v>21</v>
      </c>
      <c r="AS496" s="81">
        <v>0</v>
      </c>
      <c r="AT496" s="81">
        <v>0</v>
      </c>
      <c r="AU496" s="81">
        <v>0</v>
      </c>
      <c r="AV496" s="81">
        <v>0</v>
      </c>
      <c r="AW496" s="81" t="s">
        <v>564</v>
      </c>
      <c r="AX496" s="82"/>
      <c r="AY496" s="81">
        <v>652.4</v>
      </c>
      <c r="AZ496" s="81">
        <v>3493.4</v>
      </c>
      <c r="BA496" s="81">
        <v>0</v>
      </c>
      <c r="BB496" s="81">
        <v>0</v>
      </c>
      <c r="BC496" s="81">
        <v>0</v>
      </c>
      <c r="BD496" s="81">
        <v>0</v>
      </c>
      <c r="BE496" s="81" t="s">
        <v>564</v>
      </c>
      <c r="BF496" s="82"/>
      <c r="BG496" s="81">
        <v>0</v>
      </c>
      <c r="BH496" s="81">
        <v>0</v>
      </c>
      <c r="BI496" s="81">
        <v>9.4550000000000001</v>
      </c>
      <c r="BJ496" s="81">
        <v>0</v>
      </c>
      <c r="BK496" s="81">
        <v>0</v>
      </c>
      <c r="BL496" s="81">
        <v>0</v>
      </c>
      <c r="BM496" s="82"/>
      <c r="BN496" s="81">
        <v>0</v>
      </c>
      <c r="BO496" s="81">
        <v>0</v>
      </c>
      <c r="BP496" s="81">
        <v>2</v>
      </c>
      <c r="BQ496" s="81">
        <v>0</v>
      </c>
      <c r="BR496" s="81">
        <v>0</v>
      </c>
      <c r="BS496" s="81">
        <v>0</v>
      </c>
      <c r="BT496"/>
      <c r="BU496" s="80">
        <v>9.4550000000000001</v>
      </c>
      <c r="BV496" s="80">
        <v>0</v>
      </c>
      <c r="BW496" s="80">
        <v>0</v>
      </c>
      <c r="BX496" s="80">
        <v>0</v>
      </c>
      <c r="BY496" s="80">
        <v>0</v>
      </c>
      <c r="BZ496" s="80">
        <v>0</v>
      </c>
      <c r="CA496" s="80">
        <v>0</v>
      </c>
      <c r="CB496" s="80">
        <v>0</v>
      </c>
      <c r="CC496" s="80">
        <v>0</v>
      </c>
    </row>
    <row r="497" spans="1:81">
      <c r="A497" s="80" t="s">
        <v>2342</v>
      </c>
      <c r="B497" s="80">
        <v>320</v>
      </c>
      <c r="C497" s="80">
        <v>14</v>
      </c>
      <c r="D497" s="80">
        <v>19</v>
      </c>
      <c r="E497" s="80">
        <v>2017</v>
      </c>
      <c r="F497" s="80" t="s">
        <v>71</v>
      </c>
      <c r="G497" s="80" t="s">
        <v>2328</v>
      </c>
      <c r="H497" s="80" t="s">
        <v>2329</v>
      </c>
      <c r="I497" s="177"/>
      <c r="J497" s="81">
        <v>10.334467535201004</v>
      </c>
      <c r="K497" s="81">
        <v>1.0652352510524672</v>
      </c>
      <c r="L497" s="81">
        <v>3.2347859161154098</v>
      </c>
      <c r="M497" s="81">
        <v>4.6280982002985276</v>
      </c>
      <c r="N497" s="81">
        <v>9.4840317357842085</v>
      </c>
      <c r="O497" s="81">
        <v>7.6803357868754594</v>
      </c>
      <c r="P497" s="81">
        <v>10.737346712284051</v>
      </c>
      <c r="Q497" s="81">
        <v>0.42988434689914035</v>
      </c>
      <c r="R497" s="81">
        <v>0</v>
      </c>
      <c r="S497" s="81">
        <v>0.85874008667313162</v>
      </c>
      <c r="T497" s="82"/>
      <c r="U497" s="81">
        <v>1313804</v>
      </c>
      <c r="V497" s="81">
        <v>432</v>
      </c>
      <c r="W497" s="81">
        <v>61</v>
      </c>
      <c r="X497" s="81">
        <v>1086</v>
      </c>
      <c r="Y497" s="81">
        <v>2216</v>
      </c>
      <c r="Z497" s="81">
        <v>4592</v>
      </c>
      <c r="AA497" s="81">
        <v>2224</v>
      </c>
      <c r="AB497" s="81">
        <v>6294</v>
      </c>
      <c r="AC497" s="81">
        <v>0</v>
      </c>
      <c r="AD497" s="81">
        <v>0.85874008667313162</v>
      </c>
      <c r="AE497" s="82"/>
      <c r="AF497" s="81">
        <v>11728871.40226602</v>
      </c>
      <c r="AG497" s="81">
        <v>766054.71531687176</v>
      </c>
      <c r="AH497" s="81">
        <v>610264.02007631166</v>
      </c>
      <c r="AI497" s="81">
        <v>6685998.9962225603</v>
      </c>
      <c r="AJ497" s="81">
        <v>12080948.07635086</v>
      </c>
      <c r="AK497" s="81">
        <v>0</v>
      </c>
      <c r="AL497" s="81">
        <v>0</v>
      </c>
      <c r="AM497" s="81">
        <v>864587.15641215059</v>
      </c>
      <c r="AN497" s="81">
        <v>0</v>
      </c>
      <c r="AO497" s="81">
        <v>0</v>
      </c>
      <c r="AP497" s="82"/>
      <c r="AQ497" s="81">
        <v>138</v>
      </c>
      <c r="AR497" s="81">
        <v>25</v>
      </c>
      <c r="AS497" s="81">
        <v>0</v>
      </c>
      <c r="AT497" s="81">
        <v>0</v>
      </c>
      <c r="AU497" s="81">
        <v>0</v>
      </c>
      <c r="AV497" s="81">
        <v>0</v>
      </c>
      <c r="AW497" s="81" t="s">
        <v>564</v>
      </c>
      <c r="AX497" s="82"/>
      <c r="AY497" s="81">
        <v>701.6</v>
      </c>
      <c r="AZ497" s="81">
        <v>3902.4</v>
      </c>
      <c r="BA497" s="81">
        <v>0</v>
      </c>
      <c r="BB497" s="81">
        <v>0</v>
      </c>
      <c r="BC497" s="81">
        <v>0</v>
      </c>
      <c r="BD497" s="81">
        <v>0</v>
      </c>
      <c r="BE497" s="81" t="s">
        <v>564</v>
      </c>
      <c r="BF497" s="82"/>
      <c r="BG497" s="81">
        <v>0</v>
      </c>
      <c r="BH497" s="81">
        <v>0</v>
      </c>
      <c r="BI497" s="81">
        <v>8.9209999999999994</v>
      </c>
      <c r="BJ497" s="81">
        <v>0</v>
      </c>
      <c r="BK497" s="81">
        <v>0</v>
      </c>
      <c r="BL497" s="81">
        <v>0</v>
      </c>
      <c r="BM497" s="82"/>
      <c r="BN497" s="81">
        <v>0</v>
      </c>
      <c r="BO497" s="81">
        <v>0</v>
      </c>
      <c r="BP497" s="81">
        <v>2</v>
      </c>
      <c r="BQ497" s="81">
        <v>0</v>
      </c>
      <c r="BR497" s="81">
        <v>0</v>
      </c>
      <c r="BS497" s="81">
        <v>0</v>
      </c>
      <c r="BT497"/>
      <c r="BU497" s="80">
        <v>8.9209999999999994</v>
      </c>
      <c r="BV497" s="80">
        <v>0</v>
      </c>
      <c r="BW497" s="80">
        <v>0</v>
      </c>
      <c r="BX497" s="80">
        <v>0</v>
      </c>
      <c r="BY497" s="80">
        <v>0</v>
      </c>
      <c r="BZ497" s="80">
        <v>0</v>
      </c>
      <c r="CA497" s="80">
        <v>0</v>
      </c>
      <c r="CB497" s="80">
        <v>0</v>
      </c>
      <c r="CC497" s="80">
        <v>0</v>
      </c>
    </row>
    <row r="498" spans="1:81">
      <c r="A498" s="80" t="s">
        <v>2343</v>
      </c>
      <c r="B498" s="80">
        <v>321</v>
      </c>
      <c r="C498" s="80">
        <v>15</v>
      </c>
      <c r="D498" s="80">
        <v>19</v>
      </c>
      <c r="E498" s="80">
        <v>2018</v>
      </c>
      <c r="F498" s="80" t="s">
        <v>93</v>
      </c>
      <c r="G498" s="80" t="s">
        <v>2328</v>
      </c>
      <c r="H498" s="80" t="s">
        <v>2329</v>
      </c>
      <c r="I498" s="177"/>
      <c r="J498" s="81">
        <v>11.670314197396419</v>
      </c>
      <c r="K498" s="81">
        <v>1.0124972865026758</v>
      </c>
      <c r="L498" s="81">
        <v>2.9332839083215538</v>
      </c>
      <c r="M498" s="81">
        <v>4.9088156990532061</v>
      </c>
      <c r="N498" s="81">
        <v>8.7288712910728474</v>
      </c>
      <c r="O498" s="81">
        <v>7.4490594946773614</v>
      </c>
      <c r="P498" s="81">
        <v>10.396250241274961</v>
      </c>
      <c r="Q498" s="81">
        <v>0.38984770169613769</v>
      </c>
      <c r="R498" s="81">
        <v>0</v>
      </c>
      <c r="S498" s="81">
        <v>0.92067526809420508</v>
      </c>
      <c r="T498" s="82"/>
      <c r="U498" s="81">
        <v>1430812</v>
      </c>
      <c r="V498" s="81">
        <v>432</v>
      </c>
      <c r="W498" s="81">
        <v>61</v>
      </c>
      <c r="X498" s="81">
        <v>1086</v>
      </c>
      <c r="Y498" s="81">
        <v>2222</v>
      </c>
      <c r="Z498" s="81">
        <v>4539</v>
      </c>
      <c r="AA498" s="81">
        <v>2175</v>
      </c>
      <c r="AB498" s="81">
        <v>6151</v>
      </c>
      <c r="AC498" s="81">
        <v>0</v>
      </c>
      <c r="AD498" s="81">
        <v>0.92067526809420508</v>
      </c>
      <c r="AE498" s="82"/>
      <c r="AF498" s="81">
        <v>13365624.604659749</v>
      </c>
      <c r="AG498" s="81">
        <v>680854.751974946</v>
      </c>
      <c r="AH498" s="81">
        <v>578610.90135685913</v>
      </c>
      <c r="AI498" s="81">
        <v>6669078.6681689927</v>
      </c>
      <c r="AJ498" s="81">
        <v>11079541.908015611</v>
      </c>
      <c r="AK498" s="81">
        <v>0</v>
      </c>
      <c r="AL498" s="81">
        <v>0</v>
      </c>
      <c r="AM498" s="81">
        <v>846691.98198735213</v>
      </c>
      <c r="AN498" s="81">
        <v>0</v>
      </c>
      <c r="AO498" s="81">
        <v>0</v>
      </c>
      <c r="AP498" s="82"/>
      <c r="AQ498" s="81">
        <v>145</v>
      </c>
      <c r="AR498" s="81">
        <v>30</v>
      </c>
      <c r="AS498" s="81">
        <v>0</v>
      </c>
      <c r="AT498" s="81">
        <v>0</v>
      </c>
      <c r="AU498" s="81">
        <v>0</v>
      </c>
      <c r="AV498" s="81">
        <v>0</v>
      </c>
      <c r="AW498" s="81" t="s">
        <v>564</v>
      </c>
      <c r="AX498" s="82"/>
      <c r="AY498" s="81">
        <v>734.6</v>
      </c>
      <c r="AZ498" s="81">
        <v>6634</v>
      </c>
      <c r="BA498" s="81">
        <v>0</v>
      </c>
      <c r="BB498" s="81">
        <v>0</v>
      </c>
      <c r="BC498" s="81">
        <v>0</v>
      </c>
      <c r="BD498" s="81">
        <v>0</v>
      </c>
      <c r="BE498" s="81" t="s">
        <v>564</v>
      </c>
      <c r="BF498" s="82"/>
      <c r="BG498" s="81">
        <v>0</v>
      </c>
      <c r="BH498" s="81">
        <v>0</v>
      </c>
      <c r="BI498" s="81">
        <v>9.609</v>
      </c>
      <c r="BJ498" s="81">
        <v>0</v>
      </c>
      <c r="BK498" s="81">
        <v>0</v>
      </c>
      <c r="BL498" s="81">
        <v>0</v>
      </c>
      <c r="BM498" s="82"/>
      <c r="BN498" s="81">
        <v>0</v>
      </c>
      <c r="BO498" s="81">
        <v>0</v>
      </c>
      <c r="BP498" s="81">
        <v>2</v>
      </c>
      <c r="BQ498" s="81">
        <v>0</v>
      </c>
      <c r="BR498" s="81">
        <v>0</v>
      </c>
      <c r="BS498" s="81">
        <v>0</v>
      </c>
      <c r="BT498"/>
      <c r="BU498" s="80">
        <v>9.609</v>
      </c>
      <c r="BV498" s="80">
        <v>0</v>
      </c>
      <c r="BW498" s="80">
        <v>0</v>
      </c>
      <c r="BX498" s="80">
        <v>0</v>
      </c>
      <c r="BY498" s="80">
        <v>0</v>
      </c>
      <c r="BZ498" s="80">
        <v>0</v>
      </c>
      <c r="CA498" s="80">
        <v>0</v>
      </c>
      <c r="CB498" s="80">
        <v>0</v>
      </c>
      <c r="CC498" s="80">
        <v>0</v>
      </c>
    </row>
    <row r="499" spans="1:81">
      <c r="A499" s="80" t="s">
        <v>2344</v>
      </c>
      <c r="B499" s="80">
        <v>322</v>
      </c>
      <c r="C499" s="80">
        <v>16</v>
      </c>
      <c r="D499" s="80">
        <v>19</v>
      </c>
      <c r="E499" s="80">
        <v>2019</v>
      </c>
      <c r="F499" s="80" t="s">
        <v>73</v>
      </c>
      <c r="G499" s="80" t="s">
        <v>2328</v>
      </c>
      <c r="H499" s="80" t="s">
        <v>2329</v>
      </c>
      <c r="I499" s="177"/>
      <c r="J499" s="81">
        <v>12.569312397260539</v>
      </c>
      <c r="K499" s="81">
        <v>0.93723896724096578</v>
      </c>
      <c r="L499" s="81">
        <v>2.9621843565285948</v>
      </c>
      <c r="M499" s="81">
        <v>4.9144626954282078</v>
      </c>
      <c r="N499" s="81">
        <v>8.4951677472361542</v>
      </c>
      <c r="O499" s="81">
        <v>7.2308379029801211</v>
      </c>
      <c r="P499" s="81">
        <v>10.450567548914959</v>
      </c>
      <c r="Q499" s="81">
        <v>0.37247425596189837</v>
      </c>
      <c r="R499" s="81">
        <v>0</v>
      </c>
      <c r="S499" s="81">
        <v>0.90022453588332285</v>
      </c>
      <c r="T499" s="82"/>
      <c r="U499" s="81">
        <v>1543748</v>
      </c>
      <c r="V499" s="81">
        <v>432</v>
      </c>
      <c r="W499" s="81">
        <v>61</v>
      </c>
      <c r="X499" s="81">
        <v>1086</v>
      </c>
      <c r="Y499" s="81">
        <v>2221</v>
      </c>
      <c r="Z499" s="81">
        <v>4527</v>
      </c>
      <c r="AA499" s="81">
        <v>2170</v>
      </c>
      <c r="AB499" s="81">
        <v>6036</v>
      </c>
      <c r="AC499" s="81">
        <v>0</v>
      </c>
      <c r="AD499" s="81">
        <v>0.90022453588332285</v>
      </c>
      <c r="AE499" s="82"/>
      <c r="AF499" s="81">
        <v>15231484.171849091</v>
      </c>
      <c r="AG499" s="81">
        <v>659268.44017405238</v>
      </c>
      <c r="AH499" s="81">
        <v>607402.22817399132</v>
      </c>
      <c r="AI499" s="81">
        <v>7124835.7251962097</v>
      </c>
      <c r="AJ499" s="81">
        <v>11307232.51602683</v>
      </c>
      <c r="AK499" s="81">
        <v>0</v>
      </c>
      <c r="AL499" s="81">
        <v>0</v>
      </c>
      <c r="AM499" s="81">
        <v>822057.76101632789</v>
      </c>
      <c r="AN499" s="81">
        <v>0</v>
      </c>
      <c r="AO499" s="81">
        <v>0</v>
      </c>
      <c r="AP499" s="82"/>
      <c r="AQ499" s="81">
        <v>152</v>
      </c>
      <c r="AR499" s="81">
        <v>32</v>
      </c>
      <c r="AS499" s="81">
        <v>0</v>
      </c>
      <c r="AT499" s="81">
        <v>0</v>
      </c>
      <c r="AU499" s="81">
        <v>0</v>
      </c>
      <c r="AV499" s="81">
        <v>0</v>
      </c>
      <c r="AW499" s="81" t="s">
        <v>564</v>
      </c>
      <c r="AX499" s="82"/>
      <c r="AY499" s="81">
        <v>772.40000000000009</v>
      </c>
      <c r="AZ499" s="81">
        <v>6691</v>
      </c>
      <c r="BA499" s="81">
        <v>0</v>
      </c>
      <c r="BB499" s="81">
        <v>0</v>
      </c>
      <c r="BC499" s="81">
        <v>0</v>
      </c>
      <c r="BD499" s="81">
        <v>0</v>
      </c>
      <c r="BE499" s="81" t="s">
        <v>564</v>
      </c>
      <c r="BF499" s="82"/>
      <c r="BG499" s="81">
        <v>0</v>
      </c>
      <c r="BH499" s="81">
        <v>0</v>
      </c>
      <c r="BI499" s="81">
        <v>10.612</v>
      </c>
      <c r="BJ499" s="81">
        <v>0</v>
      </c>
      <c r="BK499" s="81">
        <v>0</v>
      </c>
      <c r="BL499" s="81">
        <v>0</v>
      </c>
      <c r="BM499" s="82"/>
      <c r="BN499" s="81">
        <v>0</v>
      </c>
      <c r="BO499" s="81">
        <v>0</v>
      </c>
      <c r="BP499" s="81">
        <v>2</v>
      </c>
      <c r="BQ499" s="81">
        <v>0</v>
      </c>
      <c r="BR499" s="81">
        <v>0</v>
      </c>
      <c r="BS499" s="81">
        <v>0</v>
      </c>
      <c r="BT499"/>
      <c r="BU499" s="80">
        <v>10.612</v>
      </c>
      <c r="BV499" s="80">
        <v>0</v>
      </c>
      <c r="BW499" s="80">
        <v>0</v>
      </c>
      <c r="BX499" s="80">
        <v>0</v>
      </c>
      <c r="BY499" s="80">
        <v>0</v>
      </c>
      <c r="BZ499" s="80">
        <v>0</v>
      </c>
      <c r="CA499" s="80">
        <v>0</v>
      </c>
      <c r="CB499" s="80">
        <v>0</v>
      </c>
      <c r="CC499" s="80">
        <v>0</v>
      </c>
    </row>
    <row r="500" spans="1:81">
      <c r="A500" s="80" t="s">
        <v>2345</v>
      </c>
      <c r="B500" s="80">
        <v>323</v>
      </c>
      <c r="C500" s="80">
        <v>17</v>
      </c>
      <c r="D500" s="80">
        <v>19</v>
      </c>
      <c r="E500" s="80">
        <v>2020</v>
      </c>
      <c r="F500" s="80" t="s">
        <v>218</v>
      </c>
      <c r="G500" s="80" t="s">
        <v>2328</v>
      </c>
      <c r="H500" s="80" t="s">
        <v>2329</v>
      </c>
      <c r="I500" s="177"/>
      <c r="J500" s="81">
        <v>11.262670856589249</v>
      </c>
      <c r="K500" s="81">
        <v>0.92996182927477733</v>
      </c>
      <c r="L500" s="81">
        <v>3.0572729202801723</v>
      </c>
      <c r="M500" s="81">
        <v>4.4644380909879695</v>
      </c>
      <c r="N500" s="81">
        <v>7.5833552165461233</v>
      </c>
      <c r="O500" s="81">
        <v>6.3422343469332043</v>
      </c>
      <c r="P500" s="81">
        <v>9.7561218459938974</v>
      </c>
      <c r="Q500" s="81">
        <v>0.34788270920796849</v>
      </c>
      <c r="R500" s="81">
        <v>0</v>
      </c>
      <c r="S500" s="81">
        <v>0.80040474766882785</v>
      </c>
      <c r="T500" s="82"/>
      <c r="U500" s="81">
        <v>1460310</v>
      </c>
      <c r="V500" s="81">
        <v>425</v>
      </c>
      <c r="W500" s="81">
        <v>77</v>
      </c>
      <c r="X500" s="81">
        <v>1181</v>
      </c>
      <c r="Y500" s="81">
        <v>2223</v>
      </c>
      <c r="Z500" s="81">
        <v>4532</v>
      </c>
      <c r="AA500" s="81">
        <v>2201</v>
      </c>
      <c r="AB500" s="81">
        <v>5900</v>
      </c>
      <c r="AC500" s="81">
        <v>0</v>
      </c>
      <c r="AD500" s="81">
        <v>0.80040474766882785</v>
      </c>
      <c r="AE500" s="82"/>
      <c r="AF500" s="81">
        <v>13682413.586622611</v>
      </c>
      <c r="AG500" s="81">
        <v>636337.77306901442</v>
      </c>
      <c r="AH500" s="81">
        <v>631684.22618156578</v>
      </c>
      <c r="AI500" s="81">
        <v>6629147.1567981876</v>
      </c>
      <c r="AJ500" s="81">
        <v>10750937.146986809</v>
      </c>
      <c r="AK500" s="81"/>
      <c r="AL500" s="81"/>
      <c r="AM500" s="81">
        <v>770015.55036718701</v>
      </c>
      <c r="AN500" s="81"/>
      <c r="AO500" s="81"/>
      <c r="AP500" s="82"/>
      <c r="AQ500" s="81">
        <v>160</v>
      </c>
      <c r="AR500" s="81">
        <v>37</v>
      </c>
      <c r="AS500" s="81">
        <v>0</v>
      </c>
      <c r="AT500" s="81">
        <v>0</v>
      </c>
      <c r="AU500" s="81">
        <v>0</v>
      </c>
      <c r="AV500" s="81">
        <v>0</v>
      </c>
      <c r="AW500" s="81">
        <v>0</v>
      </c>
      <c r="AX500" s="82"/>
      <c r="AY500" s="81">
        <v>813.50000000000011</v>
      </c>
      <c r="AZ500" s="81">
        <v>6931.9</v>
      </c>
      <c r="BA500" s="81">
        <v>0</v>
      </c>
      <c r="BB500" s="81">
        <v>0</v>
      </c>
      <c r="BC500" s="81">
        <v>0</v>
      </c>
      <c r="BD500" s="81">
        <v>0</v>
      </c>
      <c r="BE500" s="81">
        <v>0</v>
      </c>
      <c r="BF500" s="82"/>
      <c r="BG500" s="81">
        <v>0</v>
      </c>
      <c r="BH500" s="81">
        <v>0</v>
      </c>
      <c r="BI500" s="81">
        <v>2.444</v>
      </c>
      <c r="BJ500" s="81">
        <v>0</v>
      </c>
      <c r="BK500" s="81">
        <v>0</v>
      </c>
      <c r="BL500" s="81">
        <v>0</v>
      </c>
      <c r="BM500" s="82"/>
      <c r="BN500" s="81">
        <v>0</v>
      </c>
      <c r="BO500" s="81">
        <v>0</v>
      </c>
      <c r="BP500" s="81">
        <v>2</v>
      </c>
      <c r="BQ500" s="81">
        <v>0</v>
      </c>
      <c r="BR500" s="81">
        <v>0</v>
      </c>
      <c r="BS500" s="81">
        <v>0</v>
      </c>
      <c r="BT500"/>
      <c r="BU500" s="80">
        <v>2.444</v>
      </c>
      <c r="BV500" s="80">
        <v>0</v>
      </c>
      <c r="BW500" s="80">
        <v>0</v>
      </c>
      <c r="BX500" s="80">
        <v>0</v>
      </c>
      <c r="BY500" s="80">
        <v>0</v>
      </c>
      <c r="BZ500" s="80">
        <v>0</v>
      </c>
      <c r="CA500" s="80">
        <v>0</v>
      </c>
      <c r="CB500" s="80">
        <v>0</v>
      </c>
      <c r="CC500" s="80">
        <v>0</v>
      </c>
    </row>
    <row r="501" spans="1:81">
      <c r="A501" s="80" t="s">
        <v>2346</v>
      </c>
      <c r="B501" s="80">
        <v>323</v>
      </c>
      <c r="C501" s="80">
        <v>18</v>
      </c>
      <c r="D501" s="80">
        <v>19</v>
      </c>
      <c r="E501" s="80">
        <v>2021</v>
      </c>
      <c r="F501" s="80" t="s">
        <v>75</v>
      </c>
      <c r="G501" s="174" t="s">
        <v>2328</v>
      </c>
      <c r="H501" s="80" t="s">
        <v>2329</v>
      </c>
      <c r="I501" s="177"/>
      <c r="J501" s="81">
        <v>10.361004322440925</v>
      </c>
      <c r="K501" s="81">
        <v>1.0184583315127385</v>
      </c>
      <c r="L501" s="81">
        <v>2.5176758412112066</v>
      </c>
      <c r="M501" s="81">
        <v>4.8708877436180664</v>
      </c>
      <c r="N501" s="81">
        <v>8.012936548968387</v>
      </c>
      <c r="O501" s="81">
        <v>6.0887183718451965</v>
      </c>
      <c r="P501" s="81">
        <v>10.113274503711869</v>
      </c>
      <c r="Q501" s="81">
        <v>0.34334565038574255</v>
      </c>
      <c r="R501" s="81">
        <v>0</v>
      </c>
      <c r="S501" s="81">
        <v>0.62114427458165189</v>
      </c>
      <c r="T501" s="82"/>
      <c r="U501" s="81">
        <v>1393368</v>
      </c>
      <c r="V501" s="81">
        <v>425</v>
      </c>
      <c r="W501" s="81">
        <v>77</v>
      </c>
      <c r="X501" s="81">
        <v>1181</v>
      </c>
      <c r="Y501" s="81">
        <v>2204</v>
      </c>
      <c r="Z501" s="81">
        <v>4480</v>
      </c>
      <c r="AA501" s="81">
        <v>2225</v>
      </c>
      <c r="AB501" s="81">
        <v>5754</v>
      </c>
      <c r="AC501" s="81">
        <v>0</v>
      </c>
      <c r="AD501" s="81">
        <v>0.62114427458165189</v>
      </c>
      <c r="AE501" s="82"/>
      <c r="AF501" s="81">
        <v>12743148.495753093</v>
      </c>
      <c r="AG501" s="81">
        <v>681394.65062598861</v>
      </c>
      <c r="AH501" s="81">
        <v>504404.52600383526</v>
      </c>
      <c r="AI501" s="81">
        <v>7302830.9666602854</v>
      </c>
      <c r="AJ501" s="81">
        <v>10759913.850402681</v>
      </c>
      <c r="AK501" s="81">
        <v>0</v>
      </c>
      <c r="AL501" s="81">
        <v>0</v>
      </c>
      <c r="AM501" s="81">
        <v>755292.41044609796</v>
      </c>
      <c r="AN501" s="81">
        <v>0</v>
      </c>
      <c r="AO501" s="81">
        <v>0</v>
      </c>
      <c r="AP501" s="82"/>
      <c r="AQ501" s="81">
        <v>161</v>
      </c>
      <c r="AR501" s="81">
        <v>39</v>
      </c>
      <c r="AS501" s="81">
        <v>0</v>
      </c>
      <c r="AT501" s="81">
        <v>0</v>
      </c>
      <c r="AU501" s="81">
        <v>0</v>
      </c>
      <c r="AV501" s="81">
        <v>0</v>
      </c>
      <c r="AW501" s="81"/>
      <c r="AX501" s="82"/>
      <c r="AY501" s="81">
        <v>821.7</v>
      </c>
      <c r="AZ501" s="81">
        <v>7531.4</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2347</v>
      </c>
      <c r="B502" s="80">
        <v>323</v>
      </c>
      <c r="C502" s="80">
        <v>19</v>
      </c>
      <c r="D502" s="80">
        <v>19</v>
      </c>
      <c r="E502" s="80">
        <v>2022</v>
      </c>
      <c r="F502" s="80" t="s">
        <v>568</v>
      </c>
      <c r="G502" s="174" t="s">
        <v>2328</v>
      </c>
      <c r="H502" s="80" t="s">
        <v>2329</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165</v>
      </c>
      <c r="AR502" s="81">
        <v>40</v>
      </c>
      <c r="AS502" s="81">
        <v>0</v>
      </c>
      <c r="AT502" s="81">
        <v>0</v>
      </c>
      <c r="AU502" s="81">
        <v>0</v>
      </c>
      <c r="AV502" s="81">
        <v>1</v>
      </c>
      <c r="AW502" s="81"/>
      <c r="AX502" s="82"/>
      <c r="AY502" s="81">
        <v>845.5</v>
      </c>
      <c r="AZ502" s="81">
        <v>7580.9</v>
      </c>
      <c r="BA502" s="81">
        <v>0</v>
      </c>
      <c r="BB502" s="81">
        <v>0</v>
      </c>
      <c r="BC502" s="81">
        <v>0</v>
      </c>
      <c r="BD502" s="81">
        <v>1990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2348</v>
      </c>
      <c r="B503" s="80">
        <v>273</v>
      </c>
      <c r="C503" s="80">
        <v>1</v>
      </c>
      <c r="D503" s="80">
        <v>17</v>
      </c>
      <c r="E503" s="80">
        <v>1990</v>
      </c>
      <c r="F503" s="80" t="s">
        <v>562</v>
      </c>
      <c r="G503" s="80" t="s">
        <v>2349</v>
      </c>
      <c r="H503" s="80" t="s">
        <v>2350</v>
      </c>
      <c r="I503" s="177"/>
      <c r="J503" s="81">
        <v>4.6546529816744053</v>
      </c>
      <c r="K503" s="81">
        <v>1.2096116548947349</v>
      </c>
      <c r="L503" s="81">
        <v>12.13997154401333</v>
      </c>
      <c r="M503" s="81">
        <v>4.4214548862699035</v>
      </c>
      <c r="N503" s="81">
        <v>11.461875243015541</v>
      </c>
      <c r="O503" s="81">
        <v>5.572416332607582</v>
      </c>
      <c r="P503" s="81">
        <v>9.1717391024811601</v>
      </c>
      <c r="Q503" s="81">
        <v>0.63831085066079463</v>
      </c>
      <c r="R503" s="81">
        <v>0</v>
      </c>
      <c r="S503" s="81">
        <v>0.58256641675512089</v>
      </c>
      <c r="T503" s="82"/>
      <c r="U503" s="81">
        <v>346507</v>
      </c>
      <c r="V503" s="81">
        <v>353</v>
      </c>
      <c r="W503" s="81">
        <v>131</v>
      </c>
      <c r="X503" s="81">
        <v>1663</v>
      </c>
      <c r="Y503" s="81">
        <v>2974</v>
      </c>
      <c r="Z503" s="81">
        <v>2292</v>
      </c>
      <c r="AA503" s="81">
        <v>2227</v>
      </c>
      <c r="AB503" s="81">
        <v>10364</v>
      </c>
      <c r="AC503" s="81">
        <v>0</v>
      </c>
      <c r="AD503" s="81">
        <v>0.58256641675512089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2351</v>
      </c>
      <c r="B504" s="80">
        <v>274</v>
      </c>
      <c r="C504" s="80">
        <v>2</v>
      </c>
      <c r="D504" s="80">
        <v>17</v>
      </c>
      <c r="E504" s="80">
        <v>2005</v>
      </c>
      <c r="F504" s="80" t="s">
        <v>565</v>
      </c>
      <c r="G504" s="80" t="s">
        <v>2349</v>
      </c>
      <c r="H504" s="80" t="s">
        <v>2350</v>
      </c>
      <c r="I504" s="177"/>
      <c r="J504" s="81">
        <v>7.1566076851396829</v>
      </c>
      <c r="K504" s="81">
        <v>1.0920817508158331</v>
      </c>
      <c r="L504" s="81">
        <v>6.318576565027465</v>
      </c>
      <c r="M504" s="81">
        <v>7.0067028713501038</v>
      </c>
      <c r="N504" s="81">
        <v>16.826848885732016</v>
      </c>
      <c r="O504" s="81">
        <v>7.4122933060535505</v>
      </c>
      <c r="P504" s="81">
        <v>9.0968522860339061</v>
      </c>
      <c r="Q504" s="81">
        <v>0.49317581502203661</v>
      </c>
      <c r="R504" s="81">
        <v>0</v>
      </c>
      <c r="S504" s="81">
        <v>0.6198590799999999</v>
      </c>
      <c r="T504" s="82"/>
      <c r="U504" s="81">
        <v>577936</v>
      </c>
      <c r="V504" s="81">
        <v>339</v>
      </c>
      <c r="W504" s="81">
        <v>63</v>
      </c>
      <c r="X504" s="81">
        <v>1109</v>
      </c>
      <c r="Y504" s="81">
        <v>2922</v>
      </c>
      <c r="Z504" s="81">
        <v>3528</v>
      </c>
      <c r="AA504" s="81">
        <v>1809</v>
      </c>
      <c r="AB504" s="81">
        <v>8371</v>
      </c>
      <c r="AC504" s="81">
        <v>0</v>
      </c>
      <c r="AD504" s="81">
        <v>0.6198590799999999</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2352</v>
      </c>
      <c r="B505" s="80">
        <v>275</v>
      </c>
      <c r="C505" s="80">
        <v>3</v>
      </c>
      <c r="D505" s="80">
        <v>17</v>
      </c>
      <c r="E505" s="80">
        <v>2006</v>
      </c>
      <c r="F505" s="80" t="s">
        <v>566</v>
      </c>
      <c r="G505" s="80" t="s">
        <v>2349</v>
      </c>
      <c r="H505" s="80" t="s">
        <v>2350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2353</v>
      </c>
      <c r="B506" s="80">
        <v>276</v>
      </c>
      <c r="C506" s="80">
        <v>4</v>
      </c>
      <c r="D506" s="80">
        <v>17</v>
      </c>
      <c r="E506" s="80">
        <v>2007</v>
      </c>
      <c r="F506" s="80" t="s">
        <v>567</v>
      </c>
      <c r="G506" s="80" t="s">
        <v>2349</v>
      </c>
      <c r="H506" s="80" t="s">
        <v>2350</v>
      </c>
      <c r="I506" s="177"/>
      <c r="J506" s="81">
        <v>8.4512472047120006</v>
      </c>
      <c r="K506" s="81">
        <v>0.91091802328020932</v>
      </c>
      <c r="L506" s="81">
        <v>11.233563168751161</v>
      </c>
      <c r="M506" s="81">
        <v>7.6610538278698739</v>
      </c>
      <c r="N506" s="81">
        <v>16.576255655180276</v>
      </c>
      <c r="O506" s="81">
        <v>7.0029528421170468</v>
      </c>
      <c r="P506" s="81">
        <v>8.8955254568955198</v>
      </c>
      <c r="Q506" s="81">
        <v>0.49440141884004291</v>
      </c>
      <c r="R506" s="81">
        <v>0</v>
      </c>
      <c r="S506" s="81">
        <v>0.50086266999999995</v>
      </c>
      <c r="T506" s="82"/>
      <c r="U506" s="81">
        <v>766203</v>
      </c>
      <c r="V506" s="81">
        <v>301</v>
      </c>
      <c r="W506" s="81">
        <v>147</v>
      </c>
      <c r="X506" s="81">
        <v>1628</v>
      </c>
      <c r="Y506" s="81">
        <v>2888</v>
      </c>
      <c r="Z506" s="81">
        <v>3465</v>
      </c>
      <c r="AA506" s="81">
        <v>1742</v>
      </c>
      <c r="AB506" s="81">
        <v>7948</v>
      </c>
      <c r="AC506" s="81">
        <v>0</v>
      </c>
      <c r="AD506" s="81">
        <v>0.50086266999999995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2354</v>
      </c>
      <c r="B507" s="80">
        <v>277</v>
      </c>
      <c r="C507" s="80">
        <v>5</v>
      </c>
      <c r="D507" s="80">
        <v>17</v>
      </c>
      <c r="E507" s="80">
        <v>2008</v>
      </c>
      <c r="F507" s="80" t="s">
        <v>84</v>
      </c>
      <c r="G507" s="80" t="s">
        <v>2349</v>
      </c>
      <c r="H507" s="80" t="s">
        <v>2350</v>
      </c>
      <c r="I507" s="177"/>
      <c r="J507" s="81">
        <v>7.6966727449504777</v>
      </c>
      <c r="K507" s="81">
        <v>0.66209425329520344</v>
      </c>
      <c r="L507" s="81">
        <v>4.7786628186708615</v>
      </c>
      <c r="M507" s="81">
        <v>8.0348767873298215</v>
      </c>
      <c r="N507" s="81">
        <v>13.661887030365573</v>
      </c>
      <c r="O507" s="81">
        <v>6.6463918296916411</v>
      </c>
      <c r="P507" s="81">
        <v>8.6558570080862278</v>
      </c>
      <c r="Q507" s="81">
        <v>0.47551527134805072</v>
      </c>
      <c r="R507" s="81">
        <v>0</v>
      </c>
      <c r="S507" s="81">
        <v>0.11729657216000001</v>
      </c>
      <c r="T507" s="82"/>
      <c r="U507" s="81">
        <v>753324</v>
      </c>
      <c r="V507" s="81">
        <v>301</v>
      </c>
      <c r="W507" s="81">
        <v>71</v>
      </c>
      <c r="X507" s="81">
        <v>1628</v>
      </c>
      <c r="Y507" s="81">
        <v>2891</v>
      </c>
      <c r="Z507" s="81">
        <v>3404</v>
      </c>
      <c r="AA507" s="81">
        <v>1697</v>
      </c>
      <c r="AB507" s="81">
        <v>7770</v>
      </c>
      <c r="AC507" s="81">
        <v>0</v>
      </c>
      <c r="AD507" s="81">
        <v>0.11729657216000001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2355</v>
      </c>
      <c r="B508" s="80">
        <v>278</v>
      </c>
      <c r="C508" s="80">
        <v>6</v>
      </c>
      <c r="D508" s="80">
        <v>17</v>
      </c>
      <c r="E508" s="80">
        <v>2009</v>
      </c>
      <c r="F508" s="80" t="s">
        <v>85</v>
      </c>
      <c r="G508" s="80" t="s">
        <v>2349</v>
      </c>
      <c r="H508" s="80" t="s">
        <v>2350</v>
      </c>
      <c r="I508" s="177"/>
      <c r="J508" s="81">
        <v>10.196167261152027</v>
      </c>
      <c r="K508" s="81">
        <v>0.605948904320461</v>
      </c>
      <c r="L508" s="81">
        <v>8.797886261365143</v>
      </c>
      <c r="M508" s="81">
        <v>7.4642070437252022</v>
      </c>
      <c r="N508" s="81">
        <v>13.013483151054631</v>
      </c>
      <c r="O508" s="81">
        <v>6.7197544532669546</v>
      </c>
      <c r="P508" s="81">
        <v>8.3072599006496421</v>
      </c>
      <c r="Q508" s="81">
        <v>0.44271666489291034</v>
      </c>
      <c r="R508" s="81">
        <v>0</v>
      </c>
      <c r="S508" s="81">
        <v>0.65490944346000013</v>
      </c>
      <c r="T508" s="82"/>
      <c r="U508" s="81">
        <v>762259</v>
      </c>
      <c r="V508" s="81">
        <v>223</v>
      </c>
      <c r="W508" s="81">
        <v>179</v>
      </c>
      <c r="X508" s="81">
        <v>1519</v>
      </c>
      <c r="Y508" s="81">
        <v>2891</v>
      </c>
      <c r="Z508" s="81">
        <v>3397</v>
      </c>
      <c r="AA508" s="81">
        <v>1672</v>
      </c>
      <c r="AB508" s="81">
        <v>7594</v>
      </c>
      <c r="AC508" s="81">
        <v>0</v>
      </c>
      <c r="AD508" s="81">
        <v>0.65490944346000013</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2356</v>
      </c>
      <c r="B509" s="80">
        <v>279</v>
      </c>
      <c r="C509" s="80">
        <v>7</v>
      </c>
      <c r="D509" s="80">
        <v>17</v>
      </c>
      <c r="E509" s="80">
        <v>2010</v>
      </c>
      <c r="F509" s="80" t="s">
        <v>86</v>
      </c>
      <c r="G509" s="80" t="s">
        <v>2349</v>
      </c>
      <c r="H509" s="80" t="s">
        <v>2350</v>
      </c>
      <c r="I509" s="177"/>
      <c r="J509" s="81">
        <v>9.1276080521565799</v>
      </c>
      <c r="K509" s="81">
        <v>0.57779829197230281</v>
      </c>
      <c r="L509" s="81">
        <v>8.1599126208426949</v>
      </c>
      <c r="M509" s="81">
        <v>7.1281908808482806</v>
      </c>
      <c r="N509" s="81">
        <v>13.458486368167044</v>
      </c>
      <c r="O509" s="81">
        <v>6.6433866600769047</v>
      </c>
      <c r="P509" s="81">
        <v>8.3620694638356472</v>
      </c>
      <c r="Q509" s="81">
        <v>0.4512597261465906</v>
      </c>
      <c r="R509" s="81">
        <v>0</v>
      </c>
      <c r="S509" s="81">
        <v>0.46440341851999994</v>
      </c>
      <c r="T509" s="82"/>
      <c r="U509" s="81">
        <v>801940</v>
      </c>
      <c r="V509" s="81">
        <v>223</v>
      </c>
      <c r="W509" s="81">
        <v>179</v>
      </c>
      <c r="X509" s="81">
        <v>1519</v>
      </c>
      <c r="Y509" s="81">
        <v>2877</v>
      </c>
      <c r="Z509" s="81">
        <v>3374</v>
      </c>
      <c r="AA509" s="81">
        <v>1641</v>
      </c>
      <c r="AB509" s="81">
        <v>7417</v>
      </c>
      <c r="AC509" s="81">
        <v>0</v>
      </c>
      <c r="AD509" s="81">
        <v>0.46440341851999994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2357</v>
      </c>
      <c r="B510" s="80">
        <v>280</v>
      </c>
      <c r="C510" s="80">
        <v>8</v>
      </c>
      <c r="D510" s="80">
        <v>17</v>
      </c>
      <c r="E510" s="80">
        <v>2011</v>
      </c>
      <c r="F510" s="80" t="s">
        <v>87</v>
      </c>
      <c r="G510" s="80" t="s">
        <v>2349</v>
      </c>
      <c r="H510" s="80" t="s">
        <v>2350</v>
      </c>
      <c r="I510" s="177"/>
      <c r="J510" s="81">
        <v>4.5807752967439983</v>
      </c>
      <c r="K510" s="81">
        <v>0.70513498859642043</v>
      </c>
      <c r="L510" s="81">
        <v>8.9376657974674689</v>
      </c>
      <c r="M510" s="81">
        <v>8.7796544137095776</v>
      </c>
      <c r="N510" s="81">
        <v>16.361838937085803</v>
      </c>
      <c r="O510" s="81">
        <v>6.4500954660343917</v>
      </c>
      <c r="P510" s="81">
        <v>8.041243410650079</v>
      </c>
      <c r="Q510" s="81">
        <v>0.51040689060315936</v>
      </c>
      <c r="R510" s="81">
        <v>0</v>
      </c>
      <c r="S510" s="81">
        <v>0.65893347128000002</v>
      </c>
      <c r="T510" s="82"/>
      <c r="U510" s="81">
        <v>445709</v>
      </c>
      <c r="V510" s="81">
        <v>223</v>
      </c>
      <c r="W510" s="81">
        <v>179</v>
      </c>
      <c r="X510" s="81">
        <v>1519</v>
      </c>
      <c r="Y510" s="81">
        <v>2877</v>
      </c>
      <c r="Z510" s="81">
        <v>3347</v>
      </c>
      <c r="AA510" s="81">
        <v>1625</v>
      </c>
      <c r="AB510" s="81">
        <v>7273</v>
      </c>
      <c r="AC510" s="81">
        <v>0</v>
      </c>
      <c r="AD510" s="81">
        <v>0.65893347128000002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2358</v>
      </c>
      <c r="B511" s="80">
        <v>281</v>
      </c>
      <c r="C511" s="80">
        <v>9</v>
      </c>
      <c r="D511" s="80">
        <v>17</v>
      </c>
      <c r="E511" s="80">
        <v>2012</v>
      </c>
      <c r="F511" s="80" t="s">
        <v>88</v>
      </c>
      <c r="G511" s="80" t="s">
        <v>2349</v>
      </c>
      <c r="H511" s="80" t="s">
        <v>2350</v>
      </c>
      <c r="I511" s="177"/>
      <c r="J511" s="81">
        <v>8.8863475739062032</v>
      </c>
      <c r="K511" s="81">
        <v>0.6743292488242465</v>
      </c>
      <c r="L511" s="81">
        <v>8.7400633670993031</v>
      </c>
      <c r="M511" s="81">
        <v>8.7536526559934025</v>
      </c>
      <c r="N511" s="81">
        <v>17.557880388501413</v>
      </c>
      <c r="O511" s="81">
        <v>6.3649231009530185</v>
      </c>
      <c r="P511" s="81">
        <v>8.0621120071441332</v>
      </c>
      <c r="Q511" s="81">
        <v>0.54417528641865398</v>
      </c>
      <c r="R511" s="81">
        <v>0</v>
      </c>
      <c r="S511" s="81">
        <v>0.51345483800000002</v>
      </c>
      <c r="T511" s="82"/>
      <c r="U511" s="81">
        <v>754422</v>
      </c>
      <c r="V511" s="81">
        <v>223</v>
      </c>
      <c r="W511" s="81">
        <v>179</v>
      </c>
      <c r="X511" s="81">
        <v>1519</v>
      </c>
      <c r="Y511" s="81">
        <v>2885</v>
      </c>
      <c r="Z511" s="81">
        <v>3329</v>
      </c>
      <c r="AA511" s="81">
        <v>1620</v>
      </c>
      <c r="AB511" s="81">
        <v>7137</v>
      </c>
      <c r="AC511" s="81">
        <v>0</v>
      </c>
      <c r="AD511" s="81">
        <v>0.51345483800000002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4.2050000000000001</v>
      </c>
      <c r="BJ511" s="81">
        <v>0</v>
      </c>
      <c r="BK511" s="81">
        <v>0</v>
      </c>
      <c r="BL511" s="81">
        <v>0</v>
      </c>
      <c r="BM511" s="82"/>
      <c r="BN511" s="81">
        <v>0</v>
      </c>
      <c r="BO511" s="81">
        <v>0</v>
      </c>
      <c r="BP511" s="81">
        <v>1</v>
      </c>
      <c r="BQ511" s="81">
        <v>0</v>
      </c>
      <c r="BR511" s="81">
        <v>0</v>
      </c>
      <c r="BS511" s="81">
        <v>0</v>
      </c>
      <c r="BT511"/>
      <c r="BU511" s="80">
        <v>4.2050000000000001</v>
      </c>
      <c r="BV511" s="80">
        <v>0</v>
      </c>
      <c r="BW511" s="80">
        <v>0</v>
      </c>
      <c r="BX511" s="80">
        <v>0</v>
      </c>
      <c r="BY511" s="80">
        <v>0</v>
      </c>
      <c r="BZ511" s="80">
        <v>0</v>
      </c>
      <c r="CA511" s="80">
        <v>0</v>
      </c>
      <c r="CB511" s="80">
        <v>0</v>
      </c>
      <c r="CC511" s="80">
        <v>0</v>
      </c>
    </row>
    <row r="512" spans="1:81">
      <c r="A512" s="80" t="s">
        <v>2359</v>
      </c>
      <c r="B512" s="80">
        <v>282</v>
      </c>
      <c r="C512" s="80">
        <v>10</v>
      </c>
      <c r="D512" s="80">
        <v>17</v>
      </c>
      <c r="E512" s="80">
        <v>2013</v>
      </c>
      <c r="F512" s="80" t="s">
        <v>89</v>
      </c>
      <c r="G512" s="80" t="s">
        <v>2349</v>
      </c>
      <c r="H512" s="80" t="s">
        <v>2350</v>
      </c>
      <c r="I512" s="177"/>
      <c r="J512" s="81">
        <v>10.073793122886704</v>
      </c>
      <c r="K512" s="81">
        <v>0.65538630961373068</v>
      </c>
      <c r="L512" s="81">
        <v>7.1046899127384764</v>
      </c>
      <c r="M512" s="81">
        <v>8.3985035272322239</v>
      </c>
      <c r="N512" s="81">
        <v>14.952135247312031</v>
      </c>
      <c r="O512" s="81">
        <v>6.1606059853368436</v>
      </c>
      <c r="P512" s="81">
        <v>8.0225540863850675</v>
      </c>
      <c r="Q512" s="81">
        <v>0.54304063372844169</v>
      </c>
      <c r="R512" s="81">
        <v>0</v>
      </c>
      <c r="S512" s="81">
        <v>0.36286879039999997</v>
      </c>
      <c r="T512" s="82"/>
      <c r="U512" s="81">
        <v>801800</v>
      </c>
      <c r="V512" s="81">
        <v>223</v>
      </c>
      <c r="W512" s="81">
        <v>179</v>
      </c>
      <c r="X512" s="81">
        <v>1519</v>
      </c>
      <c r="Y512" s="81">
        <v>2851</v>
      </c>
      <c r="Z512" s="81">
        <v>3366</v>
      </c>
      <c r="AA512" s="81">
        <v>1606</v>
      </c>
      <c r="AB512" s="81">
        <v>7020</v>
      </c>
      <c r="AC512" s="81">
        <v>0</v>
      </c>
      <c r="AD512" s="81">
        <v>0.36286879039999997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4.2309999999999999</v>
      </c>
      <c r="BJ512" s="81">
        <v>0</v>
      </c>
      <c r="BK512" s="81">
        <v>0</v>
      </c>
      <c r="BL512" s="81">
        <v>0</v>
      </c>
      <c r="BM512" s="82"/>
      <c r="BN512" s="81">
        <v>0</v>
      </c>
      <c r="BO512" s="81">
        <v>0</v>
      </c>
      <c r="BP512" s="81">
        <v>1</v>
      </c>
      <c r="BQ512" s="81">
        <v>0</v>
      </c>
      <c r="BR512" s="81">
        <v>0</v>
      </c>
      <c r="BS512" s="81">
        <v>0</v>
      </c>
      <c r="BT512"/>
      <c r="BU512" s="80">
        <v>4.2309999999999999</v>
      </c>
      <c r="BV512" s="80">
        <v>0</v>
      </c>
      <c r="BW512" s="80">
        <v>0</v>
      </c>
      <c r="BX512" s="80">
        <v>0</v>
      </c>
      <c r="BY512" s="80">
        <v>0</v>
      </c>
      <c r="BZ512" s="80">
        <v>0</v>
      </c>
      <c r="CA512" s="80">
        <v>0</v>
      </c>
      <c r="CB512" s="80">
        <v>0</v>
      </c>
      <c r="CC512" s="80">
        <v>0</v>
      </c>
    </row>
    <row r="513" spans="1:81">
      <c r="A513" s="80" t="s">
        <v>2360</v>
      </c>
      <c r="B513" s="80">
        <v>283</v>
      </c>
      <c r="C513" s="80">
        <v>11</v>
      </c>
      <c r="D513" s="80">
        <v>17</v>
      </c>
      <c r="E513" s="80">
        <v>2014</v>
      </c>
      <c r="F513" s="80" t="s">
        <v>90</v>
      </c>
      <c r="G513" s="80" t="s">
        <v>2349</v>
      </c>
      <c r="H513" s="80" t="s">
        <v>2350</v>
      </c>
      <c r="I513" s="177"/>
      <c r="J513" s="81">
        <v>10.937679526491772</v>
      </c>
      <c r="K513" s="81">
        <v>0.75461774123039749</v>
      </c>
      <c r="L513" s="81">
        <v>6.3791580291235528</v>
      </c>
      <c r="M513" s="81">
        <v>7.6946978888810627</v>
      </c>
      <c r="N513" s="81">
        <v>13.061266196480188</v>
      </c>
      <c r="O513" s="81">
        <v>5.7728925283979748</v>
      </c>
      <c r="P513" s="81">
        <v>8.0743227610548924</v>
      </c>
      <c r="Q513" s="81">
        <v>0.50870248054010458</v>
      </c>
      <c r="R513" s="81">
        <v>0</v>
      </c>
      <c r="S513" s="81">
        <v>0.51335800784000007</v>
      </c>
      <c r="T513" s="82"/>
      <c r="U513" s="81">
        <v>868170</v>
      </c>
      <c r="V513" s="81">
        <v>261</v>
      </c>
      <c r="W513" s="81">
        <v>138</v>
      </c>
      <c r="X513" s="81">
        <v>1423</v>
      </c>
      <c r="Y513" s="81">
        <v>2836</v>
      </c>
      <c r="Z513" s="81">
        <v>3322</v>
      </c>
      <c r="AA513" s="81">
        <v>1608</v>
      </c>
      <c r="AB513" s="81">
        <v>6854</v>
      </c>
      <c r="AC513" s="81">
        <v>0</v>
      </c>
      <c r="AD513" s="81">
        <v>0.51335800784000007</v>
      </c>
      <c r="AE513" s="82"/>
      <c r="AF513" s="81">
        <v>9796102.450976165</v>
      </c>
      <c r="AG513" s="81">
        <v>537583.87792850216</v>
      </c>
      <c r="AH513" s="81">
        <v>1204153.4308883199</v>
      </c>
      <c r="AI513" s="81">
        <v>9026322.5499975123</v>
      </c>
      <c r="AJ513" s="81">
        <v>14722354.141743129</v>
      </c>
      <c r="AK513" s="81">
        <v>0</v>
      </c>
      <c r="AL513" s="81">
        <v>0</v>
      </c>
      <c r="AM513" s="81">
        <v>940951.7792046126</v>
      </c>
      <c r="AN513" s="81">
        <v>0</v>
      </c>
      <c r="AO513" s="81">
        <v>0</v>
      </c>
      <c r="AP513" s="82"/>
      <c r="AQ513" s="81">
        <v>89</v>
      </c>
      <c r="AR513" s="81">
        <v>4</v>
      </c>
      <c r="AS513" s="81">
        <v>2</v>
      </c>
      <c r="AT513" s="81">
        <v>0</v>
      </c>
      <c r="AU513" s="81">
        <v>0</v>
      </c>
      <c r="AV513" s="81">
        <v>0</v>
      </c>
      <c r="AW513" s="81" t="s">
        <v>564</v>
      </c>
      <c r="AX513" s="82"/>
      <c r="AY513" s="81">
        <v>432.2</v>
      </c>
      <c r="AZ513" s="81">
        <v>115.1</v>
      </c>
      <c r="BA513" s="81">
        <v>22200</v>
      </c>
      <c r="BB513" s="81">
        <v>0</v>
      </c>
      <c r="BC513" s="81">
        <v>0</v>
      </c>
      <c r="BD513" s="81">
        <v>0</v>
      </c>
      <c r="BE513" s="81" t="s">
        <v>564</v>
      </c>
      <c r="BF513" s="82"/>
      <c r="BG513" s="81">
        <v>0</v>
      </c>
      <c r="BH513" s="81">
        <v>0</v>
      </c>
      <c r="BI513" s="81">
        <v>3.87</v>
      </c>
      <c r="BJ513" s="81">
        <v>0</v>
      </c>
      <c r="BK513" s="81">
        <v>0</v>
      </c>
      <c r="BL513" s="81">
        <v>0</v>
      </c>
      <c r="BM513" s="82"/>
      <c r="BN513" s="81">
        <v>0</v>
      </c>
      <c r="BO513" s="81">
        <v>0</v>
      </c>
      <c r="BP513" s="81">
        <v>1</v>
      </c>
      <c r="BQ513" s="81">
        <v>0</v>
      </c>
      <c r="BR513" s="81">
        <v>0</v>
      </c>
      <c r="BS513" s="81">
        <v>0</v>
      </c>
      <c r="BT513"/>
      <c r="BU513" s="80">
        <v>3.87</v>
      </c>
      <c r="BV513" s="80">
        <v>0</v>
      </c>
      <c r="BW513" s="80">
        <v>0</v>
      </c>
      <c r="BX513" s="80">
        <v>0</v>
      </c>
      <c r="BY513" s="80">
        <v>0</v>
      </c>
      <c r="BZ513" s="80">
        <v>0</v>
      </c>
      <c r="CA513" s="80">
        <v>0</v>
      </c>
      <c r="CB513" s="80">
        <v>0</v>
      </c>
      <c r="CC513" s="80">
        <v>0</v>
      </c>
    </row>
    <row r="514" spans="1:81">
      <c r="A514" s="80" t="s">
        <v>2361</v>
      </c>
      <c r="B514" s="80">
        <v>284</v>
      </c>
      <c r="C514" s="80">
        <v>12</v>
      </c>
      <c r="D514" s="80">
        <v>17</v>
      </c>
      <c r="E514" s="80">
        <v>2015</v>
      </c>
      <c r="F514" s="80" t="s">
        <v>91</v>
      </c>
      <c r="G514" s="80" t="s">
        <v>2349</v>
      </c>
      <c r="H514" s="80" t="s">
        <v>2350</v>
      </c>
      <c r="I514" s="177"/>
      <c r="J514" s="81">
        <v>9.0740976849100683</v>
      </c>
      <c r="K514" s="81">
        <v>0.77672443357213594</v>
      </c>
      <c r="L514" s="81">
        <v>5.585161130010686</v>
      </c>
      <c r="M514" s="81">
        <v>8.1205947784527197</v>
      </c>
      <c r="N514" s="81">
        <v>14.63396840315071</v>
      </c>
      <c r="O514" s="81">
        <v>5.707475708433936</v>
      </c>
      <c r="P514" s="81">
        <v>7.8294109797474274</v>
      </c>
      <c r="Q514" s="81">
        <v>0.48578801544256511</v>
      </c>
      <c r="R514" s="81">
        <v>0</v>
      </c>
      <c r="S514" s="81">
        <v>0.33865322329999997</v>
      </c>
      <c r="T514" s="82"/>
      <c r="U514" s="81">
        <v>822437</v>
      </c>
      <c r="V514" s="81">
        <v>261</v>
      </c>
      <c r="W514" s="81">
        <v>138</v>
      </c>
      <c r="X514" s="81">
        <v>1423</v>
      </c>
      <c r="Y514" s="81">
        <v>2819</v>
      </c>
      <c r="Z514" s="81">
        <v>3316</v>
      </c>
      <c r="AA514" s="81">
        <v>1558</v>
      </c>
      <c r="AB514" s="81">
        <v>6686</v>
      </c>
      <c r="AC514" s="81">
        <v>0</v>
      </c>
      <c r="AD514" s="81">
        <v>0.33865322329999997</v>
      </c>
      <c r="AE514" s="82"/>
      <c r="AF514" s="81">
        <v>7764623.9330989514</v>
      </c>
      <c r="AG514" s="81">
        <v>514870.70993539691</v>
      </c>
      <c r="AH514" s="81">
        <v>831838.27207208518</v>
      </c>
      <c r="AI514" s="81">
        <v>9563598.4024415035</v>
      </c>
      <c r="AJ514" s="81">
        <v>16790775.783025656</v>
      </c>
      <c r="AK514" s="81">
        <v>0</v>
      </c>
      <c r="AL514" s="81">
        <v>0</v>
      </c>
      <c r="AM514" s="81">
        <v>916288.25328485714</v>
      </c>
      <c r="AN514" s="81">
        <v>0</v>
      </c>
      <c r="AO514" s="81">
        <v>0</v>
      </c>
      <c r="AP514" s="82"/>
      <c r="AQ514" s="81">
        <v>96</v>
      </c>
      <c r="AR514" s="81">
        <v>4</v>
      </c>
      <c r="AS514" s="81">
        <v>2</v>
      </c>
      <c r="AT514" s="81">
        <v>0</v>
      </c>
      <c r="AU514" s="81">
        <v>0</v>
      </c>
      <c r="AV514" s="81">
        <v>0</v>
      </c>
      <c r="AW514" s="81" t="s">
        <v>564</v>
      </c>
      <c r="AX514" s="82"/>
      <c r="AY514" s="81">
        <v>466.6</v>
      </c>
      <c r="AZ514" s="81">
        <v>115.1</v>
      </c>
      <c r="BA514" s="81">
        <v>22200</v>
      </c>
      <c r="BB514" s="81">
        <v>0</v>
      </c>
      <c r="BC514" s="81">
        <v>0</v>
      </c>
      <c r="BD514" s="81">
        <v>0</v>
      </c>
      <c r="BE514" s="81" t="s">
        <v>564</v>
      </c>
      <c r="BF514" s="82"/>
      <c r="BG514" s="81">
        <v>0</v>
      </c>
      <c r="BH514" s="81">
        <v>0</v>
      </c>
      <c r="BI514" s="81">
        <v>3.65</v>
      </c>
      <c r="BJ514" s="81">
        <v>0</v>
      </c>
      <c r="BK514" s="81">
        <v>0</v>
      </c>
      <c r="BL514" s="81">
        <v>0</v>
      </c>
      <c r="BM514" s="82"/>
      <c r="BN514" s="81">
        <v>0</v>
      </c>
      <c r="BO514" s="81">
        <v>0</v>
      </c>
      <c r="BP514" s="81">
        <v>1</v>
      </c>
      <c r="BQ514" s="81">
        <v>0</v>
      </c>
      <c r="BR514" s="81">
        <v>0</v>
      </c>
      <c r="BS514" s="81">
        <v>0</v>
      </c>
      <c r="BT514"/>
      <c r="BU514" s="80">
        <v>3.65</v>
      </c>
      <c r="BV514" s="80">
        <v>0</v>
      </c>
      <c r="BW514" s="80">
        <v>0</v>
      </c>
      <c r="BX514" s="80">
        <v>0</v>
      </c>
      <c r="BY514" s="80">
        <v>0</v>
      </c>
      <c r="BZ514" s="80">
        <v>0</v>
      </c>
      <c r="CA514" s="80">
        <v>0</v>
      </c>
      <c r="CB514" s="80">
        <v>0</v>
      </c>
      <c r="CC514" s="80">
        <v>0</v>
      </c>
    </row>
    <row r="515" spans="1:81">
      <c r="A515" s="80" t="s">
        <v>2362</v>
      </c>
      <c r="B515" s="80">
        <v>285</v>
      </c>
      <c r="C515" s="80">
        <v>13</v>
      </c>
      <c r="D515" s="80">
        <v>17</v>
      </c>
      <c r="E515" s="80">
        <v>2016</v>
      </c>
      <c r="F515" s="80" t="s">
        <v>92</v>
      </c>
      <c r="G515" s="80" t="s">
        <v>2349</v>
      </c>
      <c r="H515" s="80" t="s">
        <v>2350</v>
      </c>
      <c r="I515" s="177"/>
      <c r="J515" s="81">
        <v>8.536022358816254</v>
      </c>
      <c r="K515" s="81">
        <v>0.75924052496747374</v>
      </c>
      <c r="L515" s="81">
        <v>6.7616783739574684</v>
      </c>
      <c r="M515" s="81">
        <v>6.4825114444371632</v>
      </c>
      <c r="N515" s="81">
        <v>13.06378958192361</v>
      </c>
      <c r="O515" s="81">
        <v>5.6109626136896864</v>
      </c>
      <c r="P515" s="81">
        <v>7.5844649390687806</v>
      </c>
      <c r="Q515" s="81">
        <v>0.45811933264357119</v>
      </c>
      <c r="R515" s="81">
        <v>0</v>
      </c>
      <c r="S515" s="81">
        <v>0.38733940952000001</v>
      </c>
      <c r="T515" s="82"/>
      <c r="U515" s="81">
        <v>780324</v>
      </c>
      <c r="V515" s="81">
        <v>261</v>
      </c>
      <c r="W515" s="81">
        <v>138</v>
      </c>
      <c r="X515" s="81">
        <v>1423</v>
      </c>
      <c r="Y515" s="81">
        <v>2776</v>
      </c>
      <c r="Z515" s="81">
        <v>3300</v>
      </c>
      <c r="AA515" s="81">
        <v>1561</v>
      </c>
      <c r="AB515" s="81">
        <v>6486</v>
      </c>
      <c r="AC515" s="81">
        <v>0</v>
      </c>
      <c r="AD515" s="81">
        <v>0.38733940952000001</v>
      </c>
      <c r="AE515" s="82"/>
      <c r="AF515" s="81">
        <v>7290855.0748775303</v>
      </c>
      <c r="AG515" s="81">
        <v>506103.32388276909</v>
      </c>
      <c r="AH515" s="81">
        <v>801816.64310999308</v>
      </c>
      <c r="AI515" s="81">
        <v>8782991.315114677</v>
      </c>
      <c r="AJ515" s="81">
        <v>13659277.770201121</v>
      </c>
      <c r="AK515" s="81">
        <v>0</v>
      </c>
      <c r="AL515" s="81">
        <v>0</v>
      </c>
      <c r="AM515" s="81">
        <v>889569.664091949</v>
      </c>
      <c r="AN515" s="81">
        <v>0</v>
      </c>
      <c r="AO515" s="81">
        <v>0</v>
      </c>
      <c r="AP515" s="82"/>
      <c r="AQ515" s="81">
        <v>99</v>
      </c>
      <c r="AR515" s="81">
        <v>6</v>
      </c>
      <c r="AS515" s="81">
        <v>2</v>
      </c>
      <c r="AT515" s="81">
        <v>0</v>
      </c>
      <c r="AU515" s="81">
        <v>0</v>
      </c>
      <c r="AV515" s="81">
        <v>0</v>
      </c>
      <c r="AW515" s="81" t="s">
        <v>564</v>
      </c>
      <c r="AX515" s="82"/>
      <c r="AY515" s="81">
        <v>479.7</v>
      </c>
      <c r="AZ515" s="81">
        <v>662.3</v>
      </c>
      <c r="BA515" s="81">
        <v>22200</v>
      </c>
      <c r="BB515" s="81">
        <v>0</v>
      </c>
      <c r="BC515" s="81">
        <v>0</v>
      </c>
      <c r="BD515" s="81">
        <v>0</v>
      </c>
      <c r="BE515" s="81" t="s">
        <v>564</v>
      </c>
      <c r="BF515" s="82"/>
      <c r="BG515" s="81">
        <v>0</v>
      </c>
      <c r="BH515" s="81">
        <v>0</v>
      </c>
      <c r="BI515" s="81">
        <v>3.7669999999999999</v>
      </c>
      <c r="BJ515" s="81">
        <v>0</v>
      </c>
      <c r="BK515" s="81">
        <v>0</v>
      </c>
      <c r="BL515" s="81">
        <v>0</v>
      </c>
      <c r="BM515" s="82"/>
      <c r="BN515" s="81">
        <v>0</v>
      </c>
      <c r="BO515" s="81">
        <v>0</v>
      </c>
      <c r="BP515" s="81">
        <v>1</v>
      </c>
      <c r="BQ515" s="81">
        <v>0</v>
      </c>
      <c r="BR515" s="81">
        <v>0</v>
      </c>
      <c r="BS515" s="81">
        <v>0</v>
      </c>
      <c r="BT515"/>
      <c r="BU515" s="80">
        <v>3.7669999999999999</v>
      </c>
      <c r="BV515" s="80">
        <v>0</v>
      </c>
      <c r="BW515" s="80">
        <v>0</v>
      </c>
      <c r="BX515" s="80">
        <v>0</v>
      </c>
      <c r="BY515" s="80">
        <v>0</v>
      </c>
      <c r="BZ515" s="80">
        <v>0</v>
      </c>
      <c r="CA515" s="80">
        <v>0</v>
      </c>
      <c r="CB515" s="80">
        <v>0</v>
      </c>
      <c r="CC515" s="80">
        <v>0</v>
      </c>
    </row>
    <row r="516" spans="1:81">
      <c r="A516" s="80" t="s">
        <v>2363</v>
      </c>
      <c r="B516" s="80">
        <v>286</v>
      </c>
      <c r="C516" s="80">
        <v>14</v>
      </c>
      <c r="D516" s="80">
        <v>17</v>
      </c>
      <c r="E516" s="80">
        <v>2017</v>
      </c>
      <c r="F516" s="80" t="s">
        <v>71</v>
      </c>
      <c r="G516" s="80" t="s">
        <v>2349</v>
      </c>
      <c r="H516" s="80" t="s">
        <v>2350</v>
      </c>
      <c r="I516" s="177"/>
      <c r="J516" s="81">
        <v>9.0378395482131157</v>
      </c>
      <c r="K516" s="81">
        <v>0.76990472368642038</v>
      </c>
      <c r="L516" s="81">
        <v>6.0147287140217935</v>
      </c>
      <c r="M516" s="81">
        <v>5.8185980640366779</v>
      </c>
      <c r="N516" s="81">
        <v>12.831274737786622</v>
      </c>
      <c r="O516" s="81">
        <v>5.5060246973854552</v>
      </c>
      <c r="P516" s="81">
        <v>7.5219362309975502</v>
      </c>
      <c r="Q516" s="81">
        <v>0.43405068708993277</v>
      </c>
      <c r="R516" s="81">
        <v>0</v>
      </c>
      <c r="S516" s="81">
        <v>0.38183591685000001</v>
      </c>
      <c r="T516" s="82"/>
      <c r="U516" s="81">
        <v>944390</v>
      </c>
      <c r="V516" s="81">
        <v>261</v>
      </c>
      <c r="W516" s="81">
        <v>138</v>
      </c>
      <c r="X516" s="81">
        <v>1423</v>
      </c>
      <c r="Y516" s="81">
        <v>2754</v>
      </c>
      <c r="Z516" s="81">
        <v>3292</v>
      </c>
      <c r="AA516" s="81">
        <v>1558</v>
      </c>
      <c r="AB516" s="81">
        <v>6355</v>
      </c>
      <c r="AC516" s="81">
        <v>0</v>
      </c>
      <c r="AD516" s="81">
        <v>0.38183591685000001</v>
      </c>
      <c r="AE516" s="82"/>
      <c r="AF516" s="81">
        <v>7916591.9605801785</v>
      </c>
      <c r="AG516" s="81">
        <v>514738.67069326609</v>
      </c>
      <c r="AH516" s="81">
        <v>953448.93847260741</v>
      </c>
      <c r="AI516" s="81">
        <v>8386883.6417275006</v>
      </c>
      <c r="AJ516" s="81">
        <v>15430768.944160519</v>
      </c>
      <c r="AK516" s="81">
        <v>0</v>
      </c>
      <c r="AL516" s="81">
        <v>0</v>
      </c>
      <c r="AM516" s="81">
        <v>872966.53622485185</v>
      </c>
      <c r="AN516" s="81">
        <v>0</v>
      </c>
      <c r="AO516" s="81">
        <v>0</v>
      </c>
      <c r="AP516" s="82"/>
      <c r="AQ516" s="81">
        <v>100</v>
      </c>
      <c r="AR516" s="81">
        <v>6</v>
      </c>
      <c r="AS516" s="81">
        <v>2</v>
      </c>
      <c r="AT516" s="81">
        <v>0</v>
      </c>
      <c r="AU516" s="81">
        <v>0</v>
      </c>
      <c r="AV516" s="81">
        <v>0</v>
      </c>
      <c r="AW516" s="81" t="s">
        <v>564</v>
      </c>
      <c r="AX516" s="82"/>
      <c r="AY516" s="81">
        <v>482.7</v>
      </c>
      <c r="AZ516" s="81">
        <v>662.3</v>
      </c>
      <c r="BA516" s="81">
        <v>22200</v>
      </c>
      <c r="BB516" s="81">
        <v>0</v>
      </c>
      <c r="BC516" s="81">
        <v>0</v>
      </c>
      <c r="BD516" s="81">
        <v>0</v>
      </c>
      <c r="BE516" s="81" t="s">
        <v>564</v>
      </c>
      <c r="BF516" s="82"/>
      <c r="BG516" s="81">
        <v>0</v>
      </c>
      <c r="BH516" s="81">
        <v>0</v>
      </c>
      <c r="BI516" s="81">
        <v>3.919</v>
      </c>
      <c r="BJ516" s="81">
        <v>0</v>
      </c>
      <c r="BK516" s="81">
        <v>0</v>
      </c>
      <c r="BL516" s="81">
        <v>0</v>
      </c>
      <c r="BM516" s="82"/>
      <c r="BN516" s="81">
        <v>0</v>
      </c>
      <c r="BO516" s="81">
        <v>0</v>
      </c>
      <c r="BP516" s="81">
        <v>1</v>
      </c>
      <c r="BQ516" s="81">
        <v>0</v>
      </c>
      <c r="BR516" s="81">
        <v>0</v>
      </c>
      <c r="BS516" s="81">
        <v>0</v>
      </c>
      <c r="BT516"/>
      <c r="BU516" s="80">
        <v>3.919</v>
      </c>
      <c r="BV516" s="80">
        <v>0</v>
      </c>
      <c r="BW516" s="80">
        <v>0</v>
      </c>
      <c r="BX516" s="80">
        <v>0</v>
      </c>
      <c r="BY516" s="80">
        <v>0</v>
      </c>
      <c r="BZ516" s="80">
        <v>0</v>
      </c>
      <c r="CA516" s="80">
        <v>0</v>
      </c>
      <c r="CB516" s="80">
        <v>0</v>
      </c>
      <c r="CC516" s="80">
        <v>0</v>
      </c>
    </row>
    <row r="517" spans="1:81">
      <c r="A517" s="80" t="s">
        <v>2364</v>
      </c>
      <c r="B517" s="80">
        <v>287</v>
      </c>
      <c r="C517" s="80">
        <v>15</v>
      </c>
      <c r="D517" s="80">
        <v>17</v>
      </c>
      <c r="E517" s="80">
        <v>2018</v>
      </c>
      <c r="F517" s="80" t="s">
        <v>93</v>
      </c>
      <c r="G517" s="80" t="s">
        <v>2349</v>
      </c>
      <c r="H517" s="80" t="s">
        <v>2350</v>
      </c>
      <c r="I517" s="177"/>
      <c r="J517" s="81">
        <v>8.9847911760911785</v>
      </c>
      <c r="K517" s="81">
        <v>0.7322828941097993</v>
      </c>
      <c r="L517" s="81">
        <v>5.507664342213288</v>
      </c>
      <c r="M517" s="81">
        <v>6.2225162185895639</v>
      </c>
      <c r="N517" s="81">
        <v>11.80553913512081</v>
      </c>
      <c r="O517" s="81">
        <v>5.3517036818997301</v>
      </c>
      <c r="P517" s="81">
        <v>7.4327214368655463</v>
      </c>
      <c r="Q517" s="81">
        <v>0.39314343905399807</v>
      </c>
      <c r="R517" s="81">
        <v>0</v>
      </c>
      <c r="S517" s="81">
        <v>0.42791566650000001</v>
      </c>
      <c r="T517" s="82"/>
      <c r="U517" s="81">
        <v>962656</v>
      </c>
      <c r="V517" s="81">
        <v>261</v>
      </c>
      <c r="W517" s="81">
        <v>138</v>
      </c>
      <c r="X517" s="81">
        <v>1423</v>
      </c>
      <c r="Y517" s="81">
        <v>2744</v>
      </c>
      <c r="Z517" s="81">
        <v>3261</v>
      </c>
      <c r="AA517" s="81">
        <v>1555</v>
      </c>
      <c r="AB517" s="81">
        <v>6203</v>
      </c>
      <c r="AC517" s="81">
        <v>0</v>
      </c>
      <c r="AD517" s="81">
        <v>0.42791566650000001</v>
      </c>
      <c r="AE517" s="82"/>
      <c r="AF517" s="81">
        <v>8342490.4171365872</v>
      </c>
      <c r="AG517" s="81">
        <v>467090.94879775442</v>
      </c>
      <c r="AH517" s="81">
        <v>901216.39649601898</v>
      </c>
      <c r="AI517" s="81">
        <v>8608487.957019072</v>
      </c>
      <c r="AJ517" s="81">
        <v>13923907.76660943</v>
      </c>
      <c r="AK517" s="81">
        <v>0</v>
      </c>
      <c r="AL517" s="81">
        <v>0</v>
      </c>
      <c r="AM517" s="81">
        <v>853849.83974435774</v>
      </c>
      <c r="AN517" s="81">
        <v>0</v>
      </c>
      <c r="AO517" s="81">
        <v>0</v>
      </c>
      <c r="AP517" s="82"/>
      <c r="AQ517" s="81">
        <v>103</v>
      </c>
      <c r="AR517" s="81">
        <v>8</v>
      </c>
      <c r="AS517" s="81">
        <v>2</v>
      </c>
      <c r="AT517" s="81">
        <v>0</v>
      </c>
      <c r="AU517" s="81">
        <v>0</v>
      </c>
      <c r="AV517" s="81">
        <v>0</v>
      </c>
      <c r="AW517" s="81" t="s">
        <v>564</v>
      </c>
      <c r="AX517" s="82"/>
      <c r="AY517" s="81">
        <v>496.00000000000011</v>
      </c>
      <c r="AZ517" s="81">
        <v>761</v>
      </c>
      <c r="BA517" s="81">
        <v>22200</v>
      </c>
      <c r="BB517" s="81">
        <v>0</v>
      </c>
      <c r="BC517" s="81">
        <v>0</v>
      </c>
      <c r="BD517" s="81">
        <v>0</v>
      </c>
      <c r="BE517" s="81" t="s">
        <v>564</v>
      </c>
      <c r="BF517" s="82"/>
      <c r="BG517" s="81">
        <v>0</v>
      </c>
      <c r="BH517" s="81">
        <v>0</v>
      </c>
      <c r="BI517" s="81">
        <v>4.0149999999999997</v>
      </c>
      <c r="BJ517" s="81">
        <v>0</v>
      </c>
      <c r="BK517" s="81">
        <v>0</v>
      </c>
      <c r="BL517" s="81">
        <v>0</v>
      </c>
      <c r="BM517" s="82"/>
      <c r="BN517" s="81">
        <v>0</v>
      </c>
      <c r="BO517" s="81">
        <v>0</v>
      </c>
      <c r="BP517" s="81">
        <v>1</v>
      </c>
      <c r="BQ517" s="81">
        <v>0</v>
      </c>
      <c r="BR517" s="81">
        <v>0</v>
      </c>
      <c r="BS517" s="81">
        <v>0</v>
      </c>
      <c r="BT517"/>
      <c r="BU517" s="80">
        <v>4.0149999999999997</v>
      </c>
      <c r="BV517" s="80">
        <v>0</v>
      </c>
      <c r="BW517" s="80">
        <v>0</v>
      </c>
      <c r="BX517" s="80">
        <v>0</v>
      </c>
      <c r="BY517" s="80">
        <v>0</v>
      </c>
      <c r="BZ517" s="80">
        <v>0</v>
      </c>
      <c r="CA517" s="80">
        <v>0</v>
      </c>
      <c r="CB517" s="80">
        <v>0</v>
      </c>
      <c r="CC517" s="80">
        <v>0</v>
      </c>
    </row>
    <row r="518" spans="1:81">
      <c r="A518" s="80" t="s">
        <v>2365</v>
      </c>
      <c r="B518" s="80">
        <v>288</v>
      </c>
      <c r="C518" s="80">
        <v>16</v>
      </c>
      <c r="D518" s="80">
        <v>17</v>
      </c>
      <c r="E518" s="80">
        <v>2019</v>
      </c>
      <c r="F518" s="80" t="s">
        <v>73</v>
      </c>
      <c r="G518" s="80" t="s">
        <v>2349</v>
      </c>
      <c r="H518" s="80" t="s">
        <v>2350</v>
      </c>
      <c r="I518" s="177"/>
      <c r="J518" s="81">
        <v>7.9920285731551273</v>
      </c>
      <c r="K518" s="81">
        <v>0.68855358009614143</v>
      </c>
      <c r="L518" s="81">
        <v>5.5605441637605351</v>
      </c>
      <c r="M518" s="81">
        <v>5.7977574743449445</v>
      </c>
      <c r="N518" s="81">
        <v>10.861499454767172</v>
      </c>
      <c r="O518" s="81">
        <v>5.1943196069121615</v>
      </c>
      <c r="P518" s="81">
        <v>7.2335264785577271</v>
      </c>
      <c r="Q518" s="81">
        <v>0.37130178895340338</v>
      </c>
      <c r="R518" s="81">
        <v>0</v>
      </c>
      <c r="S518" s="81">
        <v>0.56105367360000002</v>
      </c>
      <c r="T518" s="82"/>
      <c r="U518" s="81">
        <v>909488</v>
      </c>
      <c r="V518" s="81">
        <v>261</v>
      </c>
      <c r="W518" s="81">
        <v>138</v>
      </c>
      <c r="X518" s="81">
        <v>1423</v>
      </c>
      <c r="Y518" s="81">
        <v>2712</v>
      </c>
      <c r="Z518" s="81">
        <v>3252</v>
      </c>
      <c r="AA518" s="81">
        <v>1502</v>
      </c>
      <c r="AB518" s="81">
        <v>6017</v>
      </c>
      <c r="AC518" s="81">
        <v>0</v>
      </c>
      <c r="AD518" s="81">
        <v>0.56105367360000002</v>
      </c>
      <c r="AE518" s="82"/>
      <c r="AF518" s="81">
        <v>7888526.6575034559</v>
      </c>
      <c r="AG518" s="81">
        <v>452643.46279262891</v>
      </c>
      <c r="AH518" s="81">
        <v>959750.67702288227</v>
      </c>
      <c r="AI518" s="81">
        <v>8255707.9004667634</v>
      </c>
      <c r="AJ518" s="81">
        <v>12582763.277528508</v>
      </c>
      <c r="AK518" s="81">
        <v>0</v>
      </c>
      <c r="AL518" s="81">
        <v>0</v>
      </c>
      <c r="AM518" s="81">
        <v>819470.10404825129</v>
      </c>
      <c r="AN518" s="81">
        <v>0</v>
      </c>
      <c r="AO518" s="81">
        <v>0</v>
      </c>
      <c r="AP518" s="82"/>
      <c r="AQ518" s="81">
        <v>104</v>
      </c>
      <c r="AR518" s="81">
        <v>7</v>
      </c>
      <c r="AS518" s="81">
        <v>2</v>
      </c>
      <c r="AT518" s="81">
        <v>0</v>
      </c>
      <c r="AU518" s="81">
        <v>0</v>
      </c>
      <c r="AV518" s="81">
        <v>0</v>
      </c>
      <c r="AW518" s="81" t="s">
        <v>564</v>
      </c>
      <c r="AX518" s="82"/>
      <c r="AY518" s="81">
        <v>501.4</v>
      </c>
      <c r="AZ518" s="81">
        <v>751.2</v>
      </c>
      <c r="BA518" s="81">
        <v>22200</v>
      </c>
      <c r="BB518" s="81">
        <v>0</v>
      </c>
      <c r="BC518" s="81">
        <v>0</v>
      </c>
      <c r="BD518" s="81">
        <v>0</v>
      </c>
      <c r="BE518" s="81" t="s">
        <v>564</v>
      </c>
      <c r="BF518" s="82"/>
      <c r="BG518" s="81">
        <v>0</v>
      </c>
      <c r="BH518" s="81">
        <v>0</v>
      </c>
      <c r="BI518" s="81">
        <v>3.7370000000000001</v>
      </c>
      <c r="BJ518" s="81">
        <v>0</v>
      </c>
      <c r="BK518" s="81">
        <v>0</v>
      </c>
      <c r="BL518" s="81">
        <v>0</v>
      </c>
      <c r="BM518" s="82"/>
      <c r="BN518" s="81">
        <v>0</v>
      </c>
      <c r="BO518" s="81">
        <v>0</v>
      </c>
      <c r="BP518" s="81">
        <v>1</v>
      </c>
      <c r="BQ518" s="81">
        <v>0</v>
      </c>
      <c r="BR518" s="81">
        <v>0</v>
      </c>
      <c r="BS518" s="81">
        <v>0</v>
      </c>
      <c r="BT518"/>
      <c r="BU518" s="80">
        <v>3.7370000000000001</v>
      </c>
      <c r="BV518" s="80">
        <v>0</v>
      </c>
      <c r="BW518" s="80">
        <v>0</v>
      </c>
      <c r="BX518" s="80">
        <v>0</v>
      </c>
      <c r="BY518" s="80">
        <v>0</v>
      </c>
      <c r="BZ518" s="80">
        <v>0</v>
      </c>
      <c r="CA518" s="80">
        <v>0</v>
      </c>
      <c r="CB518" s="80">
        <v>0</v>
      </c>
      <c r="CC518" s="80">
        <v>0</v>
      </c>
    </row>
    <row r="519" spans="1:81">
      <c r="A519" s="80" t="s">
        <v>2366</v>
      </c>
      <c r="B519" s="80">
        <v>289</v>
      </c>
      <c r="C519" s="80">
        <v>17</v>
      </c>
      <c r="D519" s="80">
        <v>17</v>
      </c>
      <c r="E519" s="80">
        <v>2020</v>
      </c>
      <c r="F519" s="80" t="s">
        <v>218</v>
      </c>
      <c r="G519" s="80" t="s">
        <v>2349</v>
      </c>
      <c r="H519" s="80" t="s">
        <v>2350</v>
      </c>
      <c r="I519" s="177"/>
      <c r="J519" s="81">
        <v>11.681158886362841</v>
      </c>
      <c r="K519" s="81">
        <v>0.76503171275745308</v>
      </c>
      <c r="L519" s="81">
        <v>5.5665791508396056</v>
      </c>
      <c r="M519" s="81">
        <v>4.8670808576567115</v>
      </c>
      <c r="N519" s="81">
        <v>10.400967326302483</v>
      </c>
      <c r="O519" s="81">
        <v>4.4977804922866982</v>
      </c>
      <c r="P519" s="81">
        <v>6.888238686358255</v>
      </c>
      <c r="Q519" s="81">
        <v>0.3463496667606113</v>
      </c>
      <c r="R519" s="81">
        <v>0</v>
      </c>
      <c r="S519" s="81">
        <v>0.59806600689999989</v>
      </c>
      <c r="T519" s="82"/>
      <c r="U519" s="81">
        <v>1025257</v>
      </c>
      <c r="V519" s="81">
        <v>255</v>
      </c>
      <c r="W519" s="81">
        <v>142</v>
      </c>
      <c r="X519" s="81">
        <v>1325</v>
      </c>
      <c r="Y519" s="81">
        <v>2704</v>
      </c>
      <c r="Z519" s="81">
        <v>3214</v>
      </c>
      <c r="AA519" s="81">
        <v>1554</v>
      </c>
      <c r="AB519" s="81">
        <v>5874</v>
      </c>
      <c r="AC519" s="81">
        <v>0</v>
      </c>
      <c r="AD519" s="81">
        <v>0.59806600689999989</v>
      </c>
      <c r="AE519" s="82"/>
      <c r="AF519" s="81">
        <v>8536441.504149152</v>
      </c>
      <c r="AG519" s="81">
        <v>499816.38331296254</v>
      </c>
      <c r="AH519" s="81">
        <v>973659.70707483753</v>
      </c>
      <c r="AI519" s="81">
        <v>7344897.8892177539</v>
      </c>
      <c r="AJ519" s="81">
        <v>12416415.276881816</v>
      </c>
      <c r="AK519" s="81"/>
      <c r="AL519" s="81"/>
      <c r="AM519" s="81">
        <v>766622.2615011622</v>
      </c>
      <c r="AN519" s="81"/>
      <c r="AO519" s="81"/>
      <c r="AP519" s="82"/>
      <c r="AQ519" s="81">
        <v>105</v>
      </c>
      <c r="AR519" s="81">
        <v>7</v>
      </c>
      <c r="AS519" s="81">
        <v>2</v>
      </c>
      <c r="AT519" s="81">
        <v>0</v>
      </c>
      <c r="AU519" s="81">
        <v>0</v>
      </c>
      <c r="AV519" s="81">
        <v>0</v>
      </c>
      <c r="AW519" s="81">
        <v>2</v>
      </c>
      <c r="AX519" s="82"/>
      <c r="AY519" s="81">
        <v>504</v>
      </c>
      <c r="AZ519" s="81">
        <v>751.2</v>
      </c>
      <c r="BA519" s="81">
        <v>65600</v>
      </c>
      <c r="BB519" s="81">
        <v>0</v>
      </c>
      <c r="BC519" s="81">
        <v>0</v>
      </c>
      <c r="BD519" s="81">
        <v>0</v>
      </c>
      <c r="BE519" s="81">
        <v>65600</v>
      </c>
      <c r="BF519" s="82"/>
      <c r="BG519" s="81">
        <v>0</v>
      </c>
      <c r="BH519" s="81">
        <v>0</v>
      </c>
      <c r="BI519" s="81">
        <v>3.085</v>
      </c>
      <c r="BJ519" s="81">
        <v>0</v>
      </c>
      <c r="BK519" s="81">
        <v>0</v>
      </c>
      <c r="BL519" s="81">
        <v>0</v>
      </c>
      <c r="BM519" s="82"/>
      <c r="BN519" s="81">
        <v>0</v>
      </c>
      <c r="BO519" s="81">
        <v>0</v>
      </c>
      <c r="BP519" s="81">
        <v>1</v>
      </c>
      <c r="BQ519" s="81">
        <v>0</v>
      </c>
      <c r="BR519" s="81">
        <v>0</v>
      </c>
      <c r="BS519" s="81">
        <v>0</v>
      </c>
      <c r="BT519"/>
      <c r="BU519" s="80">
        <v>3.085</v>
      </c>
      <c r="BV519" s="80">
        <v>0</v>
      </c>
      <c r="BW519" s="80">
        <v>0</v>
      </c>
      <c r="BX519" s="80">
        <v>0</v>
      </c>
      <c r="BY519" s="80">
        <v>0</v>
      </c>
      <c r="BZ519" s="80">
        <v>0</v>
      </c>
      <c r="CA519" s="80">
        <v>0</v>
      </c>
      <c r="CB519" s="80">
        <v>0</v>
      </c>
      <c r="CC519" s="80">
        <v>0</v>
      </c>
    </row>
    <row r="520" spans="1:81">
      <c r="A520" s="80" t="s">
        <v>2367</v>
      </c>
      <c r="B520" s="80">
        <v>289</v>
      </c>
      <c r="C520" s="80">
        <v>18</v>
      </c>
      <c r="D520" s="80">
        <v>17</v>
      </c>
      <c r="E520" s="80">
        <v>2021</v>
      </c>
      <c r="F520" s="80" t="s">
        <v>75</v>
      </c>
      <c r="G520" s="174" t="s">
        <v>2349</v>
      </c>
      <c r="H520" s="80" t="s">
        <v>2350</v>
      </c>
      <c r="I520" s="177"/>
      <c r="J520" s="81">
        <v>8.5224331488009746</v>
      </c>
      <c r="K520" s="81">
        <v>0.8344647802987466</v>
      </c>
      <c r="L520" s="81">
        <v>5.0692178797803242</v>
      </c>
      <c r="M520" s="81">
        <v>5.444891625696255</v>
      </c>
      <c r="N520" s="81">
        <v>10.368063366391734</v>
      </c>
      <c r="O520" s="81">
        <v>4.3069527947271036</v>
      </c>
      <c r="P520" s="81">
        <v>6.9997495441421478</v>
      </c>
      <c r="Q520" s="81">
        <v>0.34280861339348123</v>
      </c>
      <c r="R520" s="81">
        <v>0</v>
      </c>
      <c r="S520" s="81">
        <v>0.47447975764</v>
      </c>
      <c r="T520" s="82"/>
      <c r="U520" s="81">
        <v>807148</v>
      </c>
      <c r="V520" s="81">
        <v>255</v>
      </c>
      <c r="W520" s="81">
        <v>142</v>
      </c>
      <c r="X520" s="81">
        <v>1325</v>
      </c>
      <c r="Y520" s="81">
        <v>2686</v>
      </c>
      <c r="Z520" s="81">
        <v>3169</v>
      </c>
      <c r="AA520" s="81">
        <v>1540</v>
      </c>
      <c r="AB520" s="81">
        <v>5745</v>
      </c>
      <c r="AC520" s="81">
        <v>0</v>
      </c>
      <c r="AD520" s="81">
        <v>0.47447975764</v>
      </c>
      <c r="AE520" s="82"/>
      <c r="AF520" s="81">
        <v>6148670.4748023599</v>
      </c>
      <c r="AG520" s="81">
        <v>525455.44598899747</v>
      </c>
      <c r="AH520" s="81">
        <v>890662.52060244873</v>
      </c>
      <c r="AI520" s="81">
        <v>8024152.704028259</v>
      </c>
      <c r="AJ520" s="81">
        <v>12086006.76312899</v>
      </c>
      <c r="AK520" s="81">
        <v>0</v>
      </c>
      <c r="AL520" s="81">
        <v>0</v>
      </c>
      <c r="AM520" s="81">
        <v>754111.03545582783</v>
      </c>
      <c r="AN520" s="81">
        <v>0</v>
      </c>
      <c r="AO520" s="81">
        <v>0</v>
      </c>
      <c r="AP520" s="82"/>
      <c r="AQ520" s="81">
        <v>107</v>
      </c>
      <c r="AR520" s="81">
        <v>7</v>
      </c>
      <c r="AS520" s="81">
        <v>2</v>
      </c>
      <c r="AT520" s="81">
        <v>0</v>
      </c>
      <c r="AU520" s="81">
        <v>0</v>
      </c>
      <c r="AV520" s="81">
        <v>0</v>
      </c>
      <c r="AW520" s="81"/>
      <c r="AX520" s="82"/>
      <c r="AY520" s="81">
        <v>514</v>
      </c>
      <c r="AZ520" s="81">
        <v>751.2</v>
      </c>
      <c r="BA520" s="81">
        <v>65600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2368</v>
      </c>
      <c r="B521" s="80">
        <v>289</v>
      </c>
      <c r="C521" s="80">
        <v>19</v>
      </c>
      <c r="D521" s="80">
        <v>17</v>
      </c>
      <c r="E521" s="80">
        <v>2022</v>
      </c>
      <c r="F521" s="80" t="s">
        <v>568</v>
      </c>
      <c r="G521" s="174" t="s">
        <v>2349</v>
      </c>
      <c r="H521" s="80" t="s">
        <v>2350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109</v>
      </c>
      <c r="AR521" s="81">
        <v>8</v>
      </c>
      <c r="AS521" s="81">
        <v>2</v>
      </c>
      <c r="AT521" s="81">
        <v>0</v>
      </c>
      <c r="AU521" s="81">
        <v>0</v>
      </c>
      <c r="AV521" s="81">
        <v>0</v>
      </c>
      <c r="AW521" s="81"/>
      <c r="AX521" s="82"/>
      <c r="AY521" s="81">
        <v>525.20000000000005</v>
      </c>
      <c r="AZ521" s="81">
        <v>800.7</v>
      </c>
      <c r="BA521" s="81">
        <v>65600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2369</v>
      </c>
      <c r="B522" s="80">
        <v>392</v>
      </c>
      <c r="C522" s="80">
        <v>1</v>
      </c>
      <c r="D522" s="80">
        <v>24</v>
      </c>
      <c r="E522" s="80">
        <v>1990</v>
      </c>
      <c r="F522" s="80" t="s">
        <v>562</v>
      </c>
      <c r="G522" s="80" t="s">
        <v>2370</v>
      </c>
      <c r="H522" s="80" t="s">
        <v>2371</v>
      </c>
      <c r="I522" s="177"/>
      <c r="J522" s="81">
        <v>4.2515149575427786</v>
      </c>
      <c r="K522" s="81">
        <v>1.668033815887729</v>
      </c>
      <c r="L522" s="81">
        <v>0.18131196826035342</v>
      </c>
      <c r="M522" s="81">
        <v>3.633407466500242</v>
      </c>
      <c r="N522" s="81">
        <v>6.0353986729012696</v>
      </c>
      <c r="O522" s="81">
        <v>3.6857692671174056</v>
      </c>
      <c r="P522" s="81">
        <v>10.740860161325042</v>
      </c>
      <c r="Q522" s="81">
        <v>0.48495365091693327</v>
      </c>
      <c r="R522" s="81">
        <v>3.266854041565483</v>
      </c>
      <c r="S522" s="81">
        <v>0.38739085448853722</v>
      </c>
      <c r="T522" s="82"/>
      <c r="U522" s="81">
        <v>444316</v>
      </c>
      <c r="V522" s="81">
        <v>415</v>
      </c>
      <c r="W522" s="81">
        <v>2</v>
      </c>
      <c r="X522" s="81">
        <v>1357</v>
      </c>
      <c r="Y522" s="81">
        <v>2860</v>
      </c>
      <c r="Z522" s="81">
        <v>1516</v>
      </c>
      <c r="AA522" s="81">
        <v>2608</v>
      </c>
      <c r="AB522" s="81">
        <v>7874</v>
      </c>
      <c r="AC522" s="81">
        <v>565825</v>
      </c>
      <c r="AD522" s="81">
        <v>0.38739085448853722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2372</v>
      </c>
      <c r="B523" s="80">
        <v>393</v>
      </c>
      <c r="C523" s="80">
        <v>2</v>
      </c>
      <c r="D523" s="80">
        <v>24</v>
      </c>
      <c r="E523" s="80">
        <v>2005</v>
      </c>
      <c r="F523" s="80" t="s">
        <v>565</v>
      </c>
      <c r="G523" s="80" t="s">
        <v>2370</v>
      </c>
      <c r="H523" s="80" t="s">
        <v>2371</v>
      </c>
      <c r="I523" s="177"/>
      <c r="J523" s="81">
        <v>0</v>
      </c>
      <c r="K523" s="81">
        <v>1.1411256252084674</v>
      </c>
      <c r="L523" s="81">
        <v>3.9489202629590126</v>
      </c>
      <c r="M523" s="81">
        <v>5.9056238811836677</v>
      </c>
      <c r="N523" s="81">
        <v>7.8442437303224528</v>
      </c>
      <c r="O523" s="81">
        <v>5.5235031467162088</v>
      </c>
      <c r="P523" s="81">
        <v>16.142009860789848</v>
      </c>
      <c r="Q523" s="81">
        <v>0.42094626667452539</v>
      </c>
      <c r="R523" s="81">
        <v>7.244133424920812</v>
      </c>
      <c r="S523" s="81">
        <v>0.47290791242466318</v>
      </c>
      <c r="T523" s="82"/>
      <c r="U523" s="81">
        <v>0</v>
      </c>
      <c r="V523" s="81">
        <v>424</v>
      </c>
      <c r="W523" s="81">
        <v>42</v>
      </c>
      <c r="X523" s="81">
        <v>1266</v>
      </c>
      <c r="Y523" s="81">
        <v>3142</v>
      </c>
      <c r="Z523" s="81">
        <v>2629</v>
      </c>
      <c r="AA523" s="81">
        <v>3210</v>
      </c>
      <c r="AB523" s="81">
        <v>7145</v>
      </c>
      <c r="AC523" s="81">
        <v>1280975</v>
      </c>
      <c r="AD523" s="81">
        <v>0.47290791242466318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2373</v>
      </c>
      <c r="B524" s="80">
        <v>394</v>
      </c>
      <c r="C524" s="80">
        <v>3</v>
      </c>
      <c r="D524" s="80">
        <v>24</v>
      </c>
      <c r="E524" s="80">
        <v>2006</v>
      </c>
      <c r="F524" s="80" t="s">
        <v>566</v>
      </c>
      <c r="G524" s="80" t="s">
        <v>2370</v>
      </c>
      <c r="H524" s="80" t="s">
        <v>2371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2374</v>
      </c>
      <c r="B525" s="80">
        <v>395</v>
      </c>
      <c r="C525" s="80">
        <v>4</v>
      </c>
      <c r="D525" s="80">
        <v>24</v>
      </c>
      <c r="E525" s="80">
        <v>2007</v>
      </c>
      <c r="F525" s="80" t="s">
        <v>567</v>
      </c>
      <c r="G525" s="80" t="s">
        <v>2370</v>
      </c>
      <c r="H525" s="80" t="s">
        <v>2371</v>
      </c>
      <c r="I525" s="177"/>
      <c r="J525" s="81">
        <v>0.70865935164190308</v>
      </c>
      <c r="K525" s="81">
        <v>1.0691912133193588</v>
      </c>
      <c r="L525" s="81">
        <v>4.3377223665146047</v>
      </c>
      <c r="M525" s="81">
        <v>6.77318573627202</v>
      </c>
      <c r="N525" s="81">
        <v>7.7789159706920694</v>
      </c>
      <c r="O525" s="81">
        <v>5.2203830277599801</v>
      </c>
      <c r="P525" s="81">
        <v>15.845473876433294</v>
      </c>
      <c r="Q525" s="81">
        <v>0.43244573021841692</v>
      </c>
      <c r="R525" s="81">
        <v>7.4709550619983682</v>
      </c>
      <c r="S525" s="81">
        <v>0.85271171258599476</v>
      </c>
      <c r="T525" s="82"/>
      <c r="U525" s="81">
        <v>95597</v>
      </c>
      <c r="V525" s="81">
        <v>410</v>
      </c>
      <c r="W525" s="81">
        <v>62</v>
      </c>
      <c r="X525" s="81">
        <v>1700</v>
      </c>
      <c r="Y525" s="81">
        <v>3136</v>
      </c>
      <c r="Z525" s="81">
        <v>2583</v>
      </c>
      <c r="AA525" s="81">
        <v>3103</v>
      </c>
      <c r="AB525" s="81">
        <v>6952</v>
      </c>
      <c r="AC525" s="81">
        <v>1358989</v>
      </c>
      <c r="AD525" s="81">
        <v>0.85271171258599476</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2375</v>
      </c>
      <c r="B526" s="80">
        <v>396</v>
      </c>
      <c r="C526" s="80">
        <v>5</v>
      </c>
      <c r="D526" s="80">
        <v>24</v>
      </c>
      <c r="E526" s="80">
        <v>2008</v>
      </c>
      <c r="F526" s="80" t="s">
        <v>84</v>
      </c>
      <c r="G526" s="80" t="s">
        <v>2370</v>
      </c>
      <c r="H526" s="80" t="s">
        <v>2371</v>
      </c>
      <c r="I526" s="177"/>
      <c r="J526" s="81">
        <v>0.59515069177039226</v>
      </c>
      <c r="K526" s="81">
        <v>0.8340183286447308</v>
      </c>
      <c r="L526" s="81">
        <v>3.749469382254325</v>
      </c>
      <c r="M526" s="81">
        <v>7.2102311132029762</v>
      </c>
      <c r="N526" s="81">
        <v>6.9989181288482119</v>
      </c>
      <c r="O526" s="81">
        <v>5.0414170694077018</v>
      </c>
      <c r="P526" s="81">
        <v>15.44486447877731</v>
      </c>
      <c r="Q526" s="81">
        <v>0.41700914529802025</v>
      </c>
      <c r="R526" s="81">
        <v>5.8406477596565871</v>
      </c>
      <c r="S526" s="81">
        <v>0.71869124264133089</v>
      </c>
      <c r="T526" s="82"/>
      <c r="U526" s="81">
        <v>86832</v>
      </c>
      <c r="V526" s="81">
        <v>410</v>
      </c>
      <c r="W526" s="81">
        <v>62</v>
      </c>
      <c r="X526" s="81">
        <v>1700</v>
      </c>
      <c r="Y526" s="81">
        <v>3134</v>
      </c>
      <c r="Z526" s="81">
        <v>2582</v>
      </c>
      <c r="AA526" s="81">
        <v>3028</v>
      </c>
      <c r="AB526" s="81">
        <v>6814</v>
      </c>
      <c r="AC526" s="81">
        <v>1103218</v>
      </c>
      <c r="AD526" s="81">
        <v>0.71869124264133089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2376</v>
      </c>
      <c r="B527" s="80">
        <v>397</v>
      </c>
      <c r="C527" s="80">
        <v>6</v>
      </c>
      <c r="D527" s="80">
        <v>24</v>
      </c>
      <c r="E527" s="80">
        <v>2009</v>
      </c>
      <c r="F527" s="80" t="s">
        <v>85</v>
      </c>
      <c r="G527" s="80" t="s">
        <v>2370</v>
      </c>
      <c r="H527" s="80" t="s">
        <v>2371</v>
      </c>
      <c r="I527" s="177"/>
      <c r="J527" s="81">
        <v>0.62518608579866342</v>
      </c>
      <c r="K527" s="81">
        <v>0.6361701528737852</v>
      </c>
      <c r="L527" s="81">
        <v>0.40904655315779226</v>
      </c>
      <c r="M527" s="81">
        <v>6.6139082181194278</v>
      </c>
      <c r="N527" s="81">
        <v>6.6383984787099157</v>
      </c>
      <c r="O527" s="81">
        <v>5.1411957091671523</v>
      </c>
      <c r="P527" s="81">
        <v>15.18360422032614</v>
      </c>
      <c r="Q527" s="81">
        <v>0.39450403888995583</v>
      </c>
      <c r="R527" s="81">
        <v>6.8456226670044913</v>
      </c>
      <c r="S527" s="81">
        <v>0.54040071876752971</v>
      </c>
      <c r="T527" s="82"/>
      <c r="U527" s="81">
        <v>86707</v>
      </c>
      <c r="V527" s="81">
        <v>295</v>
      </c>
      <c r="W527" s="81">
        <v>10</v>
      </c>
      <c r="X527" s="81">
        <v>1738</v>
      </c>
      <c r="Y527" s="81">
        <v>3165</v>
      </c>
      <c r="Z527" s="81">
        <v>2599</v>
      </c>
      <c r="AA527" s="81">
        <v>3056</v>
      </c>
      <c r="AB527" s="81">
        <v>6767</v>
      </c>
      <c r="AC527" s="81">
        <v>1261468</v>
      </c>
      <c r="AD527" s="81">
        <v>0.54040071876752971</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2.4500000000000002</v>
      </c>
      <c r="BK527" s="81">
        <v>0</v>
      </c>
      <c r="BL527" s="81">
        <v>0</v>
      </c>
      <c r="BM527" s="82"/>
      <c r="BN527" s="81">
        <v>0</v>
      </c>
      <c r="BO527" s="81">
        <v>0</v>
      </c>
      <c r="BP527" s="81">
        <v>0</v>
      </c>
      <c r="BQ527" s="81">
        <v>1</v>
      </c>
      <c r="BR527" s="81">
        <v>0</v>
      </c>
      <c r="BS527" s="81">
        <v>0</v>
      </c>
      <c r="BT527"/>
      <c r="BU527" s="80"/>
      <c r="BV527" s="80"/>
      <c r="BW527" s="80"/>
      <c r="BX527" s="80"/>
      <c r="BY527" s="80"/>
      <c r="BZ527" s="80"/>
      <c r="CA527" s="80"/>
      <c r="CB527" s="80"/>
      <c r="CC527" s="80"/>
    </row>
    <row r="528" spans="1:81">
      <c r="A528" s="80" t="s">
        <v>2377</v>
      </c>
      <c r="B528" s="80">
        <v>398</v>
      </c>
      <c r="C528" s="80">
        <v>7</v>
      </c>
      <c r="D528" s="80">
        <v>24</v>
      </c>
      <c r="E528" s="80">
        <v>2010</v>
      </c>
      <c r="F528" s="80" t="s">
        <v>86</v>
      </c>
      <c r="G528" s="80" t="s">
        <v>2370</v>
      </c>
      <c r="H528" s="80" t="s">
        <v>2371</v>
      </c>
      <c r="I528" s="177"/>
      <c r="J528" s="81">
        <v>0.58876794617684225</v>
      </c>
      <c r="K528" s="81">
        <v>0.67598289465672201</v>
      </c>
      <c r="L528" s="81">
        <v>0.37658108552687658</v>
      </c>
      <c r="M528" s="81">
        <v>7.1284066557895294</v>
      </c>
      <c r="N528" s="81">
        <v>7.8706380156524078</v>
      </c>
      <c r="O528" s="81">
        <v>5.2434317355615878</v>
      </c>
      <c r="P528" s="81">
        <v>15.506262875351537</v>
      </c>
      <c r="Q528" s="81">
        <v>0.40684559643282342</v>
      </c>
      <c r="R528" s="81">
        <v>6.9652808163703579</v>
      </c>
      <c r="S528" s="81">
        <v>0.77980503660130096</v>
      </c>
      <c r="T528" s="82"/>
      <c r="U528" s="81">
        <v>85941</v>
      </c>
      <c r="V528" s="81">
        <v>295</v>
      </c>
      <c r="W528" s="81">
        <v>10</v>
      </c>
      <c r="X528" s="81">
        <v>1738</v>
      </c>
      <c r="Y528" s="81">
        <v>3184</v>
      </c>
      <c r="Z528" s="81">
        <v>2663</v>
      </c>
      <c r="AA528" s="81">
        <v>3043</v>
      </c>
      <c r="AB528" s="81">
        <v>6687</v>
      </c>
      <c r="AC528" s="81">
        <v>1216337</v>
      </c>
      <c r="AD528" s="81">
        <v>0.77980503660130096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2.38</v>
      </c>
      <c r="BK528" s="81">
        <v>0</v>
      </c>
      <c r="BL528" s="81">
        <v>0</v>
      </c>
      <c r="BM528" s="82"/>
      <c r="BN528" s="81">
        <v>0</v>
      </c>
      <c r="BO528" s="81">
        <v>0</v>
      </c>
      <c r="BP528" s="81">
        <v>0</v>
      </c>
      <c r="BQ528" s="81">
        <v>1</v>
      </c>
      <c r="BR528" s="81">
        <v>0</v>
      </c>
      <c r="BS528" s="81">
        <v>0</v>
      </c>
      <c r="BT528"/>
      <c r="BU528" s="80">
        <v>2.38</v>
      </c>
      <c r="BV528" s="80">
        <v>0</v>
      </c>
      <c r="BW528" s="80">
        <v>0</v>
      </c>
      <c r="BX528" s="80">
        <v>0</v>
      </c>
      <c r="BY528" s="80">
        <v>0</v>
      </c>
      <c r="BZ528" s="80">
        <v>0</v>
      </c>
      <c r="CA528" s="80">
        <v>0</v>
      </c>
      <c r="CB528" s="80">
        <v>0</v>
      </c>
      <c r="CC528" s="80">
        <v>0</v>
      </c>
    </row>
    <row r="529" spans="1:81">
      <c r="A529" s="80" t="s">
        <v>2378</v>
      </c>
      <c r="B529" s="80">
        <v>399</v>
      </c>
      <c r="C529" s="80">
        <v>8</v>
      </c>
      <c r="D529" s="80">
        <v>24</v>
      </c>
      <c r="E529" s="80">
        <v>2011</v>
      </c>
      <c r="F529" s="80" t="s">
        <v>87</v>
      </c>
      <c r="G529" s="80" t="s">
        <v>2370</v>
      </c>
      <c r="H529" s="80" t="s">
        <v>2371</v>
      </c>
      <c r="I529" s="177"/>
      <c r="J529" s="81">
        <v>0.66703805265382243</v>
      </c>
      <c r="K529" s="81">
        <v>0.89426559478858647</v>
      </c>
      <c r="L529" s="81">
        <v>0.50669381862113549</v>
      </c>
      <c r="M529" s="81">
        <v>8.4848583864047598</v>
      </c>
      <c r="N529" s="81">
        <v>9.6639095043930769</v>
      </c>
      <c r="O529" s="81">
        <v>5.2687663591688167</v>
      </c>
      <c r="P529" s="81">
        <v>15.231352134142115</v>
      </c>
      <c r="Q529" s="81">
        <v>0.46324706240498492</v>
      </c>
      <c r="R529" s="81">
        <v>7.4202296702420885</v>
      </c>
      <c r="S529" s="81">
        <v>1.1278446811819678</v>
      </c>
      <c r="T529" s="82"/>
      <c r="U529" s="81">
        <v>82056</v>
      </c>
      <c r="V529" s="81">
        <v>295</v>
      </c>
      <c r="W529" s="81">
        <v>10</v>
      </c>
      <c r="X529" s="81">
        <v>1738</v>
      </c>
      <c r="Y529" s="81">
        <v>3175</v>
      </c>
      <c r="Z529" s="81">
        <v>2734</v>
      </c>
      <c r="AA529" s="81">
        <v>3078</v>
      </c>
      <c r="AB529" s="81">
        <v>6601</v>
      </c>
      <c r="AC529" s="81">
        <v>1293641</v>
      </c>
      <c r="AD529" s="81">
        <v>1.1278446811819678</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2.4260000000000002</v>
      </c>
      <c r="BK529" s="81">
        <v>0</v>
      </c>
      <c r="BL529" s="81">
        <v>0</v>
      </c>
      <c r="BM529" s="82"/>
      <c r="BN529" s="81">
        <v>0</v>
      </c>
      <c r="BO529" s="81">
        <v>0</v>
      </c>
      <c r="BP529" s="81">
        <v>0</v>
      </c>
      <c r="BQ529" s="81">
        <v>1</v>
      </c>
      <c r="BR529" s="81">
        <v>0</v>
      </c>
      <c r="BS529" s="81">
        <v>0</v>
      </c>
      <c r="BT529"/>
      <c r="BU529" s="80">
        <v>2.4260000000000002</v>
      </c>
      <c r="BV529" s="80">
        <v>0</v>
      </c>
      <c r="BW529" s="80">
        <v>0</v>
      </c>
      <c r="BX529" s="80">
        <v>0</v>
      </c>
      <c r="BY529" s="80">
        <v>0</v>
      </c>
      <c r="BZ529" s="80">
        <v>0</v>
      </c>
      <c r="CA529" s="80">
        <v>0</v>
      </c>
      <c r="CB529" s="80">
        <v>0</v>
      </c>
      <c r="CC529" s="80">
        <v>0</v>
      </c>
    </row>
    <row r="530" spans="1:81">
      <c r="A530" s="80" t="s">
        <v>2379</v>
      </c>
      <c r="B530" s="80">
        <v>400</v>
      </c>
      <c r="C530" s="80">
        <v>9</v>
      </c>
      <c r="D530" s="80">
        <v>24</v>
      </c>
      <c r="E530" s="80">
        <v>2012</v>
      </c>
      <c r="F530" s="80" t="s">
        <v>88</v>
      </c>
      <c r="G530" s="80" t="s">
        <v>2370</v>
      </c>
      <c r="H530" s="80" t="s">
        <v>2371</v>
      </c>
      <c r="I530" s="177"/>
      <c r="J530" s="81">
        <v>0.61902146477229891</v>
      </c>
      <c r="K530" s="81">
        <v>0.91585009264264228</v>
      </c>
      <c r="L530" s="81">
        <v>0.51348498512769081</v>
      </c>
      <c r="M530" s="81">
        <v>9.4908763638492246</v>
      </c>
      <c r="N530" s="81">
        <v>10.008012229197034</v>
      </c>
      <c r="O530" s="81">
        <v>5.4146777476416181</v>
      </c>
      <c r="P530" s="81">
        <v>15.278199914773138</v>
      </c>
      <c r="Q530" s="81">
        <v>0.49865578999271365</v>
      </c>
      <c r="R530" s="81">
        <v>7.5413981904351903</v>
      </c>
      <c r="S530" s="81">
        <v>0.82652903213631812</v>
      </c>
      <c r="T530" s="82"/>
      <c r="U530" s="81">
        <v>73922</v>
      </c>
      <c r="V530" s="81">
        <v>295</v>
      </c>
      <c r="W530" s="81">
        <v>10</v>
      </c>
      <c r="X530" s="81">
        <v>1738</v>
      </c>
      <c r="Y530" s="81">
        <v>3190</v>
      </c>
      <c r="Z530" s="81">
        <v>2832</v>
      </c>
      <c r="AA530" s="81">
        <v>3070</v>
      </c>
      <c r="AB530" s="81">
        <v>6540</v>
      </c>
      <c r="AC530" s="81">
        <v>1280712</v>
      </c>
      <c r="AD530" s="81">
        <v>0.82652903213631812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2.359</v>
      </c>
      <c r="BK530" s="81">
        <v>0</v>
      </c>
      <c r="BL530" s="81">
        <v>0</v>
      </c>
      <c r="BM530" s="82"/>
      <c r="BN530" s="81">
        <v>0</v>
      </c>
      <c r="BO530" s="81">
        <v>0</v>
      </c>
      <c r="BP530" s="81">
        <v>0</v>
      </c>
      <c r="BQ530" s="81">
        <v>1</v>
      </c>
      <c r="BR530" s="81">
        <v>0</v>
      </c>
      <c r="BS530" s="81">
        <v>0</v>
      </c>
      <c r="BT530"/>
      <c r="BU530" s="80">
        <v>2.359</v>
      </c>
      <c r="BV530" s="80">
        <v>0</v>
      </c>
      <c r="BW530" s="80">
        <v>0</v>
      </c>
      <c r="BX530" s="80">
        <v>0</v>
      </c>
      <c r="BY530" s="80">
        <v>0</v>
      </c>
      <c r="BZ530" s="80">
        <v>0</v>
      </c>
      <c r="CA530" s="80">
        <v>0</v>
      </c>
      <c r="CB530" s="80">
        <v>0</v>
      </c>
      <c r="CC530" s="80">
        <v>0</v>
      </c>
    </row>
    <row r="531" spans="1:81">
      <c r="A531" s="80" t="s">
        <v>2380</v>
      </c>
      <c r="B531" s="80">
        <v>401</v>
      </c>
      <c r="C531" s="80">
        <v>10</v>
      </c>
      <c r="D531" s="80">
        <v>24</v>
      </c>
      <c r="E531" s="80">
        <v>2013</v>
      </c>
      <c r="F531" s="80" t="s">
        <v>89</v>
      </c>
      <c r="G531" s="80" t="s">
        <v>2370</v>
      </c>
      <c r="H531" s="80" t="s">
        <v>2371</v>
      </c>
      <c r="I531" s="177"/>
      <c r="J531" s="81">
        <v>0.68200368771029873</v>
      </c>
      <c r="K531" s="81">
        <v>0.80645751932565546</v>
      </c>
      <c r="L531" s="81">
        <v>0.46998423361389829</v>
      </c>
      <c r="M531" s="81">
        <v>9.5062733433456081</v>
      </c>
      <c r="N531" s="81">
        <v>10.767023599739664</v>
      </c>
      <c r="O531" s="81">
        <v>5.3296745779265864</v>
      </c>
      <c r="P531" s="81">
        <v>15.530585712684418</v>
      </c>
      <c r="Q531" s="81">
        <v>0.50374367618797899</v>
      </c>
      <c r="R531" s="81">
        <v>7.1727213568710297</v>
      </c>
      <c r="S531" s="81">
        <v>0.62764766343339795</v>
      </c>
      <c r="T531" s="82"/>
      <c r="U531" s="81">
        <v>73190</v>
      </c>
      <c r="V531" s="81">
        <v>295</v>
      </c>
      <c r="W531" s="81">
        <v>10</v>
      </c>
      <c r="X531" s="81">
        <v>1738</v>
      </c>
      <c r="Y531" s="81">
        <v>3198</v>
      </c>
      <c r="Z531" s="81">
        <v>2912</v>
      </c>
      <c r="AA531" s="81">
        <v>3109</v>
      </c>
      <c r="AB531" s="81">
        <v>6512</v>
      </c>
      <c r="AC531" s="81">
        <v>1189035</v>
      </c>
      <c r="AD531" s="81">
        <v>0.62764766343339795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2.3660000000000001</v>
      </c>
      <c r="BK531" s="81">
        <v>0</v>
      </c>
      <c r="BL531" s="81">
        <v>0</v>
      </c>
      <c r="BM531" s="82"/>
      <c r="BN531" s="81">
        <v>0</v>
      </c>
      <c r="BO531" s="81">
        <v>0</v>
      </c>
      <c r="BP531" s="81">
        <v>0</v>
      </c>
      <c r="BQ531" s="81">
        <v>1</v>
      </c>
      <c r="BR531" s="81">
        <v>0</v>
      </c>
      <c r="BS531" s="81">
        <v>0</v>
      </c>
      <c r="BT531"/>
      <c r="BU531" s="80">
        <v>2.3660000000000001</v>
      </c>
      <c r="BV531" s="80">
        <v>0</v>
      </c>
      <c r="BW531" s="80">
        <v>0</v>
      </c>
      <c r="BX531" s="80">
        <v>0</v>
      </c>
      <c r="BY531" s="80">
        <v>0</v>
      </c>
      <c r="BZ531" s="80">
        <v>0</v>
      </c>
      <c r="CA531" s="80">
        <v>0</v>
      </c>
      <c r="CB531" s="80">
        <v>0</v>
      </c>
      <c r="CC531" s="80">
        <v>0</v>
      </c>
    </row>
    <row r="532" spans="1:81">
      <c r="A532" s="80" t="s">
        <v>2381</v>
      </c>
      <c r="B532" s="80">
        <v>402</v>
      </c>
      <c r="C532" s="80">
        <v>11</v>
      </c>
      <c r="D532" s="80">
        <v>24</v>
      </c>
      <c r="E532" s="80">
        <v>2014</v>
      </c>
      <c r="F532" s="80" t="s">
        <v>90</v>
      </c>
      <c r="G532" s="80" t="s">
        <v>2370</v>
      </c>
      <c r="H532" s="80" t="s">
        <v>2371</v>
      </c>
      <c r="I532" s="177"/>
      <c r="J532" s="81">
        <v>0.52770687302376984</v>
      </c>
      <c r="K532" s="81">
        <v>0.84542201192853228</v>
      </c>
      <c r="L532" s="81">
        <v>1.2146367075866713</v>
      </c>
      <c r="M532" s="81">
        <v>8.6714707826008386</v>
      </c>
      <c r="N532" s="81">
        <v>10.345339280688531</v>
      </c>
      <c r="O532" s="81">
        <v>5.1559819782530978</v>
      </c>
      <c r="P532" s="81">
        <v>15.289995526997602</v>
      </c>
      <c r="Q532" s="81">
        <v>0.4758231109925023</v>
      </c>
      <c r="R532" s="81">
        <v>6.0948124323711586</v>
      </c>
      <c r="S532" s="81">
        <v>0.68148550810041719</v>
      </c>
      <c r="T532" s="82"/>
      <c r="U532" s="81">
        <v>65752</v>
      </c>
      <c r="V532" s="81">
        <v>270</v>
      </c>
      <c r="W532" s="81">
        <v>26</v>
      </c>
      <c r="X532" s="81">
        <v>1708</v>
      </c>
      <c r="Y532" s="81">
        <v>3206</v>
      </c>
      <c r="Z532" s="81">
        <v>2967</v>
      </c>
      <c r="AA532" s="81">
        <v>3045</v>
      </c>
      <c r="AB532" s="81">
        <v>6411</v>
      </c>
      <c r="AC532" s="81">
        <v>1013525</v>
      </c>
      <c r="AD532" s="81">
        <v>0.68148550810041719</v>
      </c>
      <c r="AE532" s="82"/>
      <c r="AF532" s="81">
        <v>633935.66642960301</v>
      </c>
      <c r="AG532" s="81">
        <v>690332.96008210944</v>
      </c>
      <c r="AH532" s="81">
        <v>255612.92747460931</v>
      </c>
      <c r="AI532" s="81">
        <v>10116472.051317409</v>
      </c>
      <c r="AJ532" s="81">
        <v>14313919.930393022</v>
      </c>
      <c r="AK532" s="81">
        <v>0</v>
      </c>
      <c r="AL532" s="81">
        <v>0</v>
      </c>
      <c r="AM532" s="81">
        <v>880134.49904884305</v>
      </c>
      <c r="AN532" s="81">
        <v>0</v>
      </c>
      <c r="AO532" s="81">
        <v>0</v>
      </c>
      <c r="AP532" s="82"/>
      <c r="AQ532" s="81">
        <v>37</v>
      </c>
      <c r="AR532" s="81">
        <v>6</v>
      </c>
      <c r="AS532" s="81">
        <v>0</v>
      </c>
      <c r="AT532" s="81">
        <v>0</v>
      </c>
      <c r="AU532" s="81">
        <v>0</v>
      </c>
      <c r="AV532" s="81">
        <v>0</v>
      </c>
      <c r="AW532" s="81" t="s">
        <v>564</v>
      </c>
      <c r="AX532" s="82"/>
      <c r="AY532" s="81">
        <v>187.37</v>
      </c>
      <c r="AZ532" s="81">
        <v>189.4</v>
      </c>
      <c r="BA532" s="81">
        <v>0</v>
      </c>
      <c r="BB532" s="81">
        <v>0</v>
      </c>
      <c r="BC532" s="81">
        <v>0</v>
      </c>
      <c r="BD532" s="81">
        <v>0</v>
      </c>
      <c r="BE532" s="81" t="s">
        <v>564</v>
      </c>
      <c r="BF532" s="82"/>
      <c r="BG532" s="81">
        <v>0</v>
      </c>
      <c r="BH532" s="81">
        <v>0</v>
      </c>
      <c r="BI532" s="81">
        <v>0</v>
      </c>
      <c r="BJ532" s="81">
        <v>2.3519999999999999</v>
      </c>
      <c r="BK532" s="81">
        <v>0</v>
      </c>
      <c r="BL532" s="81">
        <v>0</v>
      </c>
      <c r="BM532" s="82"/>
      <c r="BN532" s="81">
        <v>0</v>
      </c>
      <c r="BO532" s="81">
        <v>0</v>
      </c>
      <c r="BP532" s="81">
        <v>0</v>
      </c>
      <c r="BQ532" s="81">
        <v>1</v>
      </c>
      <c r="BR532" s="81">
        <v>0</v>
      </c>
      <c r="BS532" s="81">
        <v>0</v>
      </c>
      <c r="BT532"/>
      <c r="BU532" s="80">
        <v>2.3519999999999999</v>
      </c>
      <c r="BV532" s="80">
        <v>0</v>
      </c>
      <c r="BW532" s="80">
        <v>0</v>
      </c>
      <c r="BX532" s="80">
        <v>0</v>
      </c>
      <c r="BY532" s="80">
        <v>0</v>
      </c>
      <c r="BZ532" s="80">
        <v>0</v>
      </c>
      <c r="CA532" s="80">
        <v>0</v>
      </c>
      <c r="CB532" s="80">
        <v>0</v>
      </c>
      <c r="CC532" s="80">
        <v>0</v>
      </c>
    </row>
    <row r="533" spans="1:81">
      <c r="A533" s="80" t="s">
        <v>2382</v>
      </c>
      <c r="B533" s="80">
        <v>403</v>
      </c>
      <c r="C533" s="80">
        <v>12</v>
      </c>
      <c r="D533" s="80">
        <v>24</v>
      </c>
      <c r="E533" s="80">
        <v>2015</v>
      </c>
      <c r="F533" s="80" t="s">
        <v>91</v>
      </c>
      <c r="G533" s="80" t="s">
        <v>2370</v>
      </c>
      <c r="H533" s="80" t="s">
        <v>2371</v>
      </c>
      <c r="I533" s="177"/>
      <c r="J533" s="81">
        <v>0.29475459715648639</v>
      </c>
      <c r="K533" s="81">
        <v>0.70690624163550386</v>
      </c>
      <c r="L533" s="81">
        <v>1.3043306567194912</v>
      </c>
      <c r="M533" s="81">
        <v>8.679510591534914</v>
      </c>
      <c r="N533" s="81">
        <v>9.0017699810516536</v>
      </c>
      <c r="O533" s="81">
        <v>5.2513595857756155</v>
      </c>
      <c r="P533" s="81">
        <v>15.221621218007034</v>
      </c>
      <c r="Q533" s="81">
        <v>0.45883208458267999</v>
      </c>
      <c r="R533" s="81">
        <v>8.2161823591947432</v>
      </c>
      <c r="S533" s="81">
        <v>0.73091259981214851</v>
      </c>
      <c r="T533" s="82"/>
      <c r="U533" s="81">
        <v>42204</v>
      </c>
      <c r="V533" s="81">
        <v>270</v>
      </c>
      <c r="W533" s="81">
        <v>26</v>
      </c>
      <c r="X533" s="81">
        <v>1708</v>
      </c>
      <c r="Y533" s="81">
        <v>3197</v>
      </c>
      <c r="Z533" s="81">
        <v>3051</v>
      </c>
      <c r="AA533" s="81">
        <v>3029</v>
      </c>
      <c r="AB533" s="81">
        <v>6315</v>
      </c>
      <c r="AC533" s="81">
        <v>1407455</v>
      </c>
      <c r="AD533" s="81">
        <v>0.73091259981214851</v>
      </c>
      <c r="AE533" s="82"/>
      <c r="AF533" s="81">
        <v>398934.80417241401</v>
      </c>
      <c r="AG533" s="81">
        <v>606774.92182951793</v>
      </c>
      <c r="AH533" s="81">
        <v>218134.12034352697</v>
      </c>
      <c r="AI533" s="81">
        <v>10491392.151392141</v>
      </c>
      <c r="AJ533" s="81">
        <v>13193736.914514724</v>
      </c>
      <c r="AK533" s="81">
        <v>0</v>
      </c>
      <c r="AL533" s="81">
        <v>0</v>
      </c>
      <c r="AM533" s="81">
        <v>865444.25957132399</v>
      </c>
      <c r="AN533" s="81">
        <v>0</v>
      </c>
      <c r="AO533" s="81">
        <v>0</v>
      </c>
      <c r="AP533" s="82"/>
      <c r="AQ533" s="81">
        <v>37</v>
      </c>
      <c r="AR533" s="81">
        <v>8</v>
      </c>
      <c r="AS533" s="81">
        <v>0</v>
      </c>
      <c r="AT533" s="81">
        <v>0</v>
      </c>
      <c r="AU533" s="81">
        <v>0</v>
      </c>
      <c r="AV533" s="81">
        <v>0</v>
      </c>
      <c r="AW533" s="81" t="s">
        <v>564</v>
      </c>
      <c r="AX533" s="82"/>
      <c r="AY533" s="81">
        <v>187.29000000000002</v>
      </c>
      <c r="AZ533" s="81">
        <v>2201.9</v>
      </c>
      <c r="BA533" s="81">
        <v>0</v>
      </c>
      <c r="BB533" s="81">
        <v>0</v>
      </c>
      <c r="BC533" s="81">
        <v>0</v>
      </c>
      <c r="BD533" s="81">
        <v>0</v>
      </c>
      <c r="BE533" s="81" t="s">
        <v>564</v>
      </c>
      <c r="BF533" s="82"/>
      <c r="BG533" s="81">
        <v>0</v>
      </c>
      <c r="BH533" s="81">
        <v>0</v>
      </c>
      <c r="BI533" s="81">
        <v>0</v>
      </c>
      <c r="BJ533" s="81">
        <v>2.4870000000000001</v>
      </c>
      <c r="BK533" s="81">
        <v>0</v>
      </c>
      <c r="BL533" s="81">
        <v>0</v>
      </c>
      <c r="BM533" s="82"/>
      <c r="BN533" s="81">
        <v>0</v>
      </c>
      <c r="BO533" s="81">
        <v>0</v>
      </c>
      <c r="BP533" s="81">
        <v>0</v>
      </c>
      <c r="BQ533" s="81">
        <v>1</v>
      </c>
      <c r="BR533" s="81">
        <v>0</v>
      </c>
      <c r="BS533" s="81">
        <v>0</v>
      </c>
      <c r="BT533"/>
      <c r="BU533" s="80">
        <v>2.4870000000000001</v>
      </c>
      <c r="BV533" s="80">
        <v>0</v>
      </c>
      <c r="BW533" s="80">
        <v>0</v>
      </c>
      <c r="BX533" s="80">
        <v>0</v>
      </c>
      <c r="BY533" s="80">
        <v>0</v>
      </c>
      <c r="BZ533" s="80">
        <v>0</v>
      </c>
      <c r="CA533" s="80">
        <v>0</v>
      </c>
      <c r="CB533" s="80">
        <v>0</v>
      </c>
      <c r="CC533" s="80">
        <v>0</v>
      </c>
    </row>
    <row r="534" spans="1:81">
      <c r="A534" s="80" t="s">
        <v>2383</v>
      </c>
      <c r="B534" s="80">
        <v>404</v>
      </c>
      <c r="C534" s="80">
        <v>13</v>
      </c>
      <c r="D534" s="80">
        <v>24</v>
      </c>
      <c r="E534" s="80">
        <v>2016</v>
      </c>
      <c r="F534" s="80" t="s">
        <v>92</v>
      </c>
      <c r="G534" s="80" t="s">
        <v>2370</v>
      </c>
      <c r="H534" s="80" t="s">
        <v>2371</v>
      </c>
      <c r="I534" s="177"/>
      <c r="J534" s="81">
        <v>0.23380038528433209</v>
      </c>
      <c r="K534" s="81">
        <v>0.68384505410987695</v>
      </c>
      <c r="L534" s="81">
        <v>1.1515092779236293</v>
      </c>
      <c r="M534" s="81">
        <v>6.7453161609203933</v>
      </c>
      <c r="N534" s="81">
        <v>8.155937701533496</v>
      </c>
      <c r="O534" s="81">
        <v>5.2198955224325267</v>
      </c>
      <c r="P534" s="81">
        <v>15.057179273654164</v>
      </c>
      <c r="Q534" s="81">
        <v>0.43664719617677422</v>
      </c>
      <c r="R534" s="81">
        <v>6.256320090410469</v>
      </c>
      <c r="S534" s="81">
        <v>0.95907340761598614</v>
      </c>
      <c r="T534" s="82"/>
      <c r="U534" s="81">
        <v>35883</v>
      </c>
      <c r="V534" s="81">
        <v>270</v>
      </c>
      <c r="W534" s="81">
        <v>26</v>
      </c>
      <c r="X534" s="81">
        <v>1708</v>
      </c>
      <c r="Y534" s="81">
        <v>3151</v>
      </c>
      <c r="Z534" s="81">
        <v>3070</v>
      </c>
      <c r="AA534" s="81">
        <v>3099</v>
      </c>
      <c r="AB534" s="81">
        <v>6182</v>
      </c>
      <c r="AC534" s="81">
        <v>1068517.8874801281</v>
      </c>
      <c r="AD534" s="81">
        <v>0.95907340761598614</v>
      </c>
      <c r="AE534" s="82"/>
      <c r="AF534" s="81">
        <v>326297.12715643359</v>
      </c>
      <c r="AG534" s="81">
        <v>584731.56744664547</v>
      </c>
      <c r="AH534" s="81">
        <v>183829.41558195409</v>
      </c>
      <c r="AI534" s="81">
        <v>10559499.347380061</v>
      </c>
      <c r="AJ534" s="81">
        <v>13226799.71398052</v>
      </c>
      <c r="AK534" s="81">
        <v>0</v>
      </c>
      <c r="AL534" s="81">
        <v>0</v>
      </c>
      <c r="AM534" s="81">
        <v>847875.37209627335</v>
      </c>
      <c r="AN534" s="81">
        <v>0</v>
      </c>
      <c r="AO534" s="81">
        <v>0</v>
      </c>
      <c r="AP534" s="82"/>
      <c r="AQ534" s="81">
        <v>37</v>
      </c>
      <c r="AR534" s="81">
        <v>8</v>
      </c>
      <c r="AS534" s="81">
        <v>0</v>
      </c>
      <c r="AT534" s="81">
        <v>0</v>
      </c>
      <c r="AU534" s="81">
        <v>0</v>
      </c>
      <c r="AV534" s="81">
        <v>0</v>
      </c>
      <c r="AW534" s="81" t="s">
        <v>564</v>
      </c>
      <c r="AX534" s="82"/>
      <c r="AY534" s="81">
        <v>187.29</v>
      </c>
      <c r="AZ534" s="81">
        <v>2201.9</v>
      </c>
      <c r="BA534" s="81">
        <v>0</v>
      </c>
      <c r="BB534" s="81">
        <v>0</v>
      </c>
      <c r="BC534" s="81">
        <v>0</v>
      </c>
      <c r="BD534" s="81">
        <v>0</v>
      </c>
      <c r="BE534" s="81" t="s">
        <v>564</v>
      </c>
      <c r="BF534" s="82"/>
      <c r="BG534" s="81">
        <v>0</v>
      </c>
      <c r="BH534" s="81">
        <v>0</v>
      </c>
      <c r="BI534" s="81">
        <v>0</v>
      </c>
      <c r="BJ534" s="81">
        <v>2.56</v>
      </c>
      <c r="BK534" s="81">
        <v>0</v>
      </c>
      <c r="BL534" s="81">
        <v>0</v>
      </c>
      <c r="BM534" s="82"/>
      <c r="BN534" s="81">
        <v>0</v>
      </c>
      <c r="BO534" s="81">
        <v>0</v>
      </c>
      <c r="BP534" s="81">
        <v>0</v>
      </c>
      <c r="BQ534" s="81">
        <v>1</v>
      </c>
      <c r="BR534" s="81">
        <v>0</v>
      </c>
      <c r="BS534" s="81">
        <v>0</v>
      </c>
      <c r="BT534"/>
      <c r="BU534" s="80">
        <v>2.56</v>
      </c>
      <c r="BV534" s="80">
        <v>0</v>
      </c>
      <c r="BW534" s="80">
        <v>0</v>
      </c>
      <c r="BX534" s="80">
        <v>0</v>
      </c>
      <c r="BY534" s="80">
        <v>0</v>
      </c>
      <c r="BZ534" s="80">
        <v>0</v>
      </c>
      <c r="CA534" s="80">
        <v>0</v>
      </c>
      <c r="CB534" s="80">
        <v>0</v>
      </c>
      <c r="CC534" s="80">
        <v>0</v>
      </c>
    </row>
    <row r="535" spans="1:81">
      <c r="A535" s="80" t="s">
        <v>2384</v>
      </c>
      <c r="B535" s="80">
        <v>405</v>
      </c>
      <c r="C535" s="80">
        <v>14</v>
      </c>
      <c r="D535" s="80">
        <v>24</v>
      </c>
      <c r="E535" s="80">
        <v>2017</v>
      </c>
      <c r="F535" s="80" t="s">
        <v>71</v>
      </c>
      <c r="G535" s="80" t="s">
        <v>2370</v>
      </c>
      <c r="H535" s="80" t="s">
        <v>2371</v>
      </c>
      <c r="I535" s="177"/>
      <c r="J535" s="81">
        <v>0.2348395917585783</v>
      </c>
      <c r="K535" s="81">
        <v>0.70948953155900507</v>
      </c>
      <c r="L535" s="81">
        <v>1.0506922984419456</v>
      </c>
      <c r="M535" s="81">
        <v>6.1095067981369331</v>
      </c>
      <c r="N535" s="81">
        <v>8.3338774383484182</v>
      </c>
      <c r="O535" s="81">
        <v>5.1681702050185478</v>
      </c>
      <c r="P535" s="81">
        <v>15.101807785982245</v>
      </c>
      <c r="Q535" s="81">
        <v>0.4177951302799558</v>
      </c>
      <c r="R535" s="81">
        <v>6.2289143325593201</v>
      </c>
      <c r="S535" s="81">
        <v>1.0771882812552376</v>
      </c>
      <c r="T535" s="82"/>
      <c r="U535" s="81">
        <v>41556</v>
      </c>
      <c r="V535" s="81">
        <v>270</v>
      </c>
      <c r="W535" s="81">
        <v>26</v>
      </c>
      <c r="X535" s="81">
        <v>1708</v>
      </c>
      <c r="Y535" s="81">
        <v>3122</v>
      </c>
      <c r="Z535" s="81">
        <v>3090</v>
      </c>
      <c r="AA535" s="81">
        <v>3128</v>
      </c>
      <c r="AB535" s="81">
        <v>6117</v>
      </c>
      <c r="AC535" s="81">
        <v>1084946</v>
      </c>
      <c r="AD535" s="81">
        <v>1.077188281255238</v>
      </c>
      <c r="AE535" s="82"/>
      <c r="AF535" s="81">
        <v>351540.63687534229</v>
      </c>
      <c r="AG535" s="81">
        <v>608049.99797915248</v>
      </c>
      <c r="AH535" s="81">
        <v>216205.1159969997</v>
      </c>
      <c r="AI535" s="81">
        <v>10091354.89661569</v>
      </c>
      <c r="AJ535" s="81">
        <v>14655391.061445359</v>
      </c>
      <c r="AK535" s="81">
        <v>0</v>
      </c>
      <c r="AL535" s="81">
        <v>0</v>
      </c>
      <c r="AM535" s="81">
        <v>840273.2182670997</v>
      </c>
      <c r="AN535" s="81">
        <v>0</v>
      </c>
      <c r="AO535" s="81">
        <v>0</v>
      </c>
      <c r="AP535" s="82"/>
      <c r="AQ535" s="81">
        <v>37</v>
      </c>
      <c r="AR535" s="81">
        <v>8</v>
      </c>
      <c r="AS535" s="81">
        <v>0</v>
      </c>
      <c r="AT535" s="81">
        <v>1</v>
      </c>
      <c r="AU535" s="81">
        <v>0</v>
      </c>
      <c r="AV535" s="81">
        <v>0</v>
      </c>
      <c r="AW535" s="81" t="s">
        <v>564</v>
      </c>
      <c r="AX535" s="82"/>
      <c r="AY535" s="81">
        <v>187.29</v>
      </c>
      <c r="AZ535" s="81">
        <v>2201.9</v>
      </c>
      <c r="BA535" s="81">
        <v>0</v>
      </c>
      <c r="BB535" s="81">
        <v>438</v>
      </c>
      <c r="BC535" s="81">
        <v>0</v>
      </c>
      <c r="BD535" s="81">
        <v>0</v>
      </c>
      <c r="BE535" s="81" t="s">
        <v>564</v>
      </c>
      <c r="BF535" s="82"/>
      <c r="BG535" s="81">
        <v>0</v>
      </c>
      <c r="BH535" s="81">
        <v>0</v>
      </c>
      <c r="BI535" s="81">
        <v>0</v>
      </c>
      <c r="BJ535" s="81">
        <v>2.5350000000000001</v>
      </c>
      <c r="BK535" s="81">
        <v>0</v>
      </c>
      <c r="BL535" s="81">
        <v>0</v>
      </c>
      <c r="BM535" s="82"/>
      <c r="BN535" s="81">
        <v>0</v>
      </c>
      <c r="BO535" s="81">
        <v>0</v>
      </c>
      <c r="BP535" s="81">
        <v>0</v>
      </c>
      <c r="BQ535" s="81">
        <v>1</v>
      </c>
      <c r="BR535" s="81">
        <v>0</v>
      </c>
      <c r="BS535" s="81">
        <v>0</v>
      </c>
      <c r="BT535"/>
      <c r="BU535" s="80">
        <v>2.5350000000000001</v>
      </c>
      <c r="BV535" s="80">
        <v>0</v>
      </c>
      <c r="BW535" s="80">
        <v>0</v>
      </c>
      <c r="BX535" s="80">
        <v>0</v>
      </c>
      <c r="BY535" s="80">
        <v>0</v>
      </c>
      <c r="BZ535" s="80">
        <v>0</v>
      </c>
      <c r="CA535" s="80">
        <v>0</v>
      </c>
      <c r="CB535" s="80">
        <v>0</v>
      </c>
      <c r="CC535" s="80">
        <v>0</v>
      </c>
    </row>
    <row r="536" spans="1:81">
      <c r="A536" s="80" t="s">
        <v>2385</v>
      </c>
      <c r="B536" s="80">
        <v>406</v>
      </c>
      <c r="C536" s="80">
        <v>15</v>
      </c>
      <c r="D536" s="80">
        <v>24</v>
      </c>
      <c r="E536" s="80">
        <v>2018</v>
      </c>
      <c r="F536" s="80" t="s">
        <v>93</v>
      </c>
      <c r="G536" s="80" t="s">
        <v>2370</v>
      </c>
      <c r="H536" s="80" t="s">
        <v>2371</v>
      </c>
      <c r="I536" s="177"/>
      <c r="J536" s="81">
        <v>0.20392508319203259</v>
      </c>
      <c r="K536" s="81">
        <v>0.61610848004177432</v>
      </c>
      <c r="L536" s="81">
        <v>0.93420697497205951</v>
      </c>
      <c r="M536" s="81">
        <v>5.4616067034949785</v>
      </c>
      <c r="N536" s="81">
        <v>5.8783976251111829</v>
      </c>
      <c r="O536" s="81">
        <v>5.1088174062416005</v>
      </c>
      <c r="P536" s="81">
        <v>15.109217017319612</v>
      </c>
      <c r="Q536" s="81">
        <v>0.38287594959297155</v>
      </c>
      <c r="R536" s="81">
        <v>5.6945057282701512</v>
      </c>
      <c r="S536" s="81">
        <v>0.88238909429567158</v>
      </c>
      <c r="T536" s="82"/>
      <c r="U536" s="81">
        <v>42029</v>
      </c>
      <c r="V536" s="81">
        <v>270</v>
      </c>
      <c r="W536" s="81">
        <v>26</v>
      </c>
      <c r="X536" s="81">
        <v>1708</v>
      </c>
      <c r="Y536" s="81">
        <v>3117</v>
      </c>
      <c r="Z536" s="81">
        <v>3113</v>
      </c>
      <c r="AA536" s="81">
        <v>3161</v>
      </c>
      <c r="AB536" s="81">
        <v>6041</v>
      </c>
      <c r="AC536" s="81">
        <v>987976</v>
      </c>
      <c r="AD536" s="81">
        <v>0.88238909429567158</v>
      </c>
      <c r="AE536" s="82"/>
      <c r="AF536" s="81">
        <v>362443.93903713761</v>
      </c>
      <c r="AG536" s="81">
        <v>557435.98483155237</v>
      </c>
      <c r="AH536" s="81">
        <v>191891.283782118</v>
      </c>
      <c r="AI536" s="81">
        <v>9658425.6765361857</v>
      </c>
      <c r="AJ536" s="81">
        <v>13959935.29181245</v>
      </c>
      <c r="AK536" s="81">
        <v>0</v>
      </c>
      <c r="AL536" s="81">
        <v>0</v>
      </c>
      <c r="AM536" s="81">
        <v>831550.35980907083</v>
      </c>
      <c r="AN536" s="81">
        <v>0</v>
      </c>
      <c r="AO536" s="81">
        <v>0</v>
      </c>
      <c r="AP536" s="82"/>
      <c r="AQ536" s="81">
        <v>37</v>
      </c>
      <c r="AR536" s="81">
        <v>9</v>
      </c>
      <c r="AS536" s="81">
        <v>0</v>
      </c>
      <c r="AT536" s="81">
        <v>1</v>
      </c>
      <c r="AU536" s="81">
        <v>0</v>
      </c>
      <c r="AV536" s="81">
        <v>0</v>
      </c>
      <c r="AW536" s="81" t="s">
        <v>564</v>
      </c>
      <c r="AX536" s="82"/>
      <c r="AY536" s="81">
        <v>186.99</v>
      </c>
      <c r="AZ536" s="81">
        <v>3952</v>
      </c>
      <c r="BA536" s="81">
        <v>0</v>
      </c>
      <c r="BB536" s="81">
        <v>438</v>
      </c>
      <c r="BC536" s="81">
        <v>0</v>
      </c>
      <c r="BD536" s="81">
        <v>0</v>
      </c>
      <c r="BE536" s="81" t="s">
        <v>564</v>
      </c>
      <c r="BF536" s="82"/>
      <c r="BG536" s="81">
        <v>0</v>
      </c>
      <c r="BH536" s="81">
        <v>0</v>
      </c>
      <c r="BI536" s="81">
        <v>0</v>
      </c>
      <c r="BJ536" s="81">
        <v>2.5169999999999999</v>
      </c>
      <c r="BK536" s="81">
        <v>0</v>
      </c>
      <c r="BL536" s="81">
        <v>0</v>
      </c>
      <c r="BM536" s="82"/>
      <c r="BN536" s="81">
        <v>0</v>
      </c>
      <c r="BO536" s="81">
        <v>0</v>
      </c>
      <c r="BP536" s="81">
        <v>0</v>
      </c>
      <c r="BQ536" s="81">
        <v>1</v>
      </c>
      <c r="BR536" s="81">
        <v>0</v>
      </c>
      <c r="BS536" s="81">
        <v>0</v>
      </c>
      <c r="BT536"/>
      <c r="BU536" s="80">
        <v>2.5169999999999999</v>
      </c>
      <c r="BV536" s="80">
        <v>0</v>
      </c>
      <c r="BW536" s="80">
        <v>0</v>
      </c>
      <c r="BX536" s="80">
        <v>0</v>
      </c>
      <c r="BY536" s="80">
        <v>0</v>
      </c>
      <c r="BZ536" s="80">
        <v>0</v>
      </c>
      <c r="CA536" s="80">
        <v>0</v>
      </c>
      <c r="CB536" s="80">
        <v>0</v>
      </c>
      <c r="CC536" s="80">
        <v>0</v>
      </c>
    </row>
    <row r="537" spans="1:81">
      <c r="A537" s="80" t="s">
        <v>2386</v>
      </c>
      <c r="B537" s="80">
        <v>407</v>
      </c>
      <c r="C537" s="80">
        <v>16</v>
      </c>
      <c r="D537" s="80">
        <v>24</v>
      </c>
      <c r="E537" s="80">
        <v>2019</v>
      </c>
      <c r="F537" s="80" t="s">
        <v>73</v>
      </c>
      <c r="G537" s="80" t="s">
        <v>2370</v>
      </c>
      <c r="H537" s="80" t="s">
        <v>2371</v>
      </c>
      <c r="I537" s="177"/>
      <c r="J537" s="81">
        <v>0.20509335982257595</v>
      </c>
      <c r="K537" s="81">
        <v>0.58873117897978267</v>
      </c>
      <c r="L537" s="81">
        <v>0.95419043728847508</v>
      </c>
      <c r="M537" s="81">
        <v>5.897235024803547</v>
      </c>
      <c r="N537" s="81">
        <v>6.3962603136373666</v>
      </c>
      <c r="O537" s="81">
        <v>5.0457735664930867</v>
      </c>
      <c r="P537" s="81">
        <v>14.760824671624121</v>
      </c>
      <c r="Q537" s="81">
        <v>0.36494578359156182</v>
      </c>
      <c r="R537" s="81">
        <v>5.1989071745148197</v>
      </c>
      <c r="S537" s="81">
        <v>0.75819105045411617</v>
      </c>
      <c r="T537" s="82"/>
      <c r="U537" s="81">
        <v>39712</v>
      </c>
      <c r="V537" s="81">
        <v>270</v>
      </c>
      <c r="W537" s="81">
        <v>26</v>
      </c>
      <c r="X537" s="81">
        <v>1708</v>
      </c>
      <c r="Y537" s="81">
        <v>3081</v>
      </c>
      <c r="Z537" s="81">
        <v>3159</v>
      </c>
      <c r="AA537" s="81">
        <v>3065</v>
      </c>
      <c r="AB537" s="81">
        <v>5914</v>
      </c>
      <c r="AC537" s="81">
        <v>916765</v>
      </c>
      <c r="AD537" s="81">
        <v>0.75819105045411617</v>
      </c>
      <c r="AE537" s="82"/>
      <c r="AF537" s="81">
        <v>355802.63383407408</v>
      </c>
      <c r="AG537" s="81">
        <v>543525.95645390125</v>
      </c>
      <c r="AH537" s="81">
        <v>221959.39696287</v>
      </c>
      <c r="AI537" s="81">
        <v>9757914.819071617</v>
      </c>
      <c r="AJ537" s="81">
        <v>13918877.288190074</v>
      </c>
      <c r="AK537" s="81">
        <v>0</v>
      </c>
      <c r="AL537" s="81">
        <v>0</v>
      </c>
      <c r="AM537" s="81">
        <v>805442.27943183621</v>
      </c>
      <c r="AN537" s="81">
        <v>0</v>
      </c>
      <c r="AO537" s="81">
        <v>0</v>
      </c>
      <c r="AP537" s="82"/>
      <c r="AQ537" s="81">
        <v>37</v>
      </c>
      <c r="AR537" s="81">
        <v>9</v>
      </c>
      <c r="AS537" s="81">
        <v>0</v>
      </c>
      <c r="AT537" s="81">
        <v>1</v>
      </c>
      <c r="AU537" s="81">
        <v>0</v>
      </c>
      <c r="AV537" s="81">
        <v>0</v>
      </c>
      <c r="AW537" s="81" t="s">
        <v>564</v>
      </c>
      <c r="AX537" s="82"/>
      <c r="AY537" s="81">
        <v>187.29</v>
      </c>
      <c r="AZ537" s="81">
        <v>3951.9</v>
      </c>
      <c r="BA537" s="81">
        <v>0</v>
      </c>
      <c r="BB537" s="81">
        <v>438</v>
      </c>
      <c r="BC537" s="81">
        <v>0</v>
      </c>
      <c r="BD537" s="81">
        <v>0</v>
      </c>
      <c r="BE537" s="81" t="s">
        <v>564</v>
      </c>
      <c r="BF537" s="82"/>
      <c r="BG537" s="81">
        <v>0</v>
      </c>
      <c r="BH537" s="81">
        <v>0</v>
      </c>
      <c r="BI537" s="81">
        <v>0</v>
      </c>
      <c r="BJ537" s="81">
        <v>2.62</v>
      </c>
      <c r="BK537" s="81">
        <v>0</v>
      </c>
      <c r="BL537" s="81">
        <v>0</v>
      </c>
      <c r="BM537" s="82"/>
      <c r="BN537" s="81">
        <v>0</v>
      </c>
      <c r="BO537" s="81">
        <v>0</v>
      </c>
      <c r="BP537" s="81">
        <v>0</v>
      </c>
      <c r="BQ537" s="81">
        <v>1</v>
      </c>
      <c r="BR537" s="81">
        <v>0</v>
      </c>
      <c r="BS537" s="81">
        <v>0</v>
      </c>
      <c r="BT537"/>
      <c r="BU537" s="80">
        <v>2.62</v>
      </c>
      <c r="BV537" s="80">
        <v>0</v>
      </c>
      <c r="BW537" s="80">
        <v>0</v>
      </c>
      <c r="BX537" s="80">
        <v>0</v>
      </c>
      <c r="BY537" s="80">
        <v>0</v>
      </c>
      <c r="BZ537" s="80">
        <v>0</v>
      </c>
      <c r="CA537" s="80">
        <v>0</v>
      </c>
      <c r="CB537" s="80">
        <v>0</v>
      </c>
      <c r="CC537" s="80">
        <v>0</v>
      </c>
    </row>
    <row r="538" spans="1:81">
      <c r="A538" s="80" t="s">
        <v>2387</v>
      </c>
      <c r="B538" s="80">
        <v>408</v>
      </c>
      <c r="C538" s="80">
        <v>17</v>
      </c>
      <c r="D538" s="80">
        <v>24</v>
      </c>
      <c r="E538" s="80">
        <v>2020</v>
      </c>
      <c r="F538" s="80" t="s">
        <v>218</v>
      </c>
      <c r="G538" s="80" t="s">
        <v>2370</v>
      </c>
      <c r="H538" s="80" t="s">
        <v>2371</v>
      </c>
      <c r="I538" s="177"/>
      <c r="J538" s="81">
        <v>0.21143149800538719</v>
      </c>
      <c r="K538" s="81">
        <v>0.62444693053363121</v>
      </c>
      <c r="L538" s="81">
        <v>1.7658173087637055</v>
      </c>
      <c r="M538" s="81">
        <v>5.3871507701720081</v>
      </c>
      <c r="N538" s="81">
        <v>6.2368209690703411</v>
      </c>
      <c r="O538" s="81">
        <v>4.3592365381061189</v>
      </c>
      <c r="P538" s="81">
        <v>14.024702190242932</v>
      </c>
      <c r="Q538" s="81">
        <v>0.3423401711290619</v>
      </c>
      <c r="R538" s="81">
        <v>5.3284432601644687</v>
      </c>
      <c r="S538" s="81">
        <v>0.74889989068368534</v>
      </c>
      <c r="T538" s="82"/>
      <c r="U538" s="81">
        <v>41957</v>
      </c>
      <c r="V538" s="81">
        <v>254</v>
      </c>
      <c r="W538" s="81">
        <v>42</v>
      </c>
      <c r="X538" s="81">
        <v>1595</v>
      </c>
      <c r="Y538" s="81">
        <v>3079</v>
      </c>
      <c r="Z538" s="81">
        <v>3115</v>
      </c>
      <c r="AA538" s="81">
        <v>3164</v>
      </c>
      <c r="AB538" s="81">
        <v>5806</v>
      </c>
      <c r="AC538" s="81">
        <v>944508.99999999988</v>
      </c>
      <c r="AD538" s="81">
        <v>0.74889989068368534</v>
      </c>
      <c r="AE538" s="82"/>
      <c r="AF538" s="81">
        <v>354663.34032546502</v>
      </c>
      <c r="AG538" s="81">
        <v>535788.93576670822</v>
      </c>
      <c r="AH538" s="81">
        <v>475886.93221217417</v>
      </c>
      <c r="AI538" s="81">
        <v>8586562.8256337792</v>
      </c>
      <c r="AJ538" s="81">
        <v>12827558.85443164</v>
      </c>
      <c r="AK538" s="81"/>
      <c r="AL538" s="81"/>
      <c r="AM538" s="81">
        <v>757747.50600540475</v>
      </c>
      <c r="AN538" s="81"/>
      <c r="AO538" s="81"/>
      <c r="AP538" s="82"/>
      <c r="AQ538" s="81">
        <v>37</v>
      </c>
      <c r="AR538" s="81">
        <v>10</v>
      </c>
      <c r="AS538" s="81">
        <v>0</v>
      </c>
      <c r="AT538" s="81">
        <v>1</v>
      </c>
      <c r="AU538" s="81">
        <v>0</v>
      </c>
      <c r="AV538" s="81">
        <v>0</v>
      </c>
      <c r="AW538" s="81">
        <v>0</v>
      </c>
      <c r="AX538" s="82"/>
      <c r="AY538" s="81">
        <v>187.29</v>
      </c>
      <c r="AZ538" s="81">
        <v>3990.4</v>
      </c>
      <c r="BA538" s="81">
        <v>0</v>
      </c>
      <c r="BB538" s="81">
        <v>438</v>
      </c>
      <c r="BC538" s="81">
        <v>0</v>
      </c>
      <c r="BD538" s="81">
        <v>0</v>
      </c>
      <c r="BE538" s="81">
        <v>0</v>
      </c>
      <c r="BF538" s="82"/>
      <c r="BG538" s="81">
        <v>0</v>
      </c>
      <c r="BH538" s="81">
        <v>0</v>
      </c>
      <c r="BI538" s="81">
        <v>0</v>
      </c>
      <c r="BJ538" s="81">
        <v>2.8239999999999998</v>
      </c>
      <c r="BK538" s="81">
        <v>0</v>
      </c>
      <c r="BL538" s="81">
        <v>0</v>
      </c>
      <c r="BM538" s="82"/>
      <c r="BN538" s="81">
        <v>0</v>
      </c>
      <c r="BO538" s="81">
        <v>0</v>
      </c>
      <c r="BP538" s="81">
        <v>0</v>
      </c>
      <c r="BQ538" s="81">
        <v>1</v>
      </c>
      <c r="BR538" s="81">
        <v>0</v>
      </c>
      <c r="BS538" s="81">
        <v>0</v>
      </c>
      <c r="BT538"/>
      <c r="BU538" s="80">
        <v>2.8239999999999998</v>
      </c>
      <c r="BV538" s="80">
        <v>0</v>
      </c>
      <c r="BW538" s="80">
        <v>0</v>
      </c>
      <c r="BX538" s="80">
        <v>0</v>
      </c>
      <c r="BY538" s="80">
        <v>0</v>
      </c>
      <c r="BZ538" s="80">
        <v>0</v>
      </c>
      <c r="CA538" s="80">
        <v>0</v>
      </c>
      <c r="CB538" s="80">
        <v>0</v>
      </c>
      <c r="CC538" s="80">
        <v>0</v>
      </c>
    </row>
    <row r="539" spans="1:81">
      <c r="A539" s="80" t="s">
        <v>2388</v>
      </c>
      <c r="B539" s="80">
        <v>408</v>
      </c>
      <c r="C539" s="80">
        <v>18</v>
      </c>
      <c r="D539" s="80">
        <v>24</v>
      </c>
      <c r="E539" s="80">
        <v>2021</v>
      </c>
      <c r="F539" s="80" t="s">
        <v>75</v>
      </c>
      <c r="G539" s="174" t="s">
        <v>2370</v>
      </c>
      <c r="H539" s="80" t="s">
        <v>2371</v>
      </c>
      <c r="I539" s="177"/>
      <c r="J539" s="81">
        <v>0.16483874562781922</v>
      </c>
      <c r="K539" s="81">
        <v>0.63369984814254865</v>
      </c>
      <c r="L539" s="81">
        <v>1.5453349890033556</v>
      </c>
      <c r="M539" s="81">
        <v>5.0436247709411184</v>
      </c>
      <c r="N539" s="81">
        <v>5.1459143371438278</v>
      </c>
      <c r="O539" s="81">
        <v>4.2308438150790382</v>
      </c>
      <c r="P539" s="81">
        <v>14.608568204462898</v>
      </c>
      <c r="Q539" s="81">
        <v>0.33976540377066705</v>
      </c>
      <c r="R539" s="81">
        <v>5.7980129217450127</v>
      </c>
      <c r="S539" s="81">
        <v>0.56596194883086148</v>
      </c>
      <c r="T539" s="82"/>
      <c r="U539" s="81">
        <v>42466</v>
      </c>
      <c r="V539" s="81">
        <v>254</v>
      </c>
      <c r="W539" s="81">
        <v>42</v>
      </c>
      <c r="X539" s="81">
        <v>1595</v>
      </c>
      <c r="Y539" s="81">
        <v>3054</v>
      </c>
      <c r="Z539" s="81">
        <v>3113</v>
      </c>
      <c r="AA539" s="81">
        <v>3214</v>
      </c>
      <c r="AB539" s="81">
        <v>5694</v>
      </c>
      <c r="AC539" s="81">
        <v>996154.99999999977</v>
      </c>
      <c r="AD539" s="81">
        <v>0.56596194883086148</v>
      </c>
      <c r="AE539" s="82"/>
      <c r="AF539" s="81">
        <v>315944.96581495169</v>
      </c>
      <c r="AG539" s="81">
        <v>543550.42580622598</v>
      </c>
      <c r="AH539" s="81">
        <v>439118.35792814201</v>
      </c>
      <c r="AI539" s="81">
        <v>9576146.4230947495</v>
      </c>
      <c r="AJ539" s="81">
        <v>12927947.46620645</v>
      </c>
      <c r="AK539" s="81">
        <v>0</v>
      </c>
      <c r="AL539" s="81">
        <v>0</v>
      </c>
      <c r="AM539" s="81">
        <v>747416.57717762992</v>
      </c>
      <c r="AN539" s="81">
        <v>0</v>
      </c>
      <c r="AO539" s="81">
        <v>0</v>
      </c>
      <c r="AP539" s="82"/>
      <c r="AQ539" s="81">
        <v>39</v>
      </c>
      <c r="AR539" s="81">
        <v>10</v>
      </c>
      <c r="AS539" s="81">
        <v>0</v>
      </c>
      <c r="AT539" s="81">
        <v>1</v>
      </c>
      <c r="AU539" s="81">
        <v>0</v>
      </c>
      <c r="AV539" s="81">
        <v>0</v>
      </c>
      <c r="AW539" s="81"/>
      <c r="AX539" s="82"/>
      <c r="AY539" s="81">
        <v>202.39</v>
      </c>
      <c r="AZ539" s="81">
        <v>3990.4</v>
      </c>
      <c r="BA539" s="81">
        <v>0</v>
      </c>
      <c r="BB539" s="81">
        <v>438</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2389</v>
      </c>
      <c r="B540" s="80">
        <v>408</v>
      </c>
      <c r="C540" s="80">
        <v>19</v>
      </c>
      <c r="D540" s="80">
        <v>24</v>
      </c>
      <c r="E540" s="80">
        <v>2022</v>
      </c>
      <c r="F540" s="80" t="s">
        <v>568</v>
      </c>
      <c r="G540" s="174" t="s">
        <v>2370</v>
      </c>
      <c r="H540" s="80" t="s">
        <v>2371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39</v>
      </c>
      <c r="AR540" s="81">
        <v>10</v>
      </c>
      <c r="AS540" s="81">
        <v>3</v>
      </c>
      <c r="AT540" s="81">
        <v>1</v>
      </c>
      <c r="AU540" s="81">
        <v>0</v>
      </c>
      <c r="AV540" s="81">
        <v>0</v>
      </c>
      <c r="AW540" s="81"/>
      <c r="AX540" s="82"/>
      <c r="AY540" s="81">
        <v>202.39</v>
      </c>
      <c r="AZ540" s="81">
        <v>3990.4</v>
      </c>
      <c r="BA540" s="81">
        <v>58.5</v>
      </c>
      <c r="BB540" s="81">
        <v>438</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2390</v>
      </c>
      <c r="B541" s="80">
        <v>256</v>
      </c>
      <c r="C541" s="80">
        <v>1</v>
      </c>
      <c r="D541" s="80">
        <v>16</v>
      </c>
      <c r="E541" s="80">
        <v>1990</v>
      </c>
      <c r="F541" s="80" t="s">
        <v>562</v>
      </c>
      <c r="G541" s="80" t="s">
        <v>1670</v>
      </c>
      <c r="H541" s="80" t="s">
        <v>1671</v>
      </c>
      <c r="I541" s="177"/>
      <c r="J541" s="81">
        <v>23.356761934456674</v>
      </c>
      <c r="K541" s="81">
        <v>1.9347423405125479</v>
      </c>
      <c r="L541" s="81">
        <v>29.495961206650051</v>
      </c>
      <c r="M541" s="81">
        <v>8.4335896037897484</v>
      </c>
      <c r="N541" s="81">
        <v>15.234222391374271</v>
      </c>
      <c r="O541" s="81">
        <v>7.2402512384403916</v>
      </c>
      <c r="P541" s="81">
        <v>10.291951511944509</v>
      </c>
      <c r="Q541" s="81">
        <v>0.5180886603395024</v>
      </c>
      <c r="R541" s="81">
        <v>0</v>
      </c>
      <c r="S541" s="81">
        <v>0.42188592110030976</v>
      </c>
      <c r="T541" s="82"/>
      <c r="U541" s="81">
        <v>655775</v>
      </c>
      <c r="V541" s="81">
        <v>354</v>
      </c>
      <c r="W541" s="81">
        <v>345</v>
      </c>
      <c r="X541" s="81">
        <v>2828</v>
      </c>
      <c r="Y541" s="81">
        <v>3259</v>
      </c>
      <c r="Z541" s="81">
        <v>2978</v>
      </c>
      <c r="AA541" s="81">
        <v>2499</v>
      </c>
      <c r="AB541" s="81">
        <v>8412</v>
      </c>
      <c r="AC541" s="81">
        <v>0</v>
      </c>
      <c r="AD541" s="81">
        <v>0.42188592110030976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2391</v>
      </c>
      <c r="B542" s="80">
        <v>257</v>
      </c>
      <c r="C542" s="80">
        <v>2</v>
      </c>
      <c r="D542" s="80">
        <v>16</v>
      </c>
      <c r="E542" s="80">
        <v>2005</v>
      </c>
      <c r="F542" s="80" t="s">
        <v>565</v>
      </c>
      <c r="G542" s="80" t="s">
        <v>1670</v>
      </c>
      <c r="H542" s="80" t="s">
        <v>1671</v>
      </c>
      <c r="I542" s="177"/>
      <c r="J542" s="81">
        <v>10.985684606990894</v>
      </c>
      <c r="K542" s="81">
        <v>1.0392187738060468</v>
      </c>
      <c r="L542" s="81">
        <v>26.351691079498639</v>
      </c>
      <c r="M542" s="81">
        <v>10.769895619879312</v>
      </c>
      <c r="N542" s="81">
        <v>16.200836498564385</v>
      </c>
      <c r="O542" s="81">
        <v>8.8640775108389818</v>
      </c>
      <c r="P542" s="81">
        <v>8.5990145987385187</v>
      </c>
      <c r="Q542" s="81">
        <v>0.42018037423690902</v>
      </c>
      <c r="R542" s="81">
        <v>0</v>
      </c>
      <c r="S542" s="81">
        <v>0.13397046599999998</v>
      </c>
      <c r="T542" s="82"/>
      <c r="U542" s="81">
        <v>339297</v>
      </c>
      <c r="V542" s="81">
        <v>317</v>
      </c>
      <c r="W542" s="81">
        <v>234</v>
      </c>
      <c r="X542" s="81">
        <v>1749</v>
      </c>
      <c r="Y542" s="81">
        <v>3303</v>
      </c>
      <c r="Z542" s="81">
        <v>4219</v>
      </c>
      <c r="AA542" s="81">
        <v>1710</v>
      </c>
      <c r="AB542" s="81">
        <v>7132</v>
      </c>
      <c r="AC542" s="81">
        <v>0</v>
      </c>
      <c r="AD542" s="81">
        <v>0.13397046599999998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2392</v>
      </c>
      <c r="B543" s="80">
        <v>258</v>
      </c>
      <c r="C543" s="80">
        <v>3</v>
      </c>
      <c r="D543" s="80">
        <v>16</v>
      </c>
      <c r="E543" s="80">
        <v>2006</v>
      </c>
      <c r="F543" s="80" t="s">
        <v>566</v>
      </c>
      <c r="G543" s="80" t="s">
        <v>1670</v>
      </c>
      <c r="H543" s="80" t="s">
        <v>1671</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2393</v>
      </c>
      <c r="B544" s="80">
        <v>259</v>
      </c>
      <c r="C544" s="80">
        <v>4</v>
      </c>
      <c r="D544" s="80">
        <v>16</v>
      </c>
      <c r="E544" s="80">
        <v>2007</v>
      </c>
      <c r="F544" s="80" t="s">
        <v>567</v>
      </c>
      <c r="G544" s="80" t="s">
        <v>1670</v>
      </c>
      <c r="H544" s="80" t="s">
        <v>1671</v>
      </c>
      <c r="I544" s="177"/>
      <c r="J544" s="81">
        <v>12.847662792783291</v>
      </c>
      <c r="K544" s="81">
        <v>0.76641958664633525</v>
      </c>
      <c r="L544" s="81">
        <v>30.20132449963014</v>
      </c>
      <c r="M544" s="81">
        <v>11.169529203716609</v>
      </c>
      <c r="N544" s="81">
        <v>16.407808026983986</v>
      </c>
      <c r="O544" s="81">
        <v>8.2944064831308406</v>
      </c>
      <c r="P544" s="81">
        <v>8.4870053440644977</v>
      </c>
      <c r="Q544" s="81">
        <v>0.4315126626186937</v>
      </c>
      <c r="R544" s="81">
        <v>0</v>
      </c>
      <c r="S544" s="81">
        <v>0.17960420640000002</v>
      </c>
      <c r="T544" s="82"/>
      <c r="U544" s="81">
        <v>421920</v>
      </c>
      <c r="V544" s="81">
        <v>255</v>
      </c>
      <c r="W544" s="81">
        <v>368</v>
      </c>
      <c r="X544" s="81">
        <v>2272</v>
      </c>
      <c r="Y544" s="81">
        <v>3354</v>
      </c>
      <c r="Z544" s="81">
        <v>4104</v>
      </c>
      <c r="AA544" s="81">
        <v>1662</v>
      </c>
      <c r="AB544" s="81">
        <v>6937</v>
      </c>
      <c r="AC544" s="81">
        <v>0</v>
      </c>
      <c r="AD544" s="81">
        <v>0.17960420640000002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2394</v>
      </c>
      <c r="B545" s="80">
        <v>260</v>
      </c>
      <c r="C545" s="80">
        <v>5</v>
      </c>
      <c r="D545" s="80">
        <v>16</v>
      </c>
      <c r="E545" s="80">
        <v>2008</v>
      </c>
      <c r="F545" s="80" t="s">
        <v>84</v>
      </c>
      <c r="G545" s="80" t="s">
        <v>1670</v>
      </c>
      <c r="H545" s="80" t="s">
        <v>1671</v>
      </c>
      <c r="I545" s="177"/>
      <c r="J545" s="81">
        <v>12.214534400167274</v>
      </c>
      <c r="K545" s="81">
        <v>0.67265387876956184</v>
      </c>
      <c r="L545" s="81">
        <v>26.077703849168692</v>
      </c>
      <c r="M545" s="81">
        <v>13.069430775016299</v>
      </c>
      <c r="N545" s="81">
        <v>16.598909202491935</v>
      </c>
      <c r="O545" s="81">
        <v>8.0053485610269473</v>
      </c>
      <c r="P545" s="81">
        <v>8.1610908738585515</v>
      </c>
      <c r="Q545" s="81">
        <v>0.41749873631099121</v>
      </c>
      <c r="R545" s="81">
        <v>0</v>
      </c>
      <c r="S545" s="81">
        <v>0.21519573360000002</v>
      </c>
      <c r="T545" s="82"/>
      <c r="U545" s="81">
        <v>421461</v>
      </c>
      <c r="V545" s="81">
        <v>255</v>
      </c>
      <c r="W545" s="81">
        <v>368</v>
      </c>
      <c r="X545" s="81">
        <v>2272</v>
      </c>
      <c r="Y545" s="81">
        <v>3348</v>
      </c>
      <c r="Z545" s="81">
        <v>4100</v>
      </c>
      <c r="AA545" s="81">
        <v>1600</v>
      </c>
      <c r="AB545" s="81">
        <v>6822</v>
      </c>
      <c r="AC545" s="81">
        <v>0</v>
      </c>
      <c r="AD545" s="81">
        <v>0.21519573360000002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2395</v>
      </c>
      <c r="B546" s="80">
        <v>261</v>
      </c>
      <c r="C546" s="80">
        <v>6</v>
      </c>
      <c r="D546" s="80">
        <v>16</v>
      </c>
      <c r="E546" s="80">
        <v>2009</v>
      </c>
      <c r="F546" s="80" t="s">
        <v>85</v>
      </c>
      <c r="G546" s="80" t="s">
        <v>1670</v>
      </c>
      <c r="H546" s="80" t="s">
        <v>1671</v>
      </c>
      <c r="I546" s="177"/>
      <c r="J546" s="81">
        <v>9.351391320407771</v>
      </c>
      <c r="K546" s="81">
        <v>0.47383009466571396</v>
      </c>
      <c r="L546" s="81">
        <v>26.158106791421904</v>
      </c>
      <c r="M546" s="81">
        <v>10.603772708137607</v>
      </c>
      <c r="N546" s="81">
        <v>14.419109154500433</v>
      </c>
      <c r="O546" s="81">
        <v>8.0352200733501231</v>
      </c>
      <c r="P546" s="81">
        <v>7.7756350146630915</v>
      </c>
      <c r="Q546" s="81">
        <v>0.39310488166616997</v>
      </c>
      <c r="R546" s="81">
        <v>0</v>
      </c>
      <c r="S546" s="81">
        <v>0.29728562360000005</v>
      </c>
      <c r="T546" s="82"/>
      <c r="U546" s="81">
        <v>325850</v>
      </c>
      <c r="V546" s="81">
        <v>220</v>
      </c>
      <c r="W546" s="81">
        <v>423</v>
      </c>
      <c r="X546" s="81">
        <v>2328</v>
      </c>
      <c r="Y546" s="81">
        <v>3386</v>
      </c>
      <c r="Z546" s="81">
        <v>4062</v>
      </c>
      <c r="AA546" s="81">
        <v>1565</v>
      </c>
      <c r="AB546" s="81">
        <v>6743</v>
      </c>
      <c r="AC546" s="81">
        <v>0</v>
      </c>
      <c r="AD546" s="81">
        <v>0.29728562360000005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3.93</v>
      </c>
      <c r="BL546" s="81">
        <v>0</v>
      </c>
      <c r="BM546" s="82"/>
      <c r="BN546" s="81">
        <v>0</v>
      </c>
      <c r="BO546" s="81">
        <v>0</v>
      </c>
      <c r="BP546" s="81">
        <v>0</v>
      </c>
      <c r="BQ546" s="81">
        <v>0</v>
      </c>
      <c r="BR546" s="81">
        <v>1</v>
      </c>
      <c r="BS546" s="81">
        <v>0</v>
      </c>
      <c r="BT546"/>
      <c r="BU546" s="80"/>
      <c r="BV546" s="80"/>
      <c r="BW546" s="80"/>
      <c r="BX546" s="80"/>
      <c r="BY546" s="80"/>
      <c r="BZ546" s="80"/>
      <c r="CA546" s="80"/>
      <c r="CB546" s="80"/>
      <c r="CC546" s="80"/>
    </row>
    <row r="547" spans="1:81">
      <c r="A547" s="80" t="s">
        <v>2396</v>
      </c>
      <c r="B547" s="80">
        <v>262</v>
      </c>
      <c r="C547" s="80">
        <v>7</v>
      </c>
      <c r="D547" s="80">
        <v>16</v>
      </c>
      <c r="E547" s="80">
        <v>2010</v>
      </c>
      <c r="F547" s="80" t="s">
        <v>86</v>
      </c>
      <c r="G547" s="80" t="s">
        <v>1670</v>
      </c>
      <c r="H547" s="80" t="s">
        <v>1671</v>
      </c>
      <c r="I547" s="177"/>
      <c r="J547" s="81">
        <v>9.4149971848611731</v>
      </c>
      <c r="K547" s="81">
        <v>0.49416035513644752</v>
      </c>
      <c r="L547" s="81">
        <v>23.814399360110805</v>
      </c>
      <c r="M547" s="81">
        <v>9.491855459073733</v>
      </c>
      <c r="N547" s="81">
        <v>14.123207447379832</v>
      </c>
      <c r="O547" s="81">
        <v>8.0078996877690489</v>
      </c>
      <c r="P547" s="81">
        <v>7.9340293450287023</v>
      </c>
      <c r="Q547" s="81">
        <v>0.40325596129157376</v>
      </c>
      <c r="R547" s="81">
        <v>0</v>
      </c>
      <c r="S547" s="81">
        <v>0.17796832499999998</v>
      </c>
      <c r="T547" s="82"/>
      <c r="U547" s="81">
        <v>367243</v>
      </c>
      <c r="V547" s="81">
        <v>220</v>
      </c>
      <c r="W547" s="81">
        <v>423</v>
      </c>
      <c r="X547" s="81">
        <v>2328</v>
      </c>
      <c r="Y547" s="81">
        <v>3373</v>
      </c>
      <c r="Z547" s="81">
        <v>4067</v>
      </c>
      <c r="AA547" s="81">
        <v>1557</v>
      </c>
      <c r="AB547" s="81">
        <v>6628</v>
      </c>
      <c r="AC547" s="81">
        <v>0</v>
      </c>
      <c r="AD547" s="81">
        <v>0.17796832499999998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3.37</v>
      </c>
      <c r="BL547" s="81">
        <v>0</v>
      </c>
      <c r="BM547" s="82"/>
      <c r="BN547" s="81">
        <v>0</v>
      </c>
      <c r="BO547" s="81">
        <v>0</v>
      </c>
      <c r="BP547" s="81">
        <v>0</v>
      </c>
      <c r="BQ547" s="81">
        <v>0</v>
      </c>
      <c r="BR547" s="81">
        <v>1</v>
      </c>
      <c r="BS547" s="81">
        <v>0</v>
      </c>
      <c r="BT547"/>
      <c r="BU547" s="80">
        <v>3.37</v>
      </c>
      <c r="BV547" s="80">
        <v>0</v>
      </c>
      <c r="BW547" s="80">
        <v>0</v>
      </c>
      <c r="BX547" s="80">
        <v>0</v>
      </c>
      <c r="BY547" s="80">
        <v>0</v>
      </c>
      <c r="BZ547" s="80">
        <v>0</v>
      </c>
      <c r="CA547" s="80">
        <v>0</v>
      </c>
      <c r="CB547" s="80">
        <v>0</v>
      </c>
      <c r="CC547" s="80">
        <v>0</v>
      </c>
    </row>
    <row r="548" spans="1:81">
      <c r="A548" s="80" t="s">
        <v>2397</v>
      </c>
      <c r="B548" s="80">
        <v>263</v>
      </c>
      <c r="C548" s="80">
        <v>8</v>
      </c>
      <c r="D548" s="80">
        <v>16</v>
      </c>
      <c r="E548" s="80">
        <v>2011</v>
      </c>
      <c r="F548" s="80" t="s">
        <v>87</v>
      </c>
      <c r="G548" s="80" t="s">
        <v>1670</v>
      </c>
      <c r="H548" s="80" t="s">
        <v>1671</v>
      </c>
      <c r="I548" s="177"/>
      <c r="J548" s="81">
        <v>11.670528011873751</v>
      </c>
      <c r="K548" s="81">
        <v>0.69241057461977684</v>
      </c>
      <c r="L548" s="81">
        <v>22.220569835408849</v>
      </c>
      <c r="M548" s="81">
        <v>11.99088202743374</v>
      </c>
      <c r="N548" s="81">
        <v>16.919165541661766</v>
      </c>
      <c r="O548" s="81">
        <v>7.716218179265522</v>
      </c>
      <c r="P548" s="81">
        <v>7.0713457438885916</v>
      </c>
      <c r="Q548" s="81">
        <v>0.46135224787916546</v>
      </c>
      <c r="R548" s="81">
        <v>0</v>
      </c>
      <c r="S548" s="81">
        <v>0.36466306999999998</v>
      </c>
      <c r="T548" s="82"/>
      <c r="U548" s="81">
        <v>428727</v>
      </c>
      <c r="V548" s="81">
        <v>220</v>
      </c>
      <c r="W548" s="81">
        <v>423</v>
      </c>
      <c r="X548" s="81">
        <v>2328</v>
      </c>
      <c r="Y548" s="81">
        <v>3357</v>
      </c>
      <c r="Z548" s="81">
        <v>4004</v>
      </c>
      <c r="AA548" s="81">
        <v>1429</v>
      </c>
      <c r="AB548" s="81">
        <v>6574</v>
      </c>
      <c r="AC548" s="81">
        <v>0</v>
      </c>
      <c r="AD548" s="81">
        <v>0.36466306999999998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3.09</v>
      </c>
      <c r="BL548" s="81">
        <v>0</v>
      </c>
      <c r="BM548" s="82"/>
      <c r="BN548" s="81">
        <v>0</v>
      </c>
      <c r="BO548" s="81">
        <v>0</v>
      </c>
      <c r="BP548" s="81">
        <v>0</v>
      </c>
      <c r="BQ548" s="81">
        <v>0</v>
      </c>
      <c r="BR548" s="81">
        <v>1</v>
      </c>
      <c r="BS548" s="81">
        <v>0</v>
      </c>
      <c r="BT548"/>
      <c r="BU548" s="80">
        <v>3.09</v>
      </c>
      <c r="BV548" s="80">
        <v>0</v>
      </c>
      <c r="BW548" s="80">
        <v>0</v>
      </c>
      <c r="BX548" s="80">
        <v>0</v>
      </c>
      <c r="BY548" s="80">
        <v>0</v>
      </c>
      <c r="BZ548" s="80">
        <v>0</v>
      </c>
      <c r="CA548" s="80">
        <v>0</v>
      </c>
      <c r="CB548" s="80">
        <v>0</v>
      </c>
      <c r="CC548" s="80">
        <v>0</v>
      </c>
    </row>
    <row r="549" spans="1:81">
      <c r="A549" s="80" t="s">
        <v>2398</v>
      </c>
      <c r="B549" s="80">
        <v>264</v>
      </c>
      <c r="C549" s="80">
        <v>9</v>
      </c>
      <c r="D549" s="80">
        <v>16</v>
      </c>
      <c r="E549" s="80">
        <v>2012</v>
      </c>
      <c r="F549" s="80" t="s">
        <v>88</v>
      </c>
      <c r="G549" s="80" t="s">
        <v>1670</v>
      </c>
      <c r="H549" s="80" t="s">
        <v>1671</v>
      </c>
      <c r="I549" s="177"/>
      <c r="J549" s="81">
        <v>9.173424236959951</v>
      </c>
      <c r="K549" s="81">
        <v>0.7800272919979202</v>
      </c>
      <c r="L549" s="81">
        <v>22.41989421764384</v>
      </c>
      <c r="M549" s="81">
        <v>14.892637379000453</v>
      </c>
      <c r="N549" s="81">
        <v>18.835008343930429</v>
      </c>
      <c r="O549" s="81">
        <v>7.6669695508626026</v>
      </c>
      <c r="P549" s="81">
        <v>7.1016258235769607</v>
      </c>
      <c r="Q549" s="81">
        <v>0.50178191956300433</v>
      </c>
      <c r="R549" s="81">
        <v>0</v>
      </c>
      <c r="S549" s="81">
        <v>0.18434538788000004</v>
      </c>
      <c r="T549" s="82"/>
      <c r="U549" s="81">
        <v>322886</v>
      </c>
      <c r="V549" s="81">
        <v>220</v>
      </c>
      <c r="W549" s="81">
        <v>423</v>
      </c>
      <c r="X549" s="81">
        <v>2328</v>
      </c>
      <c r="Y549" s="81">
        <v>3402</v>
      </c>
      <c r="Z549" s="81">
        <v>4010</v>
      </c>
      <c r="AA549" s="81">
        <v>1427</v>
      </c>
      <c r="AB549" s="81">
        <v>6581</v>
      </c>
      <c r="AC549" s="81">
        <v>0</v>
      </c>
      <c r="AD549" s="81">
        <v>0.18434538788000004</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4</v>
      </c>
      <c r="BL549" s="81">
        <v>0</v>
      </c>
      <c r="BM549" s="82"/>
      <c r="BN549" s="81">
        <v>0</v>
      </c>
      <c r="BO549" s="81">
        <v>0</v>
      </c>
      <c r="BP549" s="81">
        <v>0</v>
      </c>
      <c r="BQ549" s="81">
        <v>0</v>
      </c>
      <c r="BR549" s="81">
        <v>1</v>
      </c>
      <c r="BS549" s="81">
        <v>0</v>
      </c>
      <c r="BT549"/>
      <c r="BU549" s="80">
        <v>4</v>
      </c>
      <c r="BV549" s="80">
        <v>0</v>
      </c>
      <c r="BW549" s="80">
        <v>0</v>
      </c>
      <c r="BX549" s="80">
        <v>0</v>
      </c>
      <c r="BY549" s="80">
        <v>0</v>
      </c>
      <c r="BZ549" s="80">
        <v>0</v>
      </c>
      <c r="CA549" s="80">
        <v>0</v>
      </c>
      <c r="CB549" s="80">
        <v>0</v>
      </c>
      <c r="CC549" s="80">
        <v>0</v>
      </c>
    </row>
    <row r="550" spans="1:81">
      <c r="A550" s="80" t="s">
        <v>2399</v>
      </c>
      <c r="B550" s="80">
        <v>265</v>
      </c>
      <c r="C550" s="80">
        <v>10</v>
      </c>
      <c r="D550" s="80">
        <v>16</v>
      </c>
      <c r="E550" s="80">
        <v>2013</v>
      </c>
      <c r="F550" s="80" t="s">
        <v>89</v>
      </c>
      <c r="G550" s="80" t="s">
        <v>1670</v>
      </c>
      <c r="H550" s="80" t="s">
        <v>1671</v>
      </c>
      <c r="I550" s="177"/>
      <c r="J550" s="81">
        <v>9.6502183558625561</v>
      </c>
      <c r="K550" s="81">
        <v>0.6446952174833156</v>
      </c>
      <c r="L550" s="81">
        <v>19.798534439199415</v>
      </c>
      <c r="M550" s="81">
        <v>13.850508818640545</v>
      </c>
      <c r="N550" s="81">
        <v>18.473616202691709</v>
      </c>
      <c r="O550" s="81">
        <v>7.4802129120830898</v>
      </c>
      <c r="P550" s="81">
        <v>7.7528044471168265</v>
      </c>
      <c r="Q550" s="81">
        <v>0.50745677453825888</v>
      </c>
      <c r="R550" s="81">
        <v>0</v>
      </c>
      <c r="S550" s="81">
        <v>0.35941614800000005</v>
      </c>
      <c r="T550" s="82"/>
      <c r="U550" s="81">
        <v>345852</v>
      </c>
      <c r="V550" s="81">
        <v>220</v>
      </c>
      <c r="W550" s="81">
        <v>423</v>
      </c>
      <c r="X550" s="81">
        <v>2328</v>
      </c>
      <c r="Y550" s="81">
        <v>3443</v>
      </c>
      <c r="Z550" s="81">
        <v>4087</v>
      </c>
      <c r="AA550" s="81">
        <v>1552</v>
      </c>
      <c r="AB550" s="81">
        <v>6560</v>
      </c>
      <c r="AC550" s="81">
        <v>0</v>
      </c>
      <c r="AD550" s="81">
        <v>0.35941614800000005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4.1760000000000002</v>
      </c>
      <c r="BL550" s="81">
        <v>0</v>
      </c>
      <c r="BM550" s="82"/>
      <c r="BN550" s="81">
        <v>0</v>
      </c>
      <c r="BO550" s="81">
        <v>0</v>
      </c>
      <c r="BP550" s="81">
        <v>0</v>
      </c>
      <c r="BQ550" s="81">
        <v>0</v>
      </c>
      <c r="BR550" s="81">
        <v>1</v>
      </c>
      <c r="BS550" s="81">
        <v>0</v>
      </c>
      <c r="BT550"/>
      <c r="BU550" s="80">
        <v>4.1760000000000002</v>
      </c>
      <c r="BV550" s="80">
        <v>0</v>
      </c>
      <c r="BW550" s="80">
        <v>0</v>
      </c>
      <c r="BX550" s="80">
        <v>0</v>
      </c>
      <c r="BY550" s="80">
        <v>0</v>
      </c>
      <c r="BZ550" s="80">
        <v>0</v>
      </c>
      <c r="CA550" s="80">
        <v>0</v>
      </c>
      <c r="CB550" s="80">
        <v>0</v>
      </c>
      <c r="CC550" s="80">
        <v>0</v>
      </c>
    </row>
    <row r="551" spans="1:81">
      <c r="A551" s="80" t="s">
        <v>2400</v>
      </c>
      <c r="B551" s="80">
        <v>266</v>
      </c>
      <c r="C551" s="80">
        <v>11</v>
      </c>
      <c r="D551" s="80">
        <v>16</v>
      </c>
      <c r="E551" s="80">
        <v>2014</v>
      </c>
      <c r="F551" s="80" t="s">
        <v>90</v>
      </c>
      <c r="G551" s="80" t="s">
        <v>1670</v>
      </c>
      <c r="H551" s="80" t="s">
        <v>1671</v>
      </c>
      <c r="I551" s="177"/>
      <c r="J551" s="81">
        <v>9.0982307592335889</v>
      </c>
      <c r="K551" s="81">
        <v>0.60370823910651239</v>
      </c>
      <c r="L551" s="81">
        <v>14.535420632635295</v>
      </c>
      <c r="M551" s="81">
        <v>14.718920730087289</v>
      </c>
      <c r="N551" s="81">
        <v>19.419139042900277</v>
      </c>
      <c r="O551" s="81">
        <v>7.0605846908130552</v>
      </c>
      <c r="P551" s="81">
        <v>7.7730420610155297</v>
      </c>
      <c r="Q551" s="81">
        <v>0.47908878200851696</v>
      </c>
      <c r="R551" s="81">
        <v>0</v>
      </c>
      <c r="S551" s="81">
        <v>0.34345135770000002</v>
      </c>
      <c r="T551" s="82"/>
      <c r="U551" s="81">
        <v>362138</v>
      </c>
      <c r="V551" s="81">
        <v>179</v>
      </c>
      <c r="W551" s="81">
        <v>317</v>
      </c>
      <c r="X551" s="81">
        <v>2352</v>
      </c>
      <c r="Y551" s="81">
        <v>3418</v>
      </c>
      <c r="Z551" s="81">
        <v>4063</v>
      </c>
      <c r="AA551" s="81">
        <v>1548</v>
      </c>
      <c r="AB551" s="81">
        <v>6455</v>
      </c>
      <c r="AC551" s="81">
        <v>0</v>
      </c>
      <c r="AD551" s="81">
        <v>0.34345135770000002</v>
      </c>
      <c r="AE551" s="82"/>
      <c r="AF551" s="81">
        <v>2949307.4240718232</v>
      </c>
      <c r="AG551" s="81">
        <v>423618.83588815096</v>
      </c>
      <c r="AH551" s="81">
        <v>2364187.6669807374</v>
      </c>
      <c r="AI551" s="81">
        <v>15488893.156185942</v>
      </c>
      <c r="AJ551" s="81">
        <v>14700735.539240247</v>
      </c>
      <c r="AK551" s="81">
        <v>0</v>
      </c>
      <c r="AL551" s="81">
        <v>0</v>
      </c>
      <c r="AM551" s="81">
        <v>886175.04154738458</v>
      </c>
      <c r="AN551" s="81">
        <v>0</v>
      </c>
      <c r="AO551" s="81">
        <v>0</v>
      </c>
      <c r="AP551" s="82"/>
      <c r="AQ551" s="81">
        <v>35</v>
      </c>
      <c r="AR551" s="81">
        <v>9</v>
      </c>
      <c r="AS551" s="81">
        <v>0</v>
      </c>
      <c r="AT551" s="81">
        <v>0</v>
      </c>
      <c r="AU551" s="81">
        <v>0</v>
      </c>
      <c r="AV551" s="81">
        <v>0</v>
      </c>
      <c r="AW551" s="81" t="s">
        <v>564</v>
      </c>
      <c r="AX551" s="82"/>
      <c r="AY551" s="81">
        <v>172.07799999999997</v>
      </c>
      <c r="AZ551" s="81">
        <v>593.07299999999998</v>
      </c>
      <c r="BA551" s="81">
        <v>0</v>
      </c>
      <c r="BB551" s="81">
        <v>0</v>
      </c>
      <c r="BC551" s="81">
        <v>0</v>
      </c>
      <c r="BD551" s="81">
        <v>0</v>
      </c>
      <c r="BE551" s="81" t="s">
        <v>564</v>
      </c>
      <c r="BF551" s="82"/>
      <c r="BG551" s="81">
        <v>0</v>
      </c>
      <c r="BH551" s="81">
        <v>0</v>
      </c>
      <c r="BI551" s="81">
        <v>0</v>
      </c>
      <c r="BJ551" s="81">
        <v>0</v>
      </c>
      <c r="BK551" s="81">
        <v>4.0410000000000004</v>
      </c>
      <c r="BL551" s="81">
        <v>0</v>
      </c>
      <c r="BM551" s="82"/>
      <c r="BN551" s="81">
        <v>0</v>
      </c>
      <c r="BO551" s="81">
        <v>0</v>
      </c>
      <c r="BP551" s="81">
        <v>0</v>
      </c>
      <c r="BQ551" s="81">
        <v>0</v>
      </c>
      <c r="BR551" s="81">
        <v>1</v>
      </c>
      <c r="BS551" s="81">
        <v>0</v>
      </c>
      <c r="BT551"/>
      <c r="BU551" s="80">
        <v>4.0410000000000004</v>
      </c>
      <c r="BV551" s="80">
        <v>0</v>
      </c>
      <c r="BW551" s="80">
        <v>0</v>
      </c>
      <c r="BX551" s="80">
        <v>0</v>
      </c>
      <c r="BY551" s="80">
        <v>0</v>
      </c>
      <c r="BZ551" s="80">
        <v>0</v>
      </c>
      <c r="CA551" s="80">
        <v>0</v>
      </c>
      <c r="CB551" s="80">
        <v>0</v>
      </c>
      <c r="CC551" s="80">
        <v>0</v>
      </c>
    </row>
    <row r="552" spans="1:81">
      <c r="A552" s="80" t="s">
        <v>2401</v>
      </c>
      <c r="B552" s="80">
        <v>267</v>
      </c>
      <c r="C552" s="80">
        <v>12</v>
      </c>
      <c r="D552" s="80">
        <v>16</v>
      </c>
      <c r="E552" s="80">
        <v>2015</v>
      </c>
      <c r="F552" s="80" t="s">
        <v>91</v>
      </c>
      <c r="G552" s="80" t="s">
        <v>1670</v>
      </c>
      <c r="H552" s="80" t="s">
        <v>1671</v>
      </c>
      <c r="I552" s="177"/>
      <c r="J552" s="81">
        <v>10.078850311573436</v>
      </c>
      <c r="K552" s="81">
        <v>0.57889344414855948</v>
      </c>
      <c r="L552" s="81">
        <v>15.300046605190905</v>
      </c>
      <c r="M552" s="81">
        <v>14.241627955939832</v>
      </c>
      <c r="N552" s="81">
        <v>17.685110644086947</v>
      </c>
      <c r="O552" s="81">
        <v>6.9570617652261681</v>
      </c>
      <c r="P552" s="81">
        <v>7.7389556539223614</v>
      </c>
      <c r="Q552" s="81">
        <v>0.46050320698100178</v>
      </c>
      <c r="R552" s="81">
        <v>0</v>
      </c>
      <c r="S552" s="81">
        <v>0.33230837499999999</v>
      </c>
      <c r="T552" s="82"/>
      <c r="U552" s="81">
        <v>402217</v>
      </c>
      <c r="V552" s="81">
        <v>179</v>
      </c>
      <c r="W552" s="81">
        <v>317</v>
      </c>
      <c r="X552" s="81">
        <v>2352</v>
      </c>
      <c r="Y552" s="81">
        <v>3382</v>
      </c>
      <c r="Z552" s="81">
        <v>4042</v>
      </c>
      <c r="AA552" s="81">
        <v>1540</v>
      </c>
      <c r="AB552" s="81">
        <v>6338</v>
      </c>
      <c r="AC552" s="81">
        <v>0</v>
      </c>
      <c r="AD552" s="81">
        <v>0.33230837499999999</v>
      </c>
      <c r="AE552" s="82"/>
      <c r="AF552" s="81">
        <v>3104029.4826380485</v>
      </c>
      <c r="AG552" s="81">
        <v>385670.31382787507</v>
      </c>
      <c r="AH552" s="81">
        <v>1978324.5512351161</v>
      </c>
      <c r="AI552" s="81">
        <v>14958910.898248712</v>
      </c>
      <c r="AJ552" s="81">
        <v>13959390.035939496</v>
      </c>
      <c r="AK552" s="81">
        <v>0</v>
      </c>
      <c r="AL552" s="81">
        <v>0</v>
      </c>
      <c r="AM552" s="81">
        <v>868596.3130899528</v>
      </c>
      <c r="AN552" s="81">
        <v>0</v>
      </c>
      <c r="AO552" s="81">
        <v>0</v>
      </c>
      <c r="AP552" s="82"/>
      <c r="AQ552" s="81">
        <v>41</v>
      </c>
      <c r="AR552" s="81">
        <v>11</v>
      </c>
      <c r="AS552" s="81">
        <v>0</v>
      </c>
      <c r="AT552" s="81">
        <v>1</v>
      </c>
      <c r="AU552" s="81">
        <v>0</v>
      </c>
      <c r="AV552" s="81">
        <v>0</v>
      </c>
      <c r="AW552" s="81" t="s">
        <v>564</v>
      </c>
      <c r="AX552" s="82"/>
      <c r="AY552" s="81">
        <v>212.27799999999999</v>
      </c>
      <c r="AZ552" s="81">
        <v>692.37300000000005</v>
      </c>
      <c r="BA552" s="81">
        <v>0</v>
      </c>
      <c r="BB552" s="81">
        <v>470</v>
      </c>
      <c r="BC552" s="81">
        <v>0</v>
      </c>
      <c r="BD552" s="81">
        <v>0</v>
      </c>
      <c r="BE552" s="81" t="s">
        <v>564</v>
      </c>
      <c r="BF552" s="82"/>
      <c r="BG552" s="81">
        <v>0</v>
      </c>
      <c r="BH552" s="81">
        <v>0</v>
      </c>
      <c r="BI552" s="81">
        <v>0</v>
      </c>
      <c r="BJ552" s="81">
        <v>0</v>
      </c>
      <c r="BK552" s="81">
        <v>3.8610000000000002</v>
      </c>
      <c r="BL552" s="81">
        <v>0</v>
      </c>
      <c r="BM552" s="82"/>
      <c r="BN552" s="81">
        <v>0</v>
      </c>
      <c r="BO552" s="81">
        <v>0</v>
      </c>
      <c r="BP552" s="81">
        <v>0</v>
      </c>
      <c r="BQ552" s="81">
        <v>0</v>
      </c>
      <c r="BR552" s="81">
        <v>1</v>
      </c>
      <c r="BS552" s="81">
        <v>0</v>
      </c>
      <c r="BT552"/>
      <c r="BU552" s="80">
        <v>3.8610000000000002</v>
      </c>
      <c r="BV552" s="80">
        <v>0</v>
      </c>
      <c r="BW552" s="80">
        <v>0</v>
      </c>
      <c r="BX552" s="80">
        <v>0</v>
      </c>
      <c r="BY552" s="80">
        <v>0</v>
      </c>
      <c r="BZ552" s="80">
        <v>0</v>
      </c>
      <c r="CA552" s="80">
        <v>0</v>
      </c>
      <c r="CB552" s="80">
        <v>0</v>
      </c>
      <c r="CC552" s="80">
        <v>0</v>
      </c>
    </row>
    <row r="553" spans="1:81">
      <c r="A553" s="80" t="s">
        <v>2402</v>
      </c>
      <c r="B553" s="80">
        <v>268</v>
      </c>
      <c r="C553" s="80">
        <v>13</v>
      </c>
      <c r="D553" s="80">
        <v>16</v>
      </c>
      <c r="E553" s="80">
        <v>2016</v>
      </c>
      <c r="F553" s="80" t="s">
        <v>92</v>
      </c>
      <c r="G553" s="80" t="s">
        <v>1670</v>
      </c>
      <c r="H553" s="80" t="s">
        <v>1671</v>
      </c>
      <c r="I553" s="177"/>
      <c r="J553" s="81">
        <v>9.4819409888193213</v>
      </c>
      <c r="K553" s="81">
        <v>0.54605748383326924</v>
      </c>
      <c r="L553" s="81">
        <v>16.452877178057786</v>
      </c>
      <c r="M553" s="81">
        <v>12.2105443178556</v>
      </c>
      <c r="N553" s="81">
        <v>18.154756709718701</v>
      </c>
      <c r="O553" s="81">
        <v>6.8300717633913548</v>
      </c>
      <c r="P553" s="81">
        <v>9.0372227973529355</v>
      </c>
      <c r="Q553" s="81">
        <v>0.44561746371389005</v>
      </c>
      <c r="R553" s="81">
        <v>0</v>
      </c>
      <c r="S553" s="81">
        <v>0.18240856788000001</v>
      </c>
      <c r="T553" s="82"/>
      <c r="U553" s="81">
        <v>360182</v>
      </c>
      <c r="V553" s="81">
        <v>179</v>
      </c>
      <c r="W553" s="81">
        <v>317</v>
      </c>
      <c r="X553" s="81">
        <v>2352</v>
      </c>
      <c r="Y553" s="81">
        <v>3414</v>
      </c>
      <c r="Z553" s="81">
        <v>4017</v>
      </c>
      <c r="AA553" s="81">
        <v>1860</v>
      </c>
      <c r="AB553" s="81">
        <v>6309</v>
      </c>
      <c r="AC553" s="81">
        <v>0</v>
      </c>
      <c r="AD553" s="81">
        <v>0.18240856788000001</v>
      </c>
      <c r="AE553" s="82"/>
      <c r="AF553" s="81">
        <v>2971319.9303834732</v>
      </c>
      <c r="AG553" s="81">
        <v>367622.68280094751</v>
      </c>
      <c r="AH553" s="81">
        <v>1676727.540306794</v>
      </c>
      <c r="AI553" s="81">
        <v>14931975.54729029</v>
      </c>
      <c r="AJ553" s="81">
        <v>14667210.417235149</v>
      </c>
      <c r="AK553" s="81">
        <v>0</v>
      </c>
      <c r="AL553" s="81">
        <v>0</v>
      </c>
      <c r="AM553" s="81">
        <v>865293.71118657209</v>
      </c>
      <c r="AN553" s="81">
        <v>0</v>
      </c>
      <c r="AO553" s="81">
        <v>0</v>
      </c>
      <c r="AP553" s="82"/>
      <c r="AQ553" s="81">
        <v>42</v>
      </c>
      <c r="AR553" s="81">
        <v>13</v>
      </c>
      <c r="AS553" s="81">
        <v>0</v>
      </c>
      <c r="AT553" s="81">
        <v>1</v>
      </c>
      <c r="AU553" s="81">
        <v>0</v>
      </c>
      <c r="AV553" s="81">
        <v>1</v>
      </c>
      <c r="AW553" s="81" t="s">
        <v>564</v>
      </c>
      <c r="AX553" s="82"/>
      <c r="AY553" s="81">
        <v>215.77799999999999</v>
      </c>
      <c r="AZ553" s="81">
        <v>791.173</v>
      </c>
      <c r="BA553" s="81">
        <v>0</v>
      </c>
      <c r="BB553" s="81">
        <v>470</v>
      </c>
      <c r="BC553" s="81">
        <v>0</v>
      </c>
      <c r="BD553" s="81">
        <v>300</v>
      </c>
      <c r="BE553" s="81" t="s">
        <v>564</v>
      </c>
      <c r="BF553" s="82"/>
      <c r="BG553" s="81">
        <v>0</v>
      </c>
      <c r="BH553" s="81">
        <v>0</v>
      </c>
      <c r="BI553" s="81">
        <v>0</v>
      </c>
      <c r="BJ553" s="81">
        <v>0</v>
      </c>
      <c r="BK553" s="81">
        <v>3.8839999999999999</v>
      </c>
      <c r="BL553" s="81">
        <v>0</v>
      </c>
      <c r="BM553" s="82"/>
      <c r="BN553" s="81">
        <v>0</v>
      </c>
      <c r="BO553" s="81">
        <v>0</v>
      </c>
      <c r="BP553" s="81">
        <v>0</v>
      </c>
      <c r="BQ553" s="81">
        <v>0</v>
      </c>
      <c r="BR553" s="81">
        <v>1</v>
      </c>
      <c r="BS553" s="81">
        <v>0</v>
      </c>
      <c r="BT553"/>
      <c r="BU553" s="80">
        <v>3.8839999999999999</v>
      </c>
      <c r="BV553" s="80">
        <v>0</v>
      </c>
      <c r="BW553" s="80">
        <v>0</v>
      </c>
      <c r="BX553" s="80">
        <v>0</v>
      </c>
      <c r="BY553" s="80">
        <v>0</v>
      </c>
      <c r="BZ553" s="80">
        <v>0</v>
      </c>
      <c r="CA553" s="80">
        <v>0</v>
      </c>
      <c r="CB553" s="80">
        <v>0</v>
      </c>
      <c r="CC553" s="80">
        <v>0</v>
      </c>
    </row>
    <row r="554" spans="1:81">
      <c r="A554" s="80" t="s">
        <v>2403</v>
      </c>
      <c r="B554" s="80">
        <v>269</v>
      </c>
      <c r="C554" s="80">
        <v>14</v>
      </c>
      <c r="D554" s="80">
        <v>16</v>
      </c>
      <c r="E554" s="80">
        <v>2017</v>
      </c>
      <c r="F554" s="80" t="s">
        <v>71</v>
      </c>
      <c r="G554" s="80" t="s">
        <v>1670</v>
      </c>
      <c r="H554" s="80" t="s">
        <v>1671</v>
      </c>
      <c r="I554" s="177"/>
      <c r="J554" s="81">
        <v>10.266518800731365</v>
      </c>
      <c r="K554" s="81">
        <v>0.55798898837393751</v>
      </c>
      <c r="L554" s="81">
        <v>14.852177663212828</v>
      </c>
      <c r="M554" s="81">
        <v>12.243390321690487</v>
      </c>
      <c r="N554" s="81">
        <v>17.859144305256525</v>
      </c>
      <c r="O554" s="81">
        <v>6.6650997627828188</v>
      </c>
      <c r="P554" s="81">
        <v>9.0041149363353217</v>
      </c>
      <c r="Q554" s="81">
        <v>0.42974774558140949</v>
      </c>
      <c r="R554" s="81">
        <v>0</v>
      </c>
      <c r="S554" s="81">
        <v>0.25898151149999998</v>
      </c>
      <c r="T554" s="82"/>
      <c r="U554" s="81">
        <v>383738</v>
      </c>
      <c r="V554" s="81">
        <v>179</v>
      </c>
      <c r="W554" s="81">
        <v>317</v>
      </c>
      <c r="X554" s="81">
        <v>2352</v>
      </c>
      <c r="Y554" s="81">
        <v>3432</v>
      </c>
      <c r="Z554" s="81">
        <v>3985</v>
      </c>
      <c r="AA554" s="81">
        <v>1865</v>
      </c>
      <c r="AB554" s="81">
        <v>6292</v>
      </c>
      <c r="AC554" s="81">
        <v>0</v>
      </c>
      <c r="AD554" s="81">
        <v>0.25898151149999998</v>
      </c>
      <c r="AE554" s="82"/>
      <c r="AF554" s="81">
        <v>3110685.1371775591</v>
      </c>
      <c r="AG554" s="81">
        <v>368690.82821292302</v>
      </c>
      <c r="AH554" s="81">
        <v>2048300.09358072</v>
      </c>
      <c r="AI554" s="81">
        <v>14562549.07311259</v>
      </c>
      <c r="AJ554" s="81">
        <v>12921209.62469811</v>
      </c>
      <c r="AK554" s="81">
        <v>0</v>
      </c>
      <c r="AL554" s="81">
        <v>0</v>
      </c>
      <c r="AM554" s="81">
        <v>864312.42264779995</v>
      </c>
      <c r="AN554" s="81">
        <v>0</v>
      </c>
      <c r="AO554" s="81">
        <v>0</v>
      </c>
      <c r="AP554" s="82"/>
      <c r="AQ554" s="81">
        <v>45</v>
      </c>
      <c r="AR554" s="81">
        <v>17</v>
      </c>
      <c r="AS554" s="81">
        <v>0</v>
      </c>
      <c r="AT554" s="81">
        <v>1</v>
      </c>
      <c r="AU554" s="81">
        <v>0</v>
      </c>
      <c r="AV554" s="81">
        <v>2</v>
      </c>
      <c r="AW554" s="81" t="s">
        <v>564</v>
      </c>
      <c r="AX554" s="82"/>
      <c r="AY554" s="81">
        <v>236.27799999999999</v>
      </c>
      <c r="AZ554" s="81">
        <v>951.07299999999998</v>
      </c>
      <c r="BA554" s="81">
        <v>0</v>
      </c>
      <c r="BB554" s="81">
        <v>470</v>
      </c>
      <c r="BC554" s="81">
        <v>0</v>
      </c>
      <c r="BD554" s="81">
        <v>600</v>
      </c>
      <c r="BE554" s="81" t="s">
        <v>564</v>
      </c>
      <c r="BF554" s="82"/>
      <c r="BG554" s="81">
        <v>0</v>
      </c>
      <c r="BH554" s="81">
        <v>0</v>
      </c>
      <c r="BI554" s="81">
        <v>0</v>
      </c>
      <c r="BJ554" s="81">
        <v>0</v>
      </c>
      <c r="BK554" s="81">
        <v>3.758</v>
      </c>
      <c r="BL554" s="81">
        <v>0</v>
      </c>
      <c r="BM554" s="82"/>
      <c r="BN554" s="81">
        <v>0</v>
      </c>
      <c r="BO554" s="81">
        <v>0</v>
      </c>
      <c r="BP554" s="81">
        <v>0</v>
      </c>
      <c r="BQ554" s="81">
        <v>0</v>
      </c>
      <c r="BR554" s="81">
        <v>1</v>
      </c>
      <c r="BS554" s="81">
        <v>0</v>
      </c>
      <c r="BT554"/>
      <c r="BU554" s="80">
        <v>3.758</v>
      </c>
      <c r="BV554" s="80">
        <v>0</v>
      </c>
      <c r="BW554" s="80">
        <v>0</v>
      </c>
      <c r="BX554" s="80">
        <v>0</v>
      </c>
      <c r="BY554" s="80">
        <v>0</v>
      </c>
      <c r="BZ554" s="80">
        <v>0</v>
      </c>
      <c r="CA554" s="80">
        <v>0</v>
      </c>
      <c r="CB554" s="80">
        <v>0</v>
      </c>
      <c r="CC554" s="80">
        <v>0</v>
      </c>
    </row>
    <row r="555" spans="1:81">
      <c r="A555" s="80" t="s">
        <v>2404</v>
      </c>
      <c r="B555" s="80">
        <v>270</v>
      </c>
      <c r="C555" s="80">
        <v>15</v>
      </c>
      <c r="D555" s="80">
        <v>16</v>
      </c>
      <c r="E555" s="80">
        <v>2018</v>
      </c>
      <c r="F555" s="80" t="s">
        <v>93</v>
      </c>
      <c r="G555" s="80" t="s">
        <v>1670</v>
      </c>
      <c r="H555" s="80" t="s">
        <v>1671</v>
      </c>
      <c r="I555" s="177"/>
      <c r="J555" s="81">
        <v>9.7616988127519146</v>
      </c>
      <c r="K555" s="81">
        <v>0.51933661456261382</v>
      </c>
      <c r="L555" s="81">
        <v>13.624959993184373</v>
      </c>
      <c r="M555" s="81">
        <v>12.303775657908476</v>
      </c>
      <c r="N555" s="81">
        <v>16.389911812738301</v>
      </c>
      <c r="O555" s="81">
        <v>6.4955667503707852</v>
      </c>
      <c r="P555" s="81">
        <v>8.9718444610910826</v>
      </c>
      <c r="Q555" s="81">
        <v>0.39403075295803747</v>
      </c>
      <c r="R555" s="81">
        <v>0</v>
      </c>
      <c r="S555" s="81">
        <v>0.29136292690000004</v>
      </c>
      <c r="T555" s="82"/>
      <c r="U555" s="81">
        <v>381245</v>
      </c>
      <c r="V555" s="81">
        <v>179</v>
      </c>
      <c r="W555" s="81">
        <v>317</v>
      </c>
      <c r="X555" s="81">
        <v>2352</v>
      </c>
      <c r="Y555" s="81">
        <v>3421</v>
      </c>
      <c r="Z555" s="81">
        <v>3958</v>
      </c>
      <c r="AA555" s="81">
        <v>1877</v>
      </c>
      <c r="AB555" s="81">
        <v>6217</v>
      </c>
      <c r="AC555" s="81">
        <v>0</v>
      </c>
      <c r="AD555" s="81">
        <v>0.29136292689999999</v>
      </c>
      <c r="AE555" s="82"/>
      <c r="AF555" s="81">
        <v>3102294.8954275642</v>
      </c>
      <c r="AG555" s="81">
        <v>333577.0006237161</v>
      </c>
      <c r="AH555" s="81">
        <v>1930523.090231953</v>
      </c>
      <c r="AI555" s="81">
        <v>14885899.764829259</v>
      </c>
      <c r="AJ555" s="81">
        <v>12482809.34940394</v>
      </c>
      <c r="AK555" s="81">
        <v>0</v>
      </c>
      <c r="AL555" s="81">
        <v>0</v>
      </c>
      <c r="AM555" s="81">
        <v>855776.95529432106</v>
      </c>
      <c r="AN555" s="81">
        <v>0</v>
      </c>
      <c r="AO555" s="81">
        <v>0</v>
      </c>
      <c r="AP555" s="82"/>
      <c r="AQ555" s="81">
        <v>46</v>
      </c>
      <c r="AR555" s="81">
        <v>19</v>
      </c>
      <c r="AS555" s="81">
        <v>0</v>
      </c>
      <c r="AT555" s="81">
        <v>1</v>
      </c>
      <c r="AU555" s="81">
        <v>0</v>
      </c>
      <c r="AV555" s="81">
        <v>2</v>
      </c>
      <c r="AW555" s="81" t="s">
        <v>564</v>
      </c>
      <c r="AX555" s="82"/>
      <c r="AY555" s="81">
        <v>241.97800000000001</v>
      </c>
      <c r="AZ555" s="81">
        <v>1046.173</v>
      </c>
      <c r="BA555" s="81">
        <v>0</v>
      </c>
      <c r="BB555" s="81">
        <v>470</v>
      </c>
      <c r="BC555" s="81">
        <v>0</v>
      </c>
      <c r="BD555" s="81">
        <v>600</v>
      </c>
      <c r="BE555" s="81" t="s">
        <v>564</v>
      </c>
      <c r="BF555" s="82"/>
      <c r="BG555" s="81">
        <v>0</v>
      </c>
      <c r="BH555" s="81">
        <v>0</v>
      </c>
      <c r="BI555" s="81">
        <v>0</v>
      </c>
      <c r="BJ555" s="81">
        <v>0</v>
      </c>
      <c r="BK555" s="81">
        <v>4.12</v>
      </c>
      <c r="BL555" s="81">
        <v>0</v>
      </c>
      <c r="BM555" s="82"/>
      <c r="BN555" s="81">
        <v>0</v>
      </c>
      <c r="BO555" s="81">
        <v>0</v>
      </c>
      <c r="BP555" s="81">
        <v>0</v>
      </c>
      <c r="BQ555" s="81">
        <v>0</v>
      </c>
      <c r="BR555" s="81">
        <v>1</v>
      </c>
      <c r="BS555" s="81">
        <v>0</v>
      </c>
      <c r="BT555"/>
      <c r="BU555" s="80">
        <v>4.12</v>
      </c>
      <c r="BV555" s="80">
        <v>0</v>
      </c>
      <c r="BW555" s="80">
        <v>0</v>
      </c>
      <c r="BX555" s="80">
        <v>0</v>
      </c>
      <c r="BY555" s="80">
        <v>0</v>
      </c>
      <c r="BZ555" s="80">
        <v>0</v>
      </c>
      <c r="CA555" s="80">
        <v>0</v>
      </c>
      <c r="CB555" s="80">
        <v>0</v>
      </c>
      <c r="CC555" s="80">
        <v>0</v>
      </c>
    </row>
    <row r="556" spans="1:81">
      <c r="A556" s="80" t="s">
        <v>2405</v>
      </c>
      <c r="B556" s="80">
        <v>271</v>
      </c>
      <c r="C556" s="80">
        <v>16</v>
      </c>
      <c r="D556" s="80">
        <v>16</v>
      </c>
      <c r="E556" s="80">
        <v>2019</v>
      </c>
      <c r="F556" s="80" t="s">
        <v>73</v>
      </c>
      <c r="G556" s="80" t="s">
        <v>1670</v>
      </c>
      <c r="H556" s="80" t="s">
        <v>1671</v>
      </c>
      <c r="I556" s="177"/>
      <c r="J556" s="81">
        <v>8.9080694092485366</v>
      </c>
      <c r="K556" s="81">
        <v>0.48190613685042699</v>
      </c>
      <c r="L556" s="81">
        <v>13.686004462940803</v>
      </c>
      <c r="M556" s="81">
        <v>11.037603984261148</v>
      </c>
      <c r="N556" s="81">
        <v>16.529277131369987</v>
      </c>
      <c r="O556" s="81">
        <v>6.3411589297174915</v>
      </c>
      <c r="P556" s="81">
        <v>7.4695070361138711</v>
      </c>
      <c r="Q556" s="81">
        <v>0.37636190972690825</v>
      </c>
      <c r="R556" s="81">
        <v>0</v>
      </c>
      <c r="S556" s="81">
        <v>0.24523590300000001</v>
      </c>
      <c r="T556" s="82"/>
      <c r="U556" s="81">
        <v>365980</v>
      </c>
      <c r="V556" s="81">
        <v>179</v>
      </c>
      <c r="W556" s="81">
        <v>317</v>
      </c>
      <c r="X556" s="81">
        <v>2352</v>
      </c>
      <c r="Y556" s="81">
        <v>3408</v>
      </c>
      <c r="Z556" s="81">
        <v>3970</v>
      </c>
      <c r="AA556" s="81">
        <v>1551</v>
      </c>
      <c r="AB556" s="81">
        <v>6099</v>
      </c>
      <c r="AC556" s="81">
        <v>0</v>
      </c>
      <c r="AD556" s="81">
        <v>0.24523590300000001</v>
      </c>
      <c r="AE556" s="82"/>
      <c r="AF556" s="81">
        <v>2922288.1223262548</v>
      </c>
      <c r="AG556" s="81">
        <v>333478.21911206812</v>
      </c>
      <c r="AH556" s="81">
        <v>2084388.2860507269</v>
      </c>
      <c r="AI556" s="81">
        <v>14586946.01313344</v>
      </c>
      <c r="AJ556" s="81">
        <v>12647301.629320947</v>
      </c>
      <c r="AK556" s="81">
        <v>0</v>
      </c>
      <c r="AL556" s="81">
        <v>0</v>
      </c>
      <c r="AM556" s="81">
        <v>830637.88675258181</v>
      </c>
      <c r="AN556" s="81">
        <v>0</v>
      </c>
      <c r="AO556" s="81">
        <v>0</v>
      </c>
      <c r="AP556" s="82"/>
      <c r="AQ556" s="81">
        <v>51</v>
      </c>
      <c r="AR556" s="81">
        <v>27</v>
      </c>
      <c r="AS556" s="81">
        <v>0</v>
      </c>
      <c r="AT556" s="81">
        <v>1</v>
      </c>
      <c r="AU556" s="81">
        <v>0</v>
      </c>
      <c r="AV556" s="81">
        <v>2</v>
      </c>
      <c r="AW556" s="81" t="s">
        <v>564</v>
      </c>
      <c r="AX556" s="82"/>
      <c r="AY556" s="81">
        <v>283.97800000000001</v>
      </c>
      <c r="AZ556" s="81">
        <v>1386.5730000000001</v>
      </c>
      <c r="BA556" s="81">
        <v>0</v>
      </c>
      <c r="BB556" s="81">
        <v>470</v>
      </c>
      <c r="BC556" s="81">
        <v>0</v>
      </c>
      <c r="BD556" s="81">
        <v>600</v>
      </c>
      <c r="BE556" s="81" t="s">
        <v>564</v>
      </c>
      <c r="BF556" s="82"/>
      <c r="BG556" s="81">
        <v>0</v>
      </c>
      <c r="BH556" s="81">
        <v>0</v>
      </c>
      <c r="BI556" s="81">
        <v>0</v>
      </c>
      <c r="BJ556" s="81">
        <v>0</v>
      </c>
      <c r="BK556" s="81">
        <v>4.4349999999999996</v>
      </c>
      <c r="BL556" s="81">
        <v>0</v>
      </c>
      <c r="BM556" s="82"/>
      <c r="BN556" s="81">
        <v>0</v>
      </c>
      <c r="BO556" s="81">
        <v>0</v>
      </c>
      <c r="BP556" s="81">
        <v>0</v>
      </c>
      <c r="BQ556" s="81">
        <v>0</v>
      </c>
      <c r="BR556" s="81">
        <v>1</v>
      </c>
      <c r="BS556" s="81">
        <v>0</v>
      </c>
      <c r="BT556"/>
      <c r="BU556" s="80">
        <v>4.4349999999999996</v>
      </c>
      <c r="BV556" s="80">
        <v>0</v>
      </c>
      <c r="BW556" s="80">
        <v>0</v>
      </c>
      <c r="BX556" s="80">
        <v>0</v>
      </c>
      <c r="BY556" s="80">
        <v>0</v>
      </c>
      <c r="BZ556" s="80">
        <v>0</v>
      </c>
      <c r="CA556" s="80">
        <v>0</v>
      </c>
      <c r="CB556" s="80">
        <v>0</v>
      </c>
      <c r="CC556" s="80">
        <v>0</v>
      </c>
    </row>
    <row r="557" spans="1:81">
      <c r="A557" s="80" t="s">
        <v>2406</v>
      </c>
      <c r="B557" s="80">
        <v>272</v>
      </c>
      <c r="C557" s="80">
        <v>17</v>
      </c>
      <c r="D557" s="80">
        <v>16</v>
      </c>
      <c r="E557" s="80">
        <v>2020</v>
      </c>
      <c r="F557" s="80" t="s">
        <v>218</v>
      </c>
      <c r="G557" s="80" t="s">
        <v>1670</v>
      </c>
      <c r="H557" s="80" t="s">
        <v>1671</v>
      </c>
      <c r="I557" s="177"/>
      <c r="J557" s="81">
        <v>9.0825591826389367</v>
      </c>
      <c r="K557" s="81">
        <v>0.53542313610339565</v>
      </c>
      <c r="L557" s="81">
        <v>21.427224795299676</v>
      </c>
      <c r="M557" s="81">
        <v>9.7688817187110129</v>
      </c>
      <c r="N557" s="81">
        <v>14.349838803091982</v>
      </c>
      <c r="O557" s="81">
        <v>5.5263643945364569</v>
      </c>
      <c r="P557" s="81">
        <v>8.3953179356258261</v>
      </c>
      <c r="Q557" s="81">
        <v>0.34405010308957562</v>
      </c>
      <c r="R557" s="81">
        <v>0</v>
      </c>
      <c r="S557" s="81">
        <v>0.28333832669999998</v>
      </c>
      <c r="T557" s="82"/>
      <c r="U557" s="81">
        <v>422997</v>
      </c>
      <c r="V557" s="81">
        <v>184</v>
      </c>
      <c r="W557" s="81">
        <v>441</v>
      </c>
      <c r="X557" s="81">
        <v>2189</v>
      </c>
      <c r="Y557" s="81">
        <v>3228</v>
      </c>
      <c r="Z557" s="81">
        <v>3949</v>
      </c>
      <c r="AA557" s="81">
        <v>1894</v>
      </c>
      <c r="AB557" s="81">
        <v>5835</v>
      </c>
      <c r="AC557" s="81">
        <v>0</v>
      </c>
      <c r="AD557" s="81">
        <v>0.28333832669999998</v>
      </c>
      <c r="AE557" s="82"/>
      <c r="AF557" s="81">
        <v>3302721.4209432299</v>
      </c>
      <c r="AG557" s="81">
        <v>343045.92238078266</v>
      </c>
      <c r="AH557" s="81">
        <v>3142265.8345417809</v>
      </c>
      <c r="AI557" s="81">
        <v>12568541.149502818</v>
      </c>
      <c r="AJ557" s="81">
        <v>12229662.854421262</v>
      </c>
      <c r="AK557" s="81"/>
      <c r="AL557" s="81"/>
      <c r="AM557" s="81">
        <v>761532.3282021248</v>
      </c>
      <c r="AN557" s="81"/>
      <c r="AO557" s="81"/>
      <c r="AP557" s="82"/>
      <c r="AQ557" s="81">
        <v>54</v>
      </c>
      <c r="AR557" s="81">
        <v>36</v>
      </c>
      <c r="AS557" s="81">
        <v>0</v>
      </c>
      <c r="AT557" s="81">
        <v>2</v>
      </c>
      <c r="AU557" s="81">
        <v>0</v>
      </c>
      <c r="AV557" s="81">
        <v>3</v>
      </c>
      <c r="AW557" s="81">
        <v>0</v>
      </c>
      <c r="AX557" s="82"/>
      <c r="AY557" s="81">
        <v>300.178</v>
      </c>
      <c r="AZ557" s="81">
        <v>1793.373</v>
      </c>
      <c r="BA557" s="81">
        <v>0</v>
      </c>
      <c r="BB557" s="81">
        <v>16470</v>
      </c>
      <c r="BC557" s="81">
        <v>0</v>
      </c>
      <c r="BD557" s="81">
        <v>750</v>
      </c>
      <c r="BE557" s="81">
        <v>0</v>
      </c>
      <c r="BF557" s="82"/>
      <c r="BG557" s="81">
        <v>0</v>
      </c>
      <c r="BH557" s="81">
        <v>0</v>
      </c>
      <c r="BI557" s="81">
        <v>0</v>
      </c>
      <c r="BJ557" s="81">
        <v>0</v>
      </c>
      <c r="BK557" s="81">
        <v>3.141</v>
      </c>
      <c r="BL557" s="81">
        <v>0</v>
      </c>
      <c r="BM557" s="82"/>
      <c r="BN557" s="81">
        <v>0</v>
      </c>
      <c r="BO557" s="81">
        <v>0</v>
      </c>
      <c r="BP557" s="81">
        <v>0</v>
      </c>
      <c r="BQ557" s="81">
        <v>0</v>
      </c>
      <c r="BR557" s="81">
        <v>1</v>
      </c>
      <c r="BS557" s="81">
        <v>0</v>
      </c>
      <c r="BT557"/>
      <c r="BU557" s="80">
        <v>3.141</v>
      </c>
      <c r="BV557" s="80">
        <v>0</v>
      </c>
      <c r="BW557" s="80">
        <v>0</v>
      </c>
      <c r="BX557" s="80">
        <v>0</v>
      </c>
      <c r="BY557" s="80">
        <v>0</v>
      </c>
      <c r="BZ557" s="80">
        <v>0</v>
      </c>
      <c r="CA557" s="80">
        <v>0</v>
      </c>
      <c r="CB557" s="80">
        <v>0</v>
      </c>
      <c r="CC557" s="80">
        <v>0</v>
      </c>
    </row>
    <row r="558" spans="1:81">
      <c r="A558" s="80" t="s">
        <v>1673</v>
      </c>
      <c r="B558" s="80">
        <v>272</v>
      </c>
      <c r="C558" s="80">
        <v>18</v>
      </c>
      <c r="D558" s="80">
        <v>16</v>
      </c>
      <c r="E558" s="80">
        <v>2021</v>
      </c>
      <c r="F558" s="80" t="s">
        <v>75</v>
      </c>
      <c r="G558" s="174" t="s">
        <v>1670</v>
      </c>
      <c r="H558" s="80" t="s">
        <v>1671</v>
      </c>
      <c r="I558" s="177"/>
      <c r="J558" s="81">
        <v>10.194973213367492</v>
      </c>
      <c r="K558" s="81">
        <v>0.51576110439230671</v>
      </c>
      <c r="L558" s="81">
        <v>19.554248443517061</v>
      </c>
      <c r="M558" s="81">
        <v>9.8668811350302583</v>
      </c>
      <c r="N558" s="81">
        <v>13.449445399986805</v>
      </c>
      <c r="O558" s="81">
        <v>5.3249103975199725</v>
      </c>
      <c r="P558" s="81">
        <v>8.722415178707001</v>
      </c>
      <c r="Q558" s="81">
        <v>0.33821396357080097</v>
      </c>
      <c r="R558" s="81">
        <v>0</v>
      </c>
      <c r="S558" s="81">
        <v>0.59824822384918086</v>
      </c>
      <c r="T558" s="82"/>
      <c r="U558" s="81">
        <v>487592</v>
      </c>
      <c r="V558" s="81">
        <v>184</v>
      </c>
      <c r="W558" s="81">
        <v>441</v>
      </c>
      <c r="X558" s="81">
        <v>2189</v>
      </c>
      <c r="Y558" s="81">
        <v>3185</v>
      </c>
      <c r="Z558" s="81">
        <v>3918</v>
      </c>
      <c r="AA558" s="81">
        <v>1919</v>
      </c>
      <c r="AB558" s="81">
        <v>5668</v>
      </c>
      <c r="AC558" s="81">
        <v>0</v>
      </c>
      <c r="AD558" s="81">
        <v>0.59824822384918086</v>
      </c>
      <c r="AE558" s="82"/>
      <c r="AF558" s="81">
        <v>3734744.8430641349</v>
      </c>
      <c r="AG558" s="81">
        <v>348969.78699330904</v>
      </c>
      <c r="AH558" s="81">
        <v>2817224.1891661142</v>
      </c>
      <c r="AI558" s="81">
        <v>13714135.203052552</v>
      </c>
      <c r="AJ558" s="81">
        <v>11759334.362041179</v>
      </c>
      <c r="AK558" s="81">
        <v>0</v>
      </c>
      <c r="AL558" s="81">
        <v>0</v>
      </c>
      <c r="AM558" s="81">
        <v>744003.71609462705</v>
      </c>
      <c r="AN558" s="81">
        <v>0</v>
      </c>
      <c r="AO558" s="81">
        <v>0</v>
      </c>
      <c r="AP558" s="82"/>
      <c r="AQ558" s="81">
        <v>62</v>
      </c>
      <c r="AR558" s="81">
        <v>40</v>
      </c>
      <c r="AS558" s="81">
        <v>0</v>
      </c>
      <c r="AT558" s="81">
        <v>2</v>
      </c>
      <c r="AU558" s="81">
        <v>0</v>
      </c>
      <c r="AV558" s="81">
        <v>3</v>
      </c>
      <c r="AW558" s="81"/>
      <c r="AX558" s="82"/>
      <c r="AY558" s="81">
        <v>367.90300000000002</v>
      </c>
      <c r="AZ558" s="81">
        <v>1991.373</v>
      </c>
      <c r="BA558" s="81">
        <v>0</v>
      </c>
      <c r="BB558" s="81">
        <v>16470</v>
      </c>
      <c r="BC558" s="81">
        <v>0</v>
      </c>
      <c r="BD558" s="81">
        <v>750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1669</v>
      </c>
      <c r="B559" s="80">
        <v>272</v>
      </c>
      <c r="C559" s="80">
        <v>19</v>
      </c>
      <c r="D559" s="80">
        <v>16</v>
      </c>
      <c r="E559" s="80">
        <v>2022</v>
      </c>
      <c r="F559" s="80" t="s">
        <v>568</v>
      </c>
      <c r="G559" s="174" t="s">
        <v>1670</v>
      </c>
      <c r="H559" s="80" t="s">
        <v>1671</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69</v>
      </c>
      <c r="AR559" s="81">
        <v>42</v>
      </c>
      <c r="AS559" s="81">
        <v>0</v>
      </c>
      <c r="AT559" s="81">
        <v>3</v>
      </c>
      <c r="AU559" s="81">
        <v>0</v>
      </c>
      <c r="AV559" s="81">
        <v>3</v>
      </c>
      <c r="AW559" s="81"/>
      <c r="AX559" s="82"/>
      <c r="AY559" s="81">
        <v>429.90299999999991</v>
      </c>
      <c r="AZ559" s="81">
        <v>2090.373</v>
      </c>
      <c r="BA559" s="81">
        <v>0</v>
      </c>
      <c r="BB559" s="81">
        <v>39570</v>
      </c>
      <c r="BC559" s="81">
        <v>0</v>
      </c>
      <c r="BD559" s="81">
        <v>750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2439</v>
      </c>
      <c r="B560" s="80">
        <v>511</v>
      </c>
      <c r="C560" s="80">
        <v>1</v>
      </c>
      <c r="D560" s="80">
        <v>31</v>
      </c>
      <c r="E560" s="80">
        <v>1990</v>
      </c>
      <c r="F560" s="80" t="s">
        <v>562</v>
      </c>
      <c r="G560" s="80" t="s">
        <v>2440</v>
      </c>
      <c r="H560" s="80" t="s">
        <v>2441</v>
      </c>
      <c r="I560" s="177"/>
      <c r="J560" s="81">
        <v>2816.1733670870899</v>
      </c>
      <c r="K560" s="81">
        <v>266.61312278662979</v>
      </c>
      <c r="L560" s="81">
        <v>518.99053838746647</v>
      </c>
      <c r="M560" s="81">
        <v>1346.7223322338275</v>
      </c>
      <c r="N560" s="81">
        <v>1602.1581515844805</v>
      </c>
      <c r="O560" s="81">
        <v>1271.9283403798643</v>
      </c>
      <c r="P560" s="81">
        <v>1680.7922334122586</v>
      </c>
      <c r="Q560" s="81">
        <v>113.34427388587203</v>
      </c>
      <c r="R560" s="81">
        <v>180.75072556182141</v>
      </c>
      <c r="S560" s="81">
        <v>104.83722</v>
      </c>
      <c r="T560" s="82"/>
      <c r="U560" s="81">
        <v>227113184</v>
      </c>
      <c r="V560" s="81">
        <v>78400</v>
      </c>
      <c r="W560" s="81">
        <v>6768</v>
      </c>
      <c r="X560" s="81">
        <v>528309</v>
      </c>
      <c r="Y560" s="81">
        <v>578862</v>
      </c>
      <c r="Z560" s="81">
        <v>523159</v>
      </c>
      <c r="AA560" s="81">
        <v>408115</v>
      </c>
      <c r="AB560" s="81">
        <v>1840326</v>
      </c>
      <c r="AC560" s="81">
        <v>31306351</v>
      </c>
      <c r="AD560" s="81">
        <v>104.83722</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2442</v>
      </c>
      <c r="B561" s="80">
        <v>512</v>
      </c>
      <c r="C561" s="80">
        <v>2</v>
      </c>
      <c r="D561" s="80">
        <v>31</v>
      </c>
      <c r="E561" s="80">
        <v>2005</v>
      </c>
      <c r="F561" s="80" t="s">
        <v>565</v>
      </c>
      <c r="G561" s="80" t="s">
        <v>2440</v>
      </c>
      <c r="H561" s="80" t="s">
        <v>2441</v>
      </c>
      <c r="I561" s="177"/>
      <c r="J561" s="81">
        <v>2842.8579627858489</v>
      </c>
      <c r="K561" s="81">
        <v>160.72965168434916</v>
      </c>
      <c r="L561" s="81">
        <v>429.4292277564125</v>
      </c>
      <c r="M561" s="81">
        <v>2195.4727337445229</v>
      </c>
      <c r="N561" s="81">
        <v>2141.1632689614094</v>
      </c>
      <c r="O561" s="81">
        <v>1943.0440283969283</v>
      </c>
      <c r="P561" s="81">
        <v>1755.9338670529291</v>
      </c>
      <c r="Q561" s="81">
        <v>109.49445730335512</v>
      </c>
      <c r="R561" s="81">
        <v>163.0624221195466</v>
      </c>
      <c r="S561" s="81">
        <v>224.61068271675003</v>
      </c>
      <c r="T561" s="82"/>
      <c r="U561" s="81">
        <v>262041391</v>
      </c>
      <c r="V561" s="81">
        <v>64667</v>
      </c>
      <c r="W561" s="81">
        <v>5663</v>
      </c>
      <c r="X561" s="81">
        <v>486448</v>
      </c>
      <c r="Y561" s="81">
        <v>706000</v>
      </c>
      <c r="Z561" s="81">
        <v>924823</v>
      </c>
      <c r="AA561" s="81">
        <v>349185</v>
      </c>
      <c r="AB561" s="81">
        <v>1858522</v>
      </c>
      <c r="AC561" s="81">
        <v>28834213</v>
      </c>
      <c r="AD561" s="81">
        <v>224.61068271675003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2443</v>
      </c>
      <c r="B562" s="80">
        <v>513</v>
      </c>
      <c r="C562" s="80">
        <v>3</v>
      </c>
      <c r="D562" s="80">
        <v>31</v>
      </c>
      <c r="E562" s="80">
        <v>2006</v>
      </c>
      <c r="F562" s="80" t="s">
        <v>566</v>
      </c>
      <c r="G562" s="80" t="s">
        <v>2440</v>
      </c>
      <c r="H562" s="80" t="s">
        <v>2441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2444</v>
      </c>
      <c r="B563" s="80">
        <v>514</v>
      </c>
      <c r="C563" s="80">
        <v>4</v>
      </c>
      <c r="D563" s="80">
        <v>31</v>
      </c>
      <c r="E563" s="80">
        <v>2007</v>
      </c>
      <c r="F563" s="80" t="s">
        <v>567</v>
      </c>
      <c r="G563" s="80" t="s">
        <v>2440</v>
      </c>
      <c r="H563" s="80" t="s">
        <v>2441</v>
      </c>
      <c r="I563" s="177"/>
      <c r="J563" s="81">
        <v>2818.3279759286597</v>
      </c>
      <c r="K563" s="81">
        <v>149.36895510484112</v>
      </c>
      <c r="L563" s="81">
        <v>469.43667037648373</v>
      </c>
      <c r="M563" s="81">
        <v>2280.224180126319</v>
      </c>
      <c r="N563" s="81">
        <v>2187.5102135317284</v>
      </c>
      <c r="O563" s="81">
        <v>1914.5668859505749</v>
      </c>
      <c r="P563" s="81">
        <v>1733.9278734014033</v>
      </c>
      <c r="Q563" s="81">
        <v>114.74516996159689</v>
      </c>
      <c r="R563" s="81">
        <v>137.84858170636647</v>
      </c>
      <c r="S563" s="81">
        <v>211.39091153193993</v>
      </c>
      <c r="T563" s="82"/>
      <c r="U563" s="81">
        <v>295521915</v>
      </c>
      <c r="V563" s="81">
        <v>61272</v>
      </c>
      <c r="W563" s="81">
        <v>6048</v>
      </c>
      <c r="X563" s="81">
        <v>582089</v>
      </c>
      <c r="Y563" s="81">
        <v>718259</v>
      </c>
      <c r="Z563" s="81">
        <v>947311</v>
      </c>
      <c r="AA563" s="81">
        <v>339553</v>
      </c>
      <c r="AB563" s="81">
        <v>1844644</v>
      </c>
      <c r="AC563" s="81">
        <v>25075068</v>
      </c>
      <c r="AD563" s="81">
        <v>211.39091153193996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2445</v>
      </c>
      <c r="B564" s="80">
        <v>515</v>
      </c>
      <c r="C564" s="80">
        <v>5</v>
      </c>
      <c r="D564" s="80">
        <v>31</v>
      </c>
      <c r="E564" s="80">
        <v>2008</v>
      </c>
      <c r="F564" s="80" t="s">
        <v>84</v>
      </c>
      <c r="G564" s="80" t="s">
        <v>2440</v>
      </c>
      <c r="H564" s="80" t="s">
        <v>2441</v>
      </c>
      <c r="I564" s="177"/>
      <c r="J564" s="81">
        <v>2622.0935553925387</v>
      </c>
      <c r="K564" s="81">
        <v>110.62834868986384</v>
      </c>
      <c r="L564" s="81">
        <v>420.67076481579386</v>
      </c>
      <c r="M564" s="81">
        <v>2375.0724962181193</v>
      </c>
      <c r="N564" s="81">
        <v>1967.4509146382418</v>
      </c>
      <c r="O564" s="81">
        <v>1863.0984382760766</v>
      </c>
      <c r="P564" s="81">
        <v>1698.6188503941419</v>
      </c>
      <c r="Q564" s="81">
        <v>112.56364455957683</v>
      </c>
      <c r="R564" s="81">
        <v>145.65768190677824</v>
      </c>
      <c r="S564" s="81">
        <v>202.46369988483997</v>
      </c>
      <c r="T564" s="82"/>
      <c r="U564" s="81">
        <v>283523128</v>
      </c>
      <c r="V564" s="81">
        <v>61272</v>
      </c>
      <c r="W564" s="81">
        <v>6048</v>
      </c>
      <c r="X564" s="81">
        <v>582089</v>
      </c>
      <c r="Y564" s="81">
        <v>724636</v>
      </c>
      <c r="Z564" s="81">
        <v>954200</v>
      </c>
      <c r="AA564" s="81">
        <v>333018</v>
      </c>
      <c r="AB564" s="81">
        <v>1839309</v>
      </c>
      <c r="AC564" s="81">
        <v>27512732</v>
      </c>
      <c r="AD564" s="81">
        <v>202.46369988483997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2446</v>
      </c>
      <c r="B565" s="80">
        <v>516</v>
      </c>
      <c r="C565" s="80">
        <v>6</v>
      </c>
      <c r="D565" s="80">
        <v>31</v>
      </c>
      <c r="E565" s="80">
        <v>2009</v>
      </c>
      <c r="F565" s="80" t="s">
        <v>85</v>
      </c>
      <c r="G565" s="80" t="s">
        <v>2440</v>
      </c>
      <c r="H565" s="80" t="s">
        <v>2441</v>
      </c>
      <c r="I565" s="177"/>
      <c r="J565" s="81">
        <v>2375.1744860939812</v>
      </c>
      <c r="K565" s="81">
        <v>112.94943517916903</v>
      </c>
      <c r="L565" s="81">
        <v>481.20035110067641</v>
      </c>
      <c r="M565" s="81">
        <v>2368.3977300158854</v>
      </c>
      <c r="N565" s="81">
        <v>1907.1171862658186</v>
      </c>
      <c r="O565" s="81">
        <v>1908.0344174077918</v>
      </c>
      <c r="P565" s="81">
        <v>1620.1790088412342</v>
      </c>
      <c r="Q565" s="81">
        <v>106.90476471741226</v>
      </c>
      <c r="R565" s="81">
        <v>130.7231696995874</v>
      </c>
      <c r="S565" s="81">
        <v>183.8221259712019</v>
      </c>
      <c r="T565" s="82"/>
      <c r="U565" s="81">
        <v>232101097</v>
      </c>
      <c r="V565" s="81">
        <v>59625</v>
      </c>
      <c r="W565" s="81">
        <v>9948</v>
      </c>
      <c r="X565" s="81">
        <v>619287</v>
      </c>
      <c r="Y565" s="81">
        <v>729603</v>
      </c>
      <c r="Z565" s="81">
        <v>964558</v>
      </c>
      <c r="AA565" s="81">
        <v>326093</v>
      </c>
      <c r="AB565" s="81">
        <v>1833757</v>
      </c>
      <c r="AC565" s="81">
        <v>24088838</v>
      </c>
      <c r="AD565" s="81">
        <v>183.82212597120193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5.8879999999999999</v>
      </c>
      <c r="BH565" s="81">
        <v>0</v>
      </c>
      <c r="BI565" s="81">
        <v>2426.3719999999998</v>
      </c>
      <c r="BJ565" s="81">
        <v>426.54599999999999</v>
      </c>
      <c r="BK565" s="81">
        <v>244.08500000000004</v>
      </c>
      <c r="BL565" s="81">
        <v>0</v>
      </c>
      <c r="BM565" s="82"/>
      <c r="BN565" s="81">
        <v>1</v>
      </c>
      <c r="BO565" s="81">
        <v>0</v>
      </c>
      <c r="BP565" s="81">
        <v>105</v>
      </c>
      <c r="BQ565" s="81">
        <v>3</v>
      </c>
      <c r="BR565" s="81">
        <v>51</v>
      </c>
      <c r="BS565" s="81">
        <v>0</v>
      </c>
      <c r="BT565"/>
      <c r="BU565" s="80"/>
      <c r="BV565" s="80"/>
      <c r="BW565" s="80"/>
      <c r="BX565" s="80"/>
      <c r="BY565" s="80"/>
      <c r="BZ565" s="80"/>
      <c r="CA565" s="80"/>
      <c r="CB565" s="80"/>
      <c r="CC565" s="80"/>
    </row>
    <row r="566" spans="1:81">
      <c r="A566" s="80" t="s">
        <v>2447</v>
      </c>
      <c r="B566" s="80">
        <v>517</v>
      </c>
      <c r="C566" s="80">
        <v>7</v>
      </c>
      <c r="D566" s="80">
        <v>31</v>
      </c>
      <c r="E566" s="80">
        <v>2010</v>
      </c>
      <c r="F566" s="80" t="s">
        <v>86</v>
      </c>
      <c r="G566" s="80" t="s">
        <v>2440</v>
      </c>
      <c r="H566" s="80" t="s">
        <v>2441</v>
      </c>
      <c r="I566" s="177"/>
      <c r="J566" s="81">
        <v>2596.5731095070505</v>
      </c>
      <c r="K566" s="81">
        <v>121.69214376606148</v>
      </c>
      <c r="L566" s="81">
        <v>463.37974566751041</v>
      </c>
      <c r="M566" s="81">
        <v>2501.8149722547923</v>
      </c>
      <c r="N566" s="81">
        <v>2329.1208818779178</v>
      </c>
      <c r="O566" s="81">
        <v>1916.5186017187896</v>
      </c>
      <c r="P566" s="81">
        <v>1631.5666357152668</v>
      </c>
      <c r="Q566" s="81">
        <v>111.24650434501585</v>
      </c>
      <c r="R566" s="81">
        <v>134.04314397470688</v>
      </c>
      <c r="S566" s="81">
        <v>174.84852238612001</v>
      </c>
      <c r="T566" s="82"/>
      <c r="U566" s="81">
        <v>252060533</v>
      </c>
      <c r="V566" s="81">
        <v>59625</v>
      </c>
      <c r="W566" s="81">
        <v>9948</v>
      </c>
      <c r="X566" s="81">
        <v>619287</v>
      </c>
      <c r="Y566" s="81">
        <v>735976</v>
      </c>
      <c r="Z566" s="81">
        <v>973349</v>
      </c>
      <c r="AA566" s="81">
        <v>320184</v>
      </c>
      <c r="AB566" s="81">
        <v>1828471</v>
      </c>
      <c r="AC566" s="81">
        <v>23407762</v>
      </c>
      <c r="AD566" s="81">
        <v>174.84852238612004</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7.6870000000000003</v>
      </c>
      <c r="BH566" s="81">
        <v>0</v>
      </c>
      <c r="BI566" s="81">
        <v>2475.2939999999999</v>
      </c>
      <c r="BJ566" s="81">
        <v>459.56900000000002</v>
      </c>
      <c r="BK566" s="81">
        <v>367.983</v>
      </c>
      <c r="BL566" s="81">
        <v>0</v>
      </c>
      <c r="BM566" s="82"/>
      <c r="BN566" s="81">
        <v>1</v>
      </c>
      <c r="BO566" s="81">
        <v>0</v>
      </c>
      <c r="BP566" s="81">
        <v>108</v>
      </c>
      <c r="BQ566" s="81">
        <v>3</v>
      </c>
      <c r="BR566" s="81">
        <v>53</v>
      </c>
      <c r="BS566" s="81">
        <v>0</v>
      </c>
      <c r="BT566"/>
      <c r="BU566" s="80">
        <v>2977.2550000000001</v>
      </c>
      <c r="BV566" s="80">
        <v>142.482</v>
      </c>
      <c r="BW566" s="80">
        <v>0.115</v>
      </c>
      <c r="BX566" s="80">
        <v>8.8070000000000004</v>
      </c>
      <c r="BY566" s="80">
        <v>20.021000000000001</v>
      </c>
      <c r="BZ566" s="80">
        <v>3.472</v>
      </c>
      <c r="CA566" s="80">
        <v>83.619</v>
      </c>
      <c r="CB566" s="80">
        <v>74.762</v>
      </c>
      <c r="CC566" s="80">
        <v>0</v>
      </c>
    </row>
    <row r="567" spans="1:81">
      <c r="A567" s="80" t="s">
        <v>2448</v>
      </c>
      <c r="B567" s="80">
        <v>518</v>
      </c>
      <c r="C567" s="80">
        <v>8</v>
      </c>
      <c r="D567" s="80">
        <v>31</v>
      </c>
      <c r="E567" s="80">
        <v>2011</v>
      </c>
      <c r="F567" s="80" t="s">
        <v>87</v>
      </c>
      <c r="G567" s="80" t="s">
        <v>2440</v>
      </c>
      <c r="H567" s="80" t="s">
        <v>2441</v>
      </c>
      <c r="I567" s="177"/>
      <c r="J567" s="81">
        <v>3054.9782141898449</v>
      </c>
      <c r="K567" s="81">
        <v>160.779644323334</v>
      </c>
      <c r="L567" s="81">
        <v>410.38947991143158</v>
      </c>
      <c r="M567" s="81">
        <v>2873.0781233583684</v>
      </c>
      <c r="N567" s="81">
        <v>2894.7168179615205</v>
      </c>
      <c r="O567" s="81">
        <v>1902.9535310751294</v>
      </c>
      <c r="P567" s="81">
        <v>1563.8857607906446</v>
      </c>
      <c r="Q567" s="81">
        <v>127.8881203574517</v>
      </c>
      <c r="R567" s="81">
        <v>133.29897939086914</v>
      </c>
      <c r="S567" s="81">
        <v>177.9326521598347</v>
      </c>
      <c r="T567" s="82"/>
      <c r="U567" s="81">
        <v>255814008</v>
      </c>
      <c r="V567" s="81">
        <v>59625</v>
      </c>
      <c r="W567" s="81">
        <v>9948</v>
      </c>
      <c r="X567" s="81">
        <v>619287</v>
      </c>
      <c r="Y567" s="81">
        <v>744226</v>
      </c>
      <c r="Z567" s="81">
        <v>987456</v>
      </c>
      <c r="AA567" s="81">
        <v>316035</v>
      </c>
      <c r="AB567" s="81">
        <v>1822331</v>
      </c>
      <c r="AC567" s="81">
        <v>23239311</v>
      </c>
      <c r="AD567" s="81">
        <v>177.93265215983473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2522.6080000000002</v>
      </c>
      <c r="BJ567" s="81">
        <v>449.38</v>
      </c>
      <c r="BK567" s="81">
        <v>382.94497000000001</v>
      </c>
      <c r="BL567" s="81">
        <v>0</v>
      </c>
      <c r="BM567" s="82"/>
      <c r="BN567" s="81">
        <v>0</v>
      </c>
      <c r="BO567" s="81">
        <v>0</v>
      </c>
      <c r="BP567" s="81">
        <v>109</v>
      </c>
      <c r="BQ567" s="81">
        <v>2</v>
      </c>
      <c r="BR567" s="81">
        <v>57</v>
      </c>
      <c r="BS567" s="81">
        <v>0</v>
      </c>
      <c r="BT567"/>
      <c r="BU567" s="80">
        <v>3014.96497</v>
      </c>
      <c r="BV567" s="80">
        <v>164.52600000000001</v>
      </c>
      <c r="BW567" s="80">
        <v>9.2059999999999995</v>
      </c>
      <c r="BX567" s="80">
        <v>1.1859999999999999</v>
      </c>
      <c r="BY567" s="80">
        <v>20.306000000000001</v>
      </c>
      <c r="BZ567" s="80">
        <v>3.9830000000000001</v>
      </c>
      <c r="CA567" s="80">
        <v>84.69</v>
      </c>
      <c r="CB567" s="80">
        <v>56.070999999999998</v>
      </c>
      <c r="CC567" s="80">
        <v>0</v>
      </c>
    </row>
    <row r="568" spans="1:81">
      <c r="A568" s="80" t="s">
        <v>2449</v>
      </c>
      <c r="B568" s="80">
        <v>519</v>
      </c>
      <c r="C568" s="80">
        <v>9</v>
      </c>
      <c r="D568" s="80">
        <v>31</v>
      </c>
      <c r="E568" s="80">
        <v>2012</v>
      </c>
      <c r="F568" s="80" t="s">
        <v>88</v>
      </c>
      <c r="G568" s="80" t="s">
        <v>2440</v>
      </c>
      <c r="H568" s="80" t="s">
        <v>2441</v>
      </c>
      <c r="I568" s="177"/>
      <c r="J568" s="81">
        <v>3321.1439637562125</v>
      </c>
      <c r="K568" s="81">
        <v>155.44275231030073</v>
      </c>
      <c r="L568" s="81">
        <v>406.37988109811454</v>
      </c>
      <c r="M568" s="81">
        <v>3239.0279702733087</v>
      </c>
      <c r="N568" s="81">
        <v>3129.5872908334909</v>
      </c>
      <c r="O568" s="81">
        <v>1918.7097971091268</v>
      </c>
      <c r="P568" s="81">
        <v>1550.0256357834112</v>
      </c>
      <c r="Q568" s="81">
        <v>139.17841459891275</v>
      </c>
      <c r="R568" s="81">
        <v>129.25169402155302</v>
      </c>
      <c r="S568" s="81">
        <v>159.61546887012997</v>
      </c>
      <c r="T568" s="82"/>
      <c r="U568" s="81">
        <v>248993582</v>
      </c>
      <c r="V568" s="81">
        <v>59625</v>
      </c>
      <c r="W568" s="81">
        <v>9948</v>
      </c>
      <c r="X568" s="81">
        <v>619287</v>
      </c>
      <c r="Y568" s="81">
        <v>751689</v>
      </c>
      <c r="Z568" s="81">
        <v>1003529</v>
      </c>
      <c r="AA568" s="81">
        <v>311462</v>
      </c>
      <c r="AB568" s="81">
        <v>1825361</v>
      </c>
      <c r="AC568" s="81">
        <v>21950067</v>
      </c>
      <c r="AD568" s="81">
        <v>159.61546887013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2809.701</v>
      </c>
      <c r="BJ568" s="81">
        <v>434.36900000000003</v>
      </c>
      <c r="BK568" s="81">
        <v>416.25499999999994</v>
      </c>
      <c r="BL568" s="81">
        <v>0</v>
      </c>
      <c r="BM568" s="82"/>
      <c r="BN568" s="81">
        <v>0</v>
      </c>
      <c r="BO568" s="81">
        <v>0</v>
      </c>
      <c r="BP568" s="81">
        <v>117</v>
      </c>
      <c r="BQ568" s="81">
        <v>3</v>
      </c>
      <c r="BR568" s="81">
        <v>58</v>
      </c>
      <c r="BS568" s="81">
        <v>0</v>
      </c>
      <c r="BT568"/>
      <c r="BU568" s="80">
        <v>3380.2579999999998</v>
      </c>
      <c r="BV568" s="80">
        <v>156.155</v>
      </c>
      <c r="BW568" s="80">
        <v>11.798</v>
      </c>
      <c r="BX568" s="80">
        <v>0</v>
      </c>
      <c r="BY568" s="80">
        <v>0</v>
      </c>
      <c r="BZ568" s="80">
        <v>0</v>
      </c>
      <c r="CA568" s="80">
        <v>68.933000000000007</v>
      </c>
      <c r="CB568" s="80">
        <v>43.180999999999997</v>
      </c>
      <c r="CC568" s="80">
        <v>0</v>
      </c>
    </row>
    <row r="569" spans="1:81">
      <c r="A569" s="80" t="s">
        <v>2450</v>
      </c>
      <c r="B569" s="80">
        <v>520</v>
      </c>
      <c r="C569" s="80">
        <v>10</v>
      </c>
      <c r="D569" s="80">
        <v>31</v>
      </c>
      <c r="E569" s="80">
        <v>2013</v>
      </c>
      <c r="F569" s="80" t="s">
        <v>89</v>
      </c>
      <c r="G569" s="80" t="s">
        <v>2440</v>
      </c>
      <c r="H569" s="80" t="s">
        <v>2441</v>
      </c>
      <c r="I569" s="177"/>
      <c r="J569" s="81">
        <v>3381.3384961960473</v>
      </c>
      <c r="K569" s="81">
        <v>134.05799793951269</v>
      </c>
      <c r="L569" s="81">
        <v>382.62045347206077</v>
      </c>
      <c r="M569" s="81">
        <v>3177.1090363456692</v>
      </c>
      <c r="N569" s="81">
        <v>3453.2134861187978</v>
      </c>
      <c r="O569" s="81">
        <v>1864.6887787804212</v>
      </c>
      <c r="P569" s="81">
        <v>1541.8140076019083</v>
      </c>
      <c r="Q569" s="81">
        <v>141.22815989019142</v>
      </c>
      <c r="R569" s="81">
        <v>132.41619932892104</v>
      </c>
      <c r="S569" s="81">
        <v>174.19489703942199</v>
      </c>
      <c r="T569" s="82"/>
      <c r="U569" s="81">
        <v>238472307</v>
      </c>
      <c r="V569" s="81">
        <v>59625</v>
      </c>
      <c r="W569" s="81">
        <v>9948</v>
      </c>
      <c r="X569" s="81">
        <v>619287</v>
      </c>
      <c r="Y569" s="81">
        <v>757073</v>
      </c>
      <c r="Z569" s="81">
        <v>1018819</v>
      </c>
      <c r="AA569" s="81">
        <v>308649</v>
      </c>
      <c r="AB569" s="81">
        <v>1825686</v>
      </c>
      <c r="AC569" s="81">
        <v>21950873</v>
      </c>
      <c r="AD569" s="81">
        <v>174.19489703942205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3048.0650000000001</v>
      </c>
      <c r="BJ569" s="81">
        <v>475.25400000000002</v>
      </c>
      <c r="BK569" s="81">
        <v>408.51799999999997</v>
      </c>
      <c r="BL569" s="81">
        <v>0</v>
      </c>
      <c r="BM569" s="82"/>
      <c r="BN569" s="81">
        <v>0</v>
      </c>
      <c r="BO569" s="81">
        <v>0</v>
      </c>
      <c r="BP569" s="81">
        <v>113</v>
      </c>
      <c r="BQ569" s="81">
        <v>2</v>
      </c>
      <c r="BR569" s="81">
        <v>54</v>
      </c>
      <c r="BS569" s="81">
        <v>0</v>
      </c>
      <c r="BT569"/>
      <c r="BU569" s="80">
        <v>3657.085</v>
      </c>
      <c r="BV569" s="80">
        <v>122.551</v>
      </c>
      <c r="BW569" s="80">
        <v>10.776</v>
      </c>
      <c r="BX569" s="80">
        <v>0</v>
      </c>
      <c r="BY569" s="80">
        <v>17.219000000000001</v>
      </c>
      <c r="BZ569" s="80">
        <v>3.3540000000000001</v>
      </c>
      <c r="CA569" s="80">
        <v>82.807000000000002</v>
      </c>
      <c r="CB569" s="80">
        <v>38.045000000000002</v>
      </c>
      <c r="CC569" s="80">
        <v>0</v>
      </c>
    </row>
    <row r="570" spans="1:81">
      <c r="A570" s="80" t="s">
        <v>2451</v>
      </c>
      <c r="B570" s="80">
        <v>521</v>
      </c>
      <c r="C570" s="80">
        <v>11</v>
      </c>
      <c r="D570" s="80">
        <v>31</v>
      </c>
      <c r="E570" s="80">
        <v>2014</v>
      </c>
      <c r="F570" s="80" t="s">
        <v>90</v>
      </c>
      <c r="G570" s="80" t="s">
        <v>2440</v>
      </c>
      <c r="H570" s="80" t="s">
        <v>2441</v>
      </c>
      <c r="I570" s="177"/>
      <c r="J570" s="81">
        <v>3211.2928748047793</v>
      </c>
      <c r="K570" s="81">
        <v>131.40306609792032</v>
      </c>
      <c r="L570" s="81">
        <v>413.07222001127826</v>
      </c>
      <c r="M570" s="81">
        <v>3208.7402998153152</v>
      </c>
      <c r="N570" s="81">
        <v>2734.8332314548697</v>
      </c>
      <c r="O570" s="81">
        <v>1790.2396609964808</v>
      </c>
      <c r="P570" s="81">
        <v>1536.2553962257084</v>
      </c>
      <c r="Q570" s="81">
        <v>134.95489381394802</v>
      </c>
      <c r="R570" s="81">
        <v>129.24555722026119</v>
      </c>
      <c r="S570" s="81">
        <v>181.50353871742783</v>
      </c>
      <c r="T570" s="82"/>
      <c r="U570" s="81">
        <v>247370084</v>
      </c>
      <c r="V570" s="81">
        <v>52731</v>
      </c>
      <c r="W570" s="81">
        <v>9422</v>
      </c>
      <c r="X570" s="81">
        <v>621497</v>
      </c>
      <c r="Y570" s="81">
        <v>761778</v>
      </c>
      <c r="Z570" s="81">
        <v>1030190</v>
      </c>
      <c r="AA570" s="81">
        <v>305945</v>
      </c>
      <c r="AB570" s="81">
        <v>1818314</v>
      </c>
      <c r="AC570" s="81">
        <v>21492639</v>
      </c>
      <c r="AD570" s="81">
        <v>181.50353871742783</v>
      </c>
      <c r="AE570" s="82"/>
      <c r="AF570" s="81">
        <v>3077884175.1604929</v>
      </c>
      <c r="AG570" s="81">
        <v>101753830.7266891</v>
      </c>
      <c r="AH570" s="81">
        <v>104816791.36906637</v>
      </c>
      <c r="AI570" s="81">
        <v>3972596249.4704275</v>
      </c>
      <c r="AJ570" s="81">
        <v>3810072026.7639165</v>
      </c>
      <c r="AK570" s="81">
        <v>0</v>
      </c>
      <c r="AL570" s="81">
        <v>0</v>
      </c>
      <c r="AM570" s="81">
        <v>249627340.74301958</v>
      </c>
      <c r="AN570" s="81">
        <v>0</v>
      </c>
      <c r="AO570" s="81">
        <v>0</v>
      </c>
      <c r="AP570" s="82"/>
      <c r="AQ570" s="81">
        <v>38350</v>
      </c>
      <c r="AR570" s="81">
        <v>9780</v>
      </c>
      <c r="AS570" s="81">
        <v>7</v>
      </c>
      <c r="AT570" s="81">
        <v>8</v>
      </c>
      <c r="AU570" s="81">
        <v>2</v>
      </c>
      <c r="AV570" s="81">
        <v>2</v>
      </c>
      <c r="AW570" s="81" t="s">
        <v>564</v>
      </c>
      <c r="AX570" s="82"/>
      <c r="AY570" s="81">
        <v>175899.71999999994</v>
      </c>
      <c r="AZ570" s="81">
        <v>507692.67999999993</v>
      </c>
      <c r="BA570" s="81">
        <v>30210.400000000001</v>
      </c>
      <c r="BB570" s="81">
        <v>3960</v>
      </c>
      <c r="BC570" s="81">
        <v>2044.5</v>
      </c>
      <c r="BD570" s="81">
        <v>1558</v>
      </c>
      <c r="BE570" s="81" t="s">
        <v>564</v>
      </c>
      <c r="BF570" s="82"/>
      <c r="BG570" s="81">
        <v>0</v>
      </c>
      <c r="BH570" s="81">
        <v>0</v>
      </c>
      <c r="BI570" s="81">
        <v>2814.8649999999998</v>
      </c>
      <c r="BJ570" s="81">
        <v>442.53199999999998</v>
      </c>
      <c r="BK570" s="81">
        <v>396.142</v>
      </c>
      <c r="BL570" s="81">
        <v>0</v>
      </c>
      <c r="BM570" s="82"/>
      <c r="BN570" s="81">
        <v>0</v>
      </c>
      <c r="BO570" s="81">
        <v>0</v>
      </c>
      <c r="BP570" s="81">
        <v>117</v>
      </c>
      <c r="BQ570" s="81">
        <v>2</v>
      </c>
      <c r="BR570" s="81">
        <v>53</v>
      </c>
      <c r="BS570" s="81">
        <v>0</v>
      </c>
      <c r="BT570"/>
      <c r="BU570" s="80">
        <v>3372.4380000000001</v>
      </c>
      <c r="BV570" s="80">
        <v>130.95599999999999</v>
      </c>
      <c r="BW570" s="80">
        <v>10.952</v>
      </c>
      <c r="BX570" s="80">
        <v>1.07</v>
      </c>
      <c r="BY570" s="80">
        <v>19.663</v>
      </c>
      <c r="BZ570" s="80">
        <v>0</v>
      </c>
      <c r="CA570" s="80">
        <v>84.632999999999996</v>
      </c>
      <c r="CB570" s="80">
        <v>33.826999999999998</v>
      </c>
      <c r="CC570" s="80">
        <v>0</v>
      </c>
    </row>
    <row r="571" spans="1:81">
      <c r="A571" s="80" t="s">
        <v>2452</v>
      </c>
      <c r="B571" s="80">
        <v>522</v>
      </c>
      <c r="C571" s="80">
        <v>12</v>
      </c>
      <c r="D571" s="80">
        <v>31</v>
      </c>
      <c r="E571" s="80">
        <v>2015</v>
      </c>
      <c r="F571" s="80" t="s">
        <v>91</v>
      </c>
      <c r="G571" s="80" t="s">
        <v>2440</v>
      </c>
      <c r="H571" s="80" t="s">
        <v>2441</v>
      </c>
      <c r="I571" s="177"/>
      <c r="J571" s="81">
        <v>2815.0358219331142</v>
      </c>
      <c r="K571" s="81">
        <v>123.8560135079359</v>
      </c>
      <c r="L571" s="81">
        <v>407.65457199279712</v>
      </c>
      <c r="M571" s="81">
        <v>2867.7511071847712</v>
      </c>
      <c r="N571" s="81">
        <v>2481.9973398828588</v>
      </c>
      <c r="O571" s="81">
        <v>1787.8770928244242</v>
      </c>
      <c r="P571" s="81">
        <v>1523.7249888191254</v>
      </c>
      <c r="Q571" s="81">
        <v>131.53498851934481</v>
      </c>
      <c r="R571" s="81">
        <v>127.01400485893674</v>
      </c>
      <c r="S571" s="81">
        <v>196.06024609957754</v>
      </c>
      <c r="T571" s="82"/>
      <c r="U571" s="81">
        <v>271193289</v>
      </c>
      <c r="V571" s="81">
        <v>52731</v>
      </c>
      <c r="W571" s="81">
        <v>9422</v>
      </c>
      <c r="X571" s="81">
        <v>621497</v>
      </c>
      <c r="Y571" s="81">
        <v>767976</v>
      </c>
      <c r="Z571" s="81">
        <v>1038743</v>
      </c>
      <c r="AA571" s="81">
        <v>303211</v>
      </c>
      <c r="AB571" s="81">
        <v>1810343</v>
      </c>
      <c r="AC571" s="81">
        <v>21757854</v>
      </c>
      <c r="AD571" s="81">
        <v>196.06024609957757</v>
      </c>
      <c r="AE571" s="82"/>
      <c r="AF571" s="81">
        <v>2832562612.3217273</v>
      </c>
      <c r="AG571" s="81">
        <v>93615418.698274076</v>
      </c>
      <c r="AH571" s="81">
        <v>84899086.478273332</v>
      </c>
      <c r="AI571" s="81">
        <v>3807827959.5226278</v>
      </c>
      <c r="AJ571" s="81">
        <v>3791817130.6545</v>
      </c>
      <c r="AK571" s="81">
        <v>0</v>
      </c>
      <c r="AL571" s="81">
        <v>0</v>
      </c>
      <c r="AM571" s="81">
        <v>248099914.04673469</v>
      </c>
      <c r="AN571" s="81">
        <v>0</v>
      </c>
      <c r="AO571" s="81">
        <v>0</v>
      </c>
      <c r="AP571" s="82"/>
      <c r="AQ571" s="81">
        <v>42087</v>
      </c>
      <c r="AR571" s="81">
        <v>12163</v>
      </c>
      <c r="AS571" s="81">
        <v>7</v>
      </c>
      <c r="AT571" s="81">
        <v>9</v>
      </c>
      <c r="AU571" s="81">
        <v>2</v>
      </c>
      <c r="AV571" s="81">
        <v>4</v>
      </c>
      <c r="AW571" s="81" t="s">
        <v>564</v>
      </c>
      <c r="AX571" s="82"/>
      <c r="AY571" s="81">
        <v>197931.08999999997</v>
      </c>
      <c r="AZ571" s="81">
        <v>677403.57999999984</v>
      </c>
      <c r="BA571" s="81">
        <v>30210.400000000001</v>
      </c>
      <c r="BB571" s="81">
        <v>4025.5</v>
      </c>
      <c r="BC571" s="81">
        <v>2044.5</v>
      </c>
      <c r="BD571" s="81">
        <v>10688</v>
      </c>
      <c r="BE571" s="81" t="s">
        <v>564</v>
      </c>
      <c r="BF571" s="82"/>
      <c r="BG571" s="81">
        <v>0</v>
      </c>
      <c r="BH571" s="81">
        <v>0</v>
      </c>
      <c r="BI571" s="81">
        <v>2978.4090000000001</v>
      </c>
      <c r="BJ571" s="81">
        <v>446.09800000000001</v>
      </c>
      <c r="BK571" s="81">
        <v>364.185</v>
      </c>
      <c r="BL571" s="81">
        <v>0</v>
      </c>
      <c r="BM571" s="82"/>
      <c r="BN571" s="81">
        <v>0</v>
      </c>
      <c r="BO571" s="81">
        <v>0</v>
      </c>
      <c r="BP571" s="81">
        <v>115</v>
      </c>
      <c r="BQ571" s="81">
        <v>2</v>
      </c>
      <c r="BR571" s="81">
        <v>51</v>
      </c>
      <c r="BS571" s="81">
        <v>0</v>
      </c>
      <c r="BT571"/>
      <c r="BU571" s="80">
        <v>3472.3310000000001</v>
      </c>
      <c r="BV571" s="80">
        <v>116.39</v>
      </c>
      <c r="BW571" s="80">
        <v>6.827</v>
      </c>
      <c r="BX571" s="80">
        <v>2.0539999999999998</v>
      </c>
      <c r="BY571" s="80">
        <v>30.693000000000001</v>
      </c>
      <c r="BZ571" s="80">
        <v>0</v>
      </c>
      <c r="CA571" s="80">
        <v>83.864999999999995</v>
      </c>
      <c r="CB571" s="80">
        <v>26.757999999999999</v>
      </c>
      <c r="CC571" s="80">
        <v>49.774000000000001</v>
      </c>
    </row>
    <row r="572" spans="1:81">
      <c r="A572" s="80" t="s">
        <v>2453</v>
      </c>
      <c r="B572" s="80">
        <v>523</v>
      </c>
      <c r="C572" s="80">
        <v>13</v>
      </c>
      <c r="D572" s="80">
        <v>31</v>
      </c>
      <c r="E572" s="80">
        <v>2016</v>
      </c>
      <c r="F572" s="80" t="s">
        <v>92</v>
      </c>
      <c r="G572" s="80" t="s">
        <v>2440</v>
      </c>
      <c r="H572" s="80" t="s">
        <v>2441</v>
      </c>
      <c r="I572" s="177"/>
      <c r="J572" s="81">
        <v>2608.7512148758419</v>
      </c>
      <c r="K572" s="81">
        <v>119.00849756769952</v>
      </c>
      <c r="L572" s="81">
        <v>398.26648385459657</v>
      </c>
      <c r="M572" s="81">
        <v>2299.6660145537567</v>
      </c>
      <c r="N572" s="81">
        <v>2457.2181728502283</v>
      </c>
      <c r="O572" s="81">
        <v>1788.830990870408</v>
      </c>
      <c r="P572" s="81">
        <v>1506.6508019767564</v>
      </c>
      <c r="Q572" s="81">
        <v>127.00691024879818</v>
      </c>
      <c r="R572" s="81">
        <v>131.67068288986613</v>
      </c>
      <c r="S572" s="81">
        <v>205.77005271528</v>
      </c>
      <c r="T572" s="82"/>
      <c r="U572" s="81">
        <v>267142453</v>
      </c>
      <c r="V572" s="81">
        <v>52731</v>
      </c>
      <c r="W572" s="81">
        <v>9422</v>
      </c>
      <c r="X572" s="81">
        <v>621497</v>
      </c>
      <c r="Y572" s="81">
        <v>770607</v>
      </c>
      <c r="Z572" s="81">
        <v>1052073</v>
      </c>
      <c r="AA572" s="81">
        <v>310092</v>
      </c>
      <c r="AB572" s="81">
        <v>1798149</v>
      </c>
      <c r="AC572" s="81">
        <v>22488056.539849281</v>
      </c>
      <c r="AD572" s="81">
        <v>205.77005271528</v>
      </c>
      <c r="AE572" s="82"/>
      <c r="AF572" s="81">
        <v>2834738907.780365</v>
      </c>
      <c r="AG572" s="81">
        <v>88930818.067629069</v>
      </c>
      <c r="AH572" s="81">
        <v>70889786.376146942</v>
      </c>
      <c r="AI572" s="81">
        <v>3625707477.6649389</v>
      </c>
      <c r="AJ572" s="81">
        <v>4131327888.5215278</v>
      </c>
      <c r="AK572" s="81"/>
      <c r="AL572" s="81"/>
      <c r="AM572" s="81">
        <v>246620228.4793824</v>
      </c>
      <c r="AN572" s="81"/>
      <c r="AO572" s="81"/>
      <c r="AP572" s="82"/>
      <c r="AQ572" s="81">
        <v>44786</v>
      </c>
      <c r="AR572" s="81">
        <v>13578</v>
      </c>
      <c r="AS572" s="81">
        <v>7</v>
      </c>
      <c r="AT572" s="81">
        <v>13</v>
      </c>
      <c r="AU572" s="81">
        <v>2</v>
      </c>
      <c r="AV572" s="81">
        <v>5</v>
      </c>
      <c r="AW572" s="81" t="s">
        <v>564</v>
      </c>
      <c r="AX572" s="82"/>
      <c r="AY572" s="81">
        <v>213307.15199999991</v>
      </c>
      <c r="AZ572" s="81">
        <v>802296.58000000031</v>
      </c>
      <c r="BA572" s="81">
        <v>30210.400000000001</v>
      </c>
      <c r="BB572" s="81">
        <v>8960.4</v>
      </c>
      <c r="BC572" s="81">
        <v>2044.5</v>
      </c>
      <c r="BD572" s="81">
        <v>16938</v>
      </c>
      <c r="BE572" s="81" t="s">
        <v>564</v>
      </c>
      <c r="BF572" s="82"/>
      <c r="BG572" s="81">
        <v>0</v>
      </c>
      <c r="BH572" s="81">
        <v>0</v>
      </c>
      <c r="BI572" s="81">
        <v>2630.6840000000002</v>
      </c>
      <c r="BJ572" s="81">
        <v>437.91</v>
      </c>
      <c r="BK572" s="81">
        <v>369.24400000000003</v>
      </c>
      <c r="BL572" s="81">
        <v>0</v>
      </c>
      <c r="BM572" s="82"/>
      <c r="BN572" s="81">
        <v>0</v>
      </c>
      <c r="BO572" s="81">
        <v>0</v>
      </c>
      <c r="BP572" s="81">
        <v>118</v>
      </c>
      <c r="BQ572" s="81">
        <v>2</v>
      </c>
      <c r="BR572" s="81">
        <v>52</v>
      </c>
      <c r="BS572" s="81">
        <v>0</v>
      </c>
      <c r="BT572"/>
      <c r="BU572" s="80">
        <v>3150.2</v>
      </c>
      <c r="BV572" s="80">
        <v>156.708</v>
      </c>
      <c r="BW572" s="80">
        <v>6.9589999999999996</v>
      </c>
      <c r="BX572" s="80">
        <v>2.1800000000000002</v>
      </c>
      <c r="BY572" s="80">
        <v>33.222999999999999</v>
      </c>
      <c r="BZ572" s="80">
        <v>0</v>
      </c>
      <c r="CA572" s="80">
        <v>72.355999999999995</v>
      </c>
      <c r="CB572" s="80">
        <v>16.212</v>
      </c>
      <c r="CC572" s="80">
        <v>0</v>
      </c>
    </row>
    <row r="573" spans="1:81">
      <c r="A573" s="80" t="s">
        <v>2454</v>
      </c>
      <c r="B573" s="80">
        <v>524</v>
      </c>
      <c r="C573" s="80">
        <v>14</v>
      </c>
      <c r="D573" s="80">
        <v>31</v>
      </c>
      <c r="E573" s="80">
        <v>2017</v>
      </c>
      <c r="F573" s="80" t="s">
        <v>71</v>
      </c>
      <c r="G573" s="80" t="s">
        <v>2440</v>
      </c>
      <c r="H573" s="80" t="s">
        <v>2441</v>
      </c>
      <c r="I573" s="177"/>
      <c r="J573" s="81">
        <v>2557.3273759977055</v>
      </c>
      <c r="K573" s="81">
        <v>114.55337725819759</v>
      </c>
      <c r="L573" s="81">
        <v>367.73305492066737</v>
      </c>
      <c r="M573" s="81">
        <v>2092.8759810692768</v>
      </c>
      <c r="N573" s="81">
        <v>2331.0766493485385</v>
      </c>
      <c r="O573" s="81">
        <v>1774.1726196911582</v>
      </c>
      <c r="P573" s="81">
        <v>1502.1325965076765</v>
      </c>
      <c r="Q573" s="81">
        <v>122.20244603152072</v>
      </c>
      <c r="R573" s="81">
        <v>132.874419322785</v>
      </c>
      <c r="S573" s="81">
        <v>223.89538378492523</v>
      </c>
      <c r="T573" s="82"/>
      <c r="U573" s="81">
        <v>283842139</v>
      </c>
      <c r="V573" s="81">
        <v>52731</v>
      </c>
      <c r="W573" s="81">
        <v>9422</v>
      </c>
      <c r="X573" s="81">
        <v>621497</v>
      </c>
      <c r="Y573" s="81">
        <v>776133</v>
      </c>
      <c r="Z573" s="81">
        <v>1060761</v>
      </c>
      <c r="AA573" s="81">
        <v>311133</v>
      </c>
      <c r="AB573" s="81">
        <v>1789184</v>
      </c>
      <c r="AC573" s="81">
        <v>23143931.999999989</v>
      </c>
      <c r="AD573" s="81">
        <v>223.8953837849252</v>
      </c>
      <c r="AE573" s="82"/>
      <c r="AF573" s="81">
        <v>3140270178.5668969</v>
      </c>
      <c r="AG573" s="81">
        <v>87339870.892862082</v>
      </c>
      <c r="AH573" s="81">
        <v>85608622.332044169</v>
      </c>
      <c r="AI573" s="81">
        <v>3492896192.738431</v>
      </c>
      <c r="AJ573" s="81">
        <v>4186037697.0520272</v>
      </c>
      <c r="AK573" s="81"/>
      <c r="AL573" s="81"/>
      <c r="AM573" s="81">
        <v>245774627.71816301</v>
      </c>
      <c r="AN573" s="81"/>
      <c r="AO573" s="81"/>
      <c r="AP573" s="82"/>
      <c r="AQ573" s="81">
        <v>48042</v>
      </c>
      <c r="AR573" s="81">
        <v>14761</v>
      </c>
      <c r="AS573" s="81">
        <v>7</v>
      </c>
      <c r="AT573" s="81">
        <v>15</v>
      </c>
      <c r="AU573" s="81">
        <v>3</v>
      </c>
      <c r="AV573" s="81">
        <v>5</v>
      </c>
      <c r="AW573" s="81" t="s">
        <v>564</v>
      </c>
      <c r="AX573" s="82"/>
      <c r="AY573" s="81">
        <v>231562.8</v>
      </c>
      <c r="AZ573" s="81">
        <v>900061.88000000035</v>
      </c>
      <c r="BA573" s="81">
        <v>30210.400000000001</v>
      </c>
      <c r="BB573" s="81">
        <v>20819.5</v>
      </c>
      <c r="BC573" s="81">
        <v>2093.5</v>
      </c>
      <c r="BD573" s="81">
        <v>16938</v>
      </c>
      <c r="BE573" s="81" t="s">
        <v>564</v>
      </c>
      <c r="BF573" s="82"/>
      <c r="BG573" s="81">
        <v>0</v>
      </c>
      <c r="BH573" s="81">
        <v>0</v>
      </c>
      <c r="BI573" s="81">
        <v>2651.9459999999999</v>
      </c>
      <c r="BJ573" s="81">
        <v>494.43799999999999</v>
      </c>
      <c r="BK573" s="81">
        <v>357.15800000000002</v>
      </c>
      <c r="BL573" s="81">
        <v>0</v>
      </c>
      <c r="BM573" s="82"/>
      <c r="BN573" s="81">
        <v>0</v>
      </c>
      <c r="BO573" s="81">
        <v>0</v>
      </c>
      <c r="BP573" s="81">
        <v>121</v>
      </c>
      <c r="BQ573" s="81">
        <v>2</v>
      </c>
      <c r="BR573" s="81">
        <v>48</v>
      </c>
      <c r="BS573" s="81">
        <v>0</v>
      </c>
      <c r="BT573"/>
      <c r="BU573" s="80">
        <v>3185.9409999999998</v>
      </c>
      <c r="BV573" s="80">
        <v>161.36500000000001</v>
      </c>
      <c r="BW573" s="80">
        <v>0.98899999999999999</v>
      </c>
      <c r="BX573" s="80">
        <v>3.7469999999999999</v>
      </c>
      <c r="BY573" s="80">
        <v>37.567999999999998</v>
      </c>
      <c r="BZ573" s="80">
        <v>0</v>
      </c>
      <c r="CA573" s="80">
        <v>90.09</v>
      </c>
      <c r="CB573" s="80">
        <v>23.841999999999999</v>
      </c>
      <c r="CC573" s="80">
        <v>0</v>
      </c>
    </row>
    <row r="574" spans="1:81">
      <c r="A574" s="80" t="s">
        <v>2455</v>
      </c>
      <c r="B574" s="80">
        <v>525</v>
      </c>
      <c r="C574" s="80">
        <v>15</v>
      </c>
      <c r="D574" s="80">
        <v>31</v>
      </c>
      <c r="E574" s="80">
        <v>2018</v>
      </c>
      <c r="F574" s="80" t="s">
        <v>93</v>
      </c>
      <c r="G574" s="80" t="s">
        <v>2440</v>
      </c>
      <c r="H574" s="80" t="s">
        <v>2441</v>
      </c>
      <c r="I574" s="177"/>
      <c r="J574" s="81">
        <v>2319.5383218125949</v>
      </c>
      <c r="K574" s="81">
        <v>100.31265037920309</v>
      </c>
      <c r="L574" s="81">
        <v>322.38348929782455</v>
      </c>
      <c r="M574" s="81">
        <v>1897.4031339145192</v>
      </c>
      <c r="N574" s="81">
        <v>1761.2953933895321</v>
      </c>
      <c r="O574" s="81">
        <v>1750.2647603682276</v>
      </c>
      <c r="P574" s="81">
        <v>1485.3062971144936</v>
      </c>
      <c r="Q574" s="81">
        <v>112.8206319277449</v>
      </c>
      <c r="R574" s="81">
        <v>132.89238673355715</v>
      </c>
      <c r="S574" s="81">
        <v>213.8284903943601</v>
      </c>
      <c r="T574" s="82"/>
      <c r="U574" s="81">
        <v>284465316</v>
      </c>
      <c r="V574" s="81">
        <v>52731</v>
      </c>
      <c r="W574" s="81">
        <v>9422</v>
      </c>
      <c r="X574" s="81">
        <v>621497</v>
      </c>
      <c r="Y574" s="81">
        <v>781507</v>
      </c>
      <c r="Z574" s="81">
        <v>1066504</v>
      </c>
      <c r="AA574" s="81">
        <v>310741</v>
      </c>
      <c r="AB574" s="81">
        <v>1780079</v>
      </c>
      <c r="AC574" s="81">
        <v>23056345</v>
      </c>
      <c r="AD574" s="81">
        <v>213.8284903943601</v>
      </c>
      <c r="AE574" s="82"/>
      <c r="AF574" s="81">
        <v>3350853538.3958402</v>
      </c>
      <c r="AG574" s="81">
        <v>77776144.006976753</v>
      </c>
      <c r="AH574" s="81">
        <v>77899008.737756655</v>
      </c>
      <c r="AI574" s="81">
        <v>3429580777.8443279</v>
      </c>
      <c r="AJ574" s="81">
        <v>3781397902.6111941</v>
      </c>
      <c r="AK574" s="81"/>
      <c r="AL574" s="81"/>
      <c r="AM574" s="81">
        <v>245029851.50448129</v>
      </c>
      <c r="AN574" s="81"/>
      <c r="AO574" s="81"/>
      <c r="AP574" s="82"/>
      <c r="AQ574" s="81">
        <v>52024</v>
      </c>
      <c r="AR574" s="81">
        <v>15780</v>
      </c>
      <c r="AS574" s="81">
        <v>8</v>
      </c>
      <c r="AT574" s="81">
        <v>17</v>
      </c>
      <c r="AU574" s="81">
        <v>4</v>
      </c>
      <c r="AV574" s="81">
        <v>7</v>
      </c>
      <c r="AW574" s="81" t="s">
        <v>564</v>
      </c>
      <c r="AX574" s="82"/>
      <c r="AY574" s="81">
        <v>254056.484</v>
      </c>
      <c r="AZ574" s="81">
        <v>999550.9800000001</v>
      </c>
      <c r="BA574" s="81">
        <v>30230</v>
      </c>
      <c r="BB574" s="81">
        <v>23800</v>
      </c>
      <c r="BC574" s="81">
        <v>2143</v>
      </c>
      <c r="BD574" s="81">
        <v>22670.25</v>
      </c>
      <c r="BE574" s="81" t="s">
        <v>564</v>
      </c>
      <c r="BF574" s="82"/>
      <c r="BG574" s="81">
        <v>0</v>
      </c>
      <c r="BH574" s="81">
        <v>0</v>
      </c>
      <c r="BI574" s="81">
        <v>2476.2570000000001</v>
      </c>
      <c r="BJ574" s="81">
        <v>382.21100000000001</v>
      </c>
      <c r="BK574" s="81">
        <v>349.30799999999999</v>
      </c>
      <c r="BL574" s="81">
        <v>0</v>
      </c>
      <c r="BM574" s="82"/>
      <c r="BN574" s="81">
        <v>0</v>
      </c>
      <c r="BO574" s="81">
        <v>0</v>
      </c>
      <c r="BP574" s="81">
        <v>116</v>
      </c>
      <c r="BQ574" s="81">
        <v>2</v>
      </c>
      <c r="BR574" s="81">
        <v>49</v>
      </c>
      <c r="BS574" s="81">
        <v>0</v>
      </c>
      <c r="BT574"/>
      <c r="BU574" s="80">
        <v>2956.5039999999999</v>
      </c>
      <c r="BV574" s="80">
        <v>151.227</v>
      </c>
      <c r="BW574" s="80">
        <v>7.0270000000000001</v>
      </c>
      <c r="BX574" s="80">
        <v>3.4889999999999999</v>
      </c>
      <c r="BY574" s="80">
        <v>33.036999999999999</v>
      </c>
      <c r="BZ574" s="80">
        <v>0</v>
      </c>
      <c r="CA574" s="80">
        <v>37.22</v>
      </c>
      <c r="CB574" s="80">
        <v>19.271999999999998</v>
      </c>
      <c r="CC574" s="80">
        <v>0</v>
      </c>
    </row>
    <row r="575" spans="1:81">
      <c r="A575" s="80" t="s">
        <v>2456</v>
      </c>
      <c r="B575" s="80">
        <v>526</v>
      </c>
      <c r="C575" s="80">
        <v>16</v>
      </c>
      <c r="D575" s="80">
        <v>31</v>
      </c>
      <c r="E575" s="80">
        <v>2019</v>
      </c>
      <c r="F575" s="80" t="s">
        <v>73</v>
      </c>
      <c r="G575" s="80" t="s">
        <v>2440</v>
      </c>
      <c r="H575" s="80" t="s">
        <v>2441</v>
      </c>
      <c r="I575" s="177"/>
      <c r="J575" s="81">
        <v>2369.1896857444272</v>
      </c>
      <c r="K575" s="81">
        <v>94.348228008211436</v>
      </c>
      <c r="L575" s="81">
        <v>328.57820746091585</v>
      </c>
      <c r="M575" s="81">
        <v>2120.1595903972516</v>
      </c>
      <c r="N575" s="81">
        <v>1684.2874478119711</v>
      </c>
      <c r="O575" s="81">
        <v>1704.4651858460177</v>
      </c>
      <c r="P575" s="81">
        <v>1469.4509319021095</v>
      </c>
      <c r="Q575" s="81">
        <v>109.21715310501071</v>
      </c>
      <c r="R575" s="81">
        <v>139.02527049057801</v>
      </c>
      <c r="S575" s="81">
        <v>193.62052599986455</v>
      </c>
      <c r="T575" s="82"/>
      <c r="U575" s="81">
        <v>285231195</v>
      </c>
      <c r="V575" s="81">
        <v>52731</v>
      </c>
      <c r="W575" s="81">
        <v>9422</v>
      </c>
      <c r="X575" s="81">
        <v>621497</v>
      </c>
      <c r="Y575" s="81">
        <v>787675</v>
      </c>
      <c r="Z575" s="81">
        <v>1067112</v>
      </c>
      <c r="AA575" s="81">
        <v>305123</v>
      </c>
      <c r="AB575" s="81">
        <v>1769880</v>
      </c>
      <c r="AC575" s="81">
        <v>24515441</v>
      </c>
      <c r="AD575" s="81">
        <v>193.6205259998645</v>
      </c>
      <c r="AE575" s="82"/>
      <c r="AF575" s="81">
        <v>3342594219.6785998</v>
      </c>
      <c r="AG575" s="81">
        <v>75361202.595114067</v>
      </c>
      <c r="AH575" s="81">
        <v>86613102.574979201</v>
      </c>
      <c r="AI575" s="81">
        <v>3456988807.505487</v>
      </c>
      <c r="AJ575" s="81">
        <v>3446366892.3791509</v>
      </c>
      <c r="AK575" s="81">
        <v>0</v>
      </c>
      <c r="AL575" s="81">
        <v>0</v>
      </c>
      <c r="AM575" s="81">
        <v>241044332.35049331</v>
      </c>
      <c r="AN575" s="81">
        <v>0</v>
      </c>
      <c r="AO575" s="81">
        <v>0</v>
      </c>
      <c r="AP575" s="82"/>
      <c r="AQ575" s="81">
        <v>56557</v>
      </c>
      <c r="AR575" s="81">
        <v>16862</v>
      </c>
      <c r="AS575" s="81">
        <v>8</v>
      </c>
      <c r="AT575" s="81">
        <v>19</v>
      </c>
      <c r="AU575" s="81">
        <v>4</v>
      </c>
      <c r="AV575" s="81">
        <v>8</v>
      </c>
      <c r="AW575" s="81" t="s">
        <v>564</v>
      </c>
      <c r="AX575" s="82"/>
      <c r="AY575" s="81">
        <v>279249.93400000047</v>
      </c>
      <c r="AZ575" s="81">
        <v>1091970.3800000011</v>
      </c>
      <c r="BA575" s="81">
        <v>28449.7</v>
      </c>
      <c r="BB575" s="81">
        <v>31685.1</v>
      </c>
      <c r="BC575" s="81">
        <v>2142.5</v>
      </c>
      <c r="BD575" s="81">
        <v>24198.588</v>
      </c>
      <c r="BE575" s="81" t="s">
        <v>564</v>
      </c>
      <c r="BF575" s="82"/>
      <c r="BG575" s="81">
        <v>0</v>
      </c>
      <c r="BH575" s="81">
        <v>0</v>
      </c>
      <c r="BI575" s="81">
        <v>2090.2620000000002</v>
      </c>
      <c r="BJ575" s="81">
        <v>404.05900000000003</v>
      </c>
      <c r="BK575" s="81">
        <v>302.786</v>
      </c>
      <c r="BL575" s="81">
        <v>0</v>
      </c>
      <c r="BM575" s="82"/>
      <c r="BN575" s="81">
        <v>0</v>
      </c>
      <c r="BO575" s="81">
        <v>0</v>
      </c>
      <c r="BP575" s="81">
        <v>117</v>
      </c>
      <c r="BQ575" s="81">
        <v>1</v>
      </c>
      <c r="BR575" s="81">
        <v>51</v>
      </c>
      <c r="BS575" s="81">
        <v>0</v>
      </c>
      <c r="BT575"/>
      <c r="BU575" s="80">
        <v>2579.3939999999998</v>
      </c>
      <c r="BV575" s="80">
        <v>138.93600000000001</v>
      </c>
      <c r="BW575" s="80">
        <v>3.5659999999999998</v>
      </c>
      <c r="BX575" s="80">
        <v>1.593</v>
      </c>
      <c r="BY575" s="80">
        <v>21.606000000000002</v>
      </c>
      <c r="BZ575" s="80">
        <v>4.1790000000000003</v>
      </c>
      <c r="CA575" s="80">
        <v>33.023000000000003</v>
      </c>
      <c r="CB575" s="80">
        <v>14.81</v>
      </c>
      <c r="CC575" s="80">
        <v>0</v>
      </c>
    </row>
    <row r="576" spans="1:81">
      <c r="A576" s="80" t="s">
        <v>2457</v>
      </c>
      <c r="B576" s="80">
        <v>527</v>
      </c>
      <c r="C576" s="80">
        <v>17</v>
      </c>
      <c r="D576" s="80">
        <v>31</v>
      </c>
      <c r="E576" s="80">
        <v>2020</v>
      </c>
      <c r="F576" s="80" t="s">
        <v>218</v>
      </c>
      <c r="G576" s="80" t="s">
        <v>2440</v>
      </c>
      <c r="H576" s="80" t="s">
        <v>2441</v>
      </c>
      <c r="I576" s="177"/>
      <c r="J576" s="81">
        <v>2340.7058715127505</v>
      </c>
      <c r="K576" s="81">
        <v>104.98368282011218</v>
      </c>
      <c r="L576" s="81">
        <v>371.00201756481084</v>
      </c>
      <c r="M576" s="81">
        <v>2018.6086159850445</v>
      </c>
      <c r="N576" s="81">
        <v>1780.6269768846553</v>
      </c>
      <c r="O576" s="81">
        <v>1498.4354310619265</v>
      </c>
      <c r="P576" s="81">
        <v>1375.5555566667856</v>
      </c>
      <c r="Q576" s="81">
        <v>103.7053096941717</v>
      </c>
      <c r="R576" s="81">
        <v>129.65903798413382</v>
      </c>
      <c r="S576" s="81">
        <v>178.30294162611378</v>
      </c>
      <c r="T576" s="82"/>
      <c r="U576" s="81">
        <v>281954735</v>
      </c>
      <c r="V576" s="81">
        <v>53838</v>
      </c>
      <c r="W576" s="81">
        <v>11954</v>
      </c>
      <c r="X576" s="81">
        <v>625411</v>
      </c>
      <c r="Y576" s="81">
        <v>792950</v>
      </c>
      <c r="Z576" s="81">
        <v>1070744</v>
      </c>
      <c r="AA576" s="81">
        <v>310328</v>
      </c>
      <c r="AB576" s="81">
        <v>1758815</v>
      </c>
      <c r="AC576" s="81">
        <v>22983097</v>
      </c>
      <c r="AD576" s="81">
        <v>178.30294162611378</v>
      </c>
      <c r="AE576" s="82"/>
      <c r="AF576" s="81">
        <v>3252307489.341722</v>
      </c>
      <c r="AG576" s="81">
        <v>77202806.6755777</v>
      </c>
      <c r="AH576" s="81">
        <v>113788374.37319219</v>
      </c>
      <c r="AI576" s="81">
        <v>3208423027.8684907</v>
      </c>
      <c r="AJ576" s="81">
        <v>3685787970.1135764</v>
      </c>
      <c r="AK576" s="81">
        <v>0</v>
      </c>
      <c r="AL576" s="81">
        <v>0</v>
      </c>
      <c r="AM576" s="81">
        <v>229544898.34221426</v>
      </c>
      <c r="AN576" s="81">
        <v>0</v>
      </c>
      <c r="AO576" s="81">
        <v>0</v>
      </c>
      <c r="AP576" s="82"/>
      <c r="AQ576" s="81">
        <v>60423</v>
      </c>
      <c r="AR576" s="81">
        <v>17564</v>
      </c>
      <c r="AS576" s="81">
        <v>9</v>
      </c>
      <c r="AT576" s="81">
        <v>23</v>
      </c>
      <c r="AU576" s="81">
        <v>5</v>
      </c>
      <c r="AV576" s="81">
        <v>8</v>
      </c>
      <c r="AW576" s="81">
        <v>9</v>
      </c>
      <c r="AX576" s="82"/>
      <c r="AY576" s="81">
        <v>301281.47200000018</v>
      </c>
      <c r="AZ576" s="81">
        <v>1216368.7</v>
      </c>
      <c r="BA576" s="81">
        <v>28458.7</v>
      </c>
      <c r="BB576" s="81">
        <v>65283.899999999987</v>
      </c>
      <c r="BC576" s="81">
        <v>2192.3000000000002</v>
      </c>
      <c r="BD576" s="81">
        <v>24198.588</v>
      </c>
      <c r="BE576" s="81">
        <v>28458.699999999997</v>
      </c>
      <c r="BF576" s="82"/>
      <c r="BG576" s="81">
        <v>0</v>
      </c>
      <c r="BH576" s="81">
        <v>0</v>
      </c>
      <c r="BI576" s="81">
        <v>2170.4960000000001</v>
      </c>
      <c r="BJ576" s="81">
        <v>411.88200000000001</v>
      </c>
      <c r="BK576" s="81">
        <v>254.983</v>
      </c>
      <c r="BL576" s="81">
        <v>0</v>
      </c>
      <c r="BM576" s="82"/>
      <c r="BN576" s="81">
        <v>0</v>
      </c>
      <c r="BO576" s="81">
        <v>0</v>
      </c>
      <c r="BP576" s="81">
        <v>117</v>
      </c>
      <c r="BQ576" s="81">
        <v>1</v>
      </c>
      <c r="BR576" s="81">
        <v>49</v>
      </c>
      <c r="BS576" s="81">
        <v>0</v>
      </c>
      <c r="BT576"/>
      <c r="BU576" s="80">
        <v>2614.2310000000002</v>
      </c>
      <c r="BV576" s="80">
        <v>104.702</v>
      </c>
      <c r="BW576" s="80">
        <v>4.01</v>
      </c>
      <c r="BX576" s="80">
        <v>4.0000000000000001E-3</v>
      </c>
      <c r="BY576" s="80">
        <v>29.047999999999998</v>
      </c>
      <c r="BZ576" s="80">
        <v>6.7640000000000002</v>
      </c>
      <c r="CA576" s="80">
        <v>69.138000000000005</v>
      </c>
      <c r="CB576" s="80">
        <v>9.4640000000000004</v>
      </c>
      <c r="CC576" s="80">
        <v>0</v>
      </c>
    </row>
    <row r="577" spans="1:81">
      <c r="A577" s="80" t="s">
        <v>2458</v>
      </c>
      <c r="B577" s="80">
        <v>527</v>
      </c>
      <c r="C577" s="80">
        <v>18</v>
      </c>
      <c r="D577" s="80">
        <v>31</v>
      </c>
      <c r="E577" s="80">
        <v>2021</v>
      </c>
      <c r="F577" s="80" t="s">
        <v>75</v>
      </c>
      <c r="G577" s="174" t="s">
        <v>2440</v>
      </c>
      <c r="H577" s="80" t="s">
        <v>2441</v>
      </c>
      <c r="I577" s="177"/>
      <c r="J577" s="81">
        <v>2094.134536918928</v>
      </c>
      <c r="K577" s="81">
        <v>107.47389537183652</v>
      </c>
      <c r="L577" s="81">
        <v>331.46073351861895</v>
      </c>
      <c r="M577" s="81">
        <v>1852.3945674592985</v>
      </c>
      <c r="N577" s="81">
        <v>1349.8000781950766</v>
      </c>
      <c r="O577" s="81">
        <v>1457.6745145317193</v>
      </c>
      <c r="P577" s="81">
        <v>1417.140202838784</v>
      </c>
      <c r="Q577" s="81">
        <v>104.27545838417444</v>
      </c>
      <c r="R577" s="81">
        <v>122.04932589551201</v>
      </c>
      <c r="S577" s="81">
        <v>186.77967158218618</v>
      </c>
      <c r="T577" s="82"/>
      <c r="U577" s="81">
        <v>322344143</v>
      </c>
      <c r="V577" s="81">
        <v>53838</v>
      </c>
      <c r="W577" s="81">
        <v>11954</v>
      </c>
      <c r="X577" s="81">
        <v>625411</v>
      </c>
      <c r="Y577" s="81">
        <v>796476</v>
      </c>
      <c r="Z577" s="81">
        <v>1072538</v>
      </c>
      <c r="AA577" s="81">
        <v>311782</v>
      </c>
      <c r="AB577" s="81">
        <v>1747513</v>
      </c>
      <c r="AC577" s="81">
        <v>20969260.999999996</v>
      </c>
      <c r="AD577" s="81">
        <v>186.77967158218618</v>
      </c>
      <c r="AE577" s="82"/>
      <c r="AF577" s="81">
        <v>3241197704.7226052</v>
      </c>
      <c r="AG577" s="81">
        <v>82639927.378245428</v>
      </c>
      <c r="AH577" s="81">
        <v>105272511.8152965</v>
      </c>
      <c r="AI577" s="81">
        <v>3527238714.02809</v>
      </c>
      <c r="AJ577" s="81">
        <v>3327226944.850359</v>
      </c>
      <c r="AK577" s="81">
        <v>0</v>
      </c>
      <c r="AL577" s="81">
        <v>0</v>
      </c>
      <c r="AM577" s="81">
        <v>229385350.37467709</v>
      </c>
      <c r="AN577" s="81">
        <v>0</v>
      </c>
      <c r="AO577" s="81">
        <v>0</v>
      </c>
      <c r="AP577" s="82"/>
      <c r="AQ577" s="81">
        <v>71599</v>
      </c>
      <c r="AR577" s="81">
        <v>17926</v>
      </c>
      <c r="AS577" s="81">
        <v>11</v>
      </c>
      <c r="AT577" s="81">
        <v>30</v>
      </c>
      <c r="AU577" s="81">
        <v>7</v>
      </c>
      <c r="AV577" s="81">
        <v>10</v>
      </c>
      <c r="AW577" s="81"/>
      <c r="AX577" s="82"/>
      <c r="AY577" s="81">
        <v>354180.47399998229</v>
      </c>
      <c r="AZ577" s="81">
        <v>1353968.540000021</v>
      </c>
      <c r="BA577" s="81">
        <v>42757.7</v>
      </c>
      <c r="BB577" s="81">
        <v>89842.099999999991</v>
      </c>
      <c r="BC577" s="81">
        <v>2291.3000000000002</v>
      </c>
      <c r="BD577" s="81">
        <v>32177.214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2459</v>
      </c>
      <c r="B578" s="80">
        <v>527</v>
      </c>
      <c r="C578" s="80">
        <v>19</v>
      </c>
      <c r="D578" s="80">
        <v>31</v>
      </c>
      <c r="E578" s="80">
        <v>2022</v>
      </c>
      <c r="F578" s="80" t="s">
        <v>568</v>
      </c>
      <c r="G578" s="174" t="s">
        <v>2440</v>
      </c>
      <c r="H578" s="80" t="s">
        <v>2441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76047</v>
      </c>
      <c r="AR578" s="81">
        <v>18211</v>
      </c>
      <c r="AS578" s="81">
        <v>11</v>
      </c>
      <c r="AT578" s="81">
        <v>34</v>
      </c>
      <c r="AU578" s="81">
        <v>7</v>
      </c>
      <c r="AV578" s="81">
        <v>12</v>
      </c>
      <c r="AW578" s="81"/>
      <c r="AX578" s="82"/>
      <c r="AY578" s="81">
        <v>380928.2339999766</v>
      </c>
      <c r="AZ578" s="81">
        <v>1483427.7400000046</v>
      </c>
      <c r="BA578" s="81">
        <v>42757.7</v>
      </c>
      <c r="BB578" s="81">
        <v>127988.5</v>
      </c>
      <c r="BC578" s="81">
        <v>2314.3000000000002</v>
      </c>
      <c r="BD578" s="81">
        <v>34377.214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1894</v>
      </c>
      <c r="B9" s="80">
        <v>1</v>
      </c>
      <c r="C9" s="80">
        <v>1</v>
      </c>
      <c r="D9" s="80">
        <v>1</v>
      </c>
      <c r="E9" s="80">
        <v>1990</v>
      </c>
      <c r="F9" s="80" t="s">
        <v>562</v>
      </c>
      <c r="G9" s="182" t="s">
        <v>1895</v>
      </c>
      <c r="H9" s="80" t="s">
        <v>1896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1897</v>
      </c>
      <c r="B10" s="80">
        <v>2</v>
      </c>
      <c r="C10" s="80">
        <v>2</v>
      </c>
      <c r="D10" s="80">
        <v>1</v>
      </c>
      <c r="E10" s="80">
        <v>2005</v>
      </c>
      <c r="F10" s="80" t="s">
        <v>565</v>
      </c>
      <c r="G10" s="182" t="s">
        <v>1895</v>
      </c>
      <c r="H10" s="80" t="s">
        <v>1896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1898</v>
      </c>
      <c r="B11" s="80">
        <v>3</v>
      </c>
      <c r="C11" s="80">
        <v>3</v>
      </c>
      <c r="D11" s="80">
        <v>1</v>
      </c>
      <c r="E11" s="80">
        <v>2006</v>
      </c>
      <c r="F11" s="80" t="s">
        <v>566</v>
      </c>
      <c r="G11" s="182" t="s">
        <v>1895</v>
      </c>
      <c r="H11" s="80" t="s">
        <v>1896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1899</v>
      </c>
      <c r="B12" s="80">
        <v>4</v>
      </c>
      <c r="C12" s="80">
        <v>4</v>
      </c>
      <c r="D12" s="80">
        <v>1</v>
      </c>
      <c r="E12" s="80">
        <v>2007</v>
      </c>
      <c r="F12" s="80" t="s">
        <v>567</v>
      </c>
      <c r="G12" s="182" t="s">
        <v>1895</v>
      </c>
      <c r="H12" s="80" t="s">
        <v>1896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1900</v>
      </c>
      <c r="B13" s="80">
        <v>5</v>
      </c>
      <c r="C13" s="80">
        <v>5</v>
      </c>
      <c r="D13" s="80">
        <v>1</v>
      </c>
      <c r="E13" s="80">
        <v>2008</v>
      </c>
      <c r="F13" s="80" t="s">
        <v>84</v>
      </c>
      <c r="G13" s="182" t="s">
        <v>1895</v>
      </c>
      <c r="H13" s="80" t="s">
        <v>1896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1901</v>
      </c>
      <c r="B14" s="80">
        <v>6</v>
      </c>
      <c r="C14" s="80">
        <v>6</v>
      </c>
      <c r="D14" s="80">
        <v>1</v>
      </c>
      <c r="E14" s="80">
        <v>2009</v>
      </c>
      <c r="F14" s="80" t="s">
        <v>85</v>
      </c>
      <c r="G14" s="182" t="s">
        <v>1895</v>
      </c>
      <c r="H14" s="80" t="s">
        <v>1896</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1902</v>
      </c>
      <c r="B15" s="80">
        <v>7</v>
      </c>
      <c r="C15" s="80">
        <v>7</v>
      </c>
      <c r="D15" s="80">
        <v>1</v>
      </c>
      <c r="E15" s="80">
        <v>2010</v>
      </c>
      <c r="F15" s="80" t="s">
        <v>86</v>
      </c>
      <c r="G15" s="182" t="s">
        <v>1895</v>
      </c>
      <c r="H15" s="80" t="s">
        <v>1896</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1903</v>
      </c>
      <c r="B16" s="80">
        <v>8</v>
      </c>
      <c r="C16" s="80">
        <v>8</v>
      </c>
      <c r="D16" s="80">
        <v>1</v>
      </c>
      <c r="E16" s="80">
        <v>2011</v>
      </c>
      <c r="F16" s="80" t="s">
        <v>87</v>
      </c>
      <c r="G16" s="182" t="s">
        <v>1895</v>
      </c>
      <c r="H16" s="80" t="s">
        <v>1896</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1904</v>
      </c>
      <c r="B17" s="80">
        <v>9</v>
      </c>
      <c r="C17" s="80">
        <v>9</v>
      </c>
      <c r="D17" s="80">
        <v>1</v>
      </c>
      <c r="E17" s="80">
        <v>2012</v>
      </c>
      <c r="F17" s="80" t="s">
        <v>88</v>
      </c>
      <c r="G17" s="182" t="s">
        <v>1895</v>
      </c>
      <c r="H17" s="80" t="s">
        <v>1896</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1905</v>
      </c>
      <c r="B18" s="80">
        <v>10</v>
      </c>
      <c r="C18" s="80">
        <v>10</v>
      </c>
      <c r="D18" s="80">
        <v>1</v>
      </c>
      <c r="E18" s="80">
        <v>2013</v>
      </c>
      <c r="F18" s="80" t="s">
        <v>89</v>
      </c>
      <c r="G18" s="182" t="s">
        <v>1895</v>
      </c>
      <c r="H18" s="80" t="s">
        <v>1896</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7.4029999999999996</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7.4029999999999996</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7.4029999999999996</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7.4029999999999996</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1</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1</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1906</v>
      </c>
      <c r="B19" s="80">
        <v>11</v>
      </c>
      <c r="C19" s="80">
        <v>11</v>
      </c>
      <c r="D19" s="80">
        <v>1</v>
      </c>
      <c r="E19" s="80">
        <v>2014</v>
      </c>
      <c r="F19" s="80" t="s">
        <v>90</v>
      </c>
      <c r="G19" s="182" t="s">
        <v>1895</v>
      </c>
      <c r="H19" s="80" t="s">
        <v>1896</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6.6909999999999998</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6.6909999999999998</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6.6909999999999998</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6.6909999999999998</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1</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1</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1907</v>
      </c>
      <c r="B20" s="80">
        <v>12</v>
      </c>
      <c r="C20" s="80">
        <v>12</v>
      </c>
      <c r="D20" s="80">
        <v>1</v>
      </c>
      <c r="E20" s="80">
        <v>2015</v>
      </c>
      <c r="F20" s="80" t="s">
        <v>91</v>
      </c>
      <c r="G20" s="182" t="s">
        <v>1895</v>
      </c>
      <c r="H20" s="80" t="s">
        <v>1896</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5.9160000000000004</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5.9160000000000004</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5.9160000000000004</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5.9160000000000004</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1</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1</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1908</v>
      </c>
      <c r="B21" s="80">
        <v>13</v>
      </c>
      <c r="C21" s="80">
        <v>13</v>
      </c>
      <c r="D21" s="80">
        <v>1</v>
      </c>
      <c r="E21" s="80">
        <v>2016</v>
      </c>
      <c r="F21" s="80" t="s">
        <v>92</v>
      </c>
      <c r="G21" s="182" t="s">
        <v>1895</v>
      </c>
      <c r="H21" s="80" t="s">
        <v>1896</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6.2229999999999999</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6.2229999999999999</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6.2229999999999999</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6.2229999999999999</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1</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1</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1909</v>
      </c>
      <c r="B22" s="80">
        <v>14</v>
      </c>
      <c r="C22" s="80">
        <v>14</v>
      </c>
      <c r="D22" s="80">
        <v>1</v>
      </c>
      <c r="E22" s="80">
        <v>2017</v>
      </c>
      <c r="F22" s="80" t="s">
        <v>71</v>
      </c>
      <c r="G22" s="182" t="s">
        <v>1895</v>
      </c>
      <c r="H22" s="80" t="s">
        <v>1896</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6.2279999999999998</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6.2279999999999998</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6.2279999999999998</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6.2279999999999998</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1</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1</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1910</v>
      </c>
      <c r="B23" s="80">
        <v>15</v>
      </c>
      <c r="C23" s="80">
        <v>15</v>
      </c>
      <c r="D23" s="80">
        <v>1</v>
      </c>
      <c r="E23" s="80">
        <v>2018</v>
      </c>
      <c r="F23" s="80" t="s">
        <v>93</v>
      </c>
      <c r="G23" s="182" t="s">
        <v>1895</v>
      </c>
      <c r="H23" s="80" t="s">
        <v>1896</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6.28</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6.28</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6.28</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6.28</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1</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1</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1911</v>
      </c>
      <c r="B24" s="80">
        <v>16</v>
      </c>
      <c r="C24" s="80">
        <v>16</v>
      </c>
      <c r="D24" s="80">
        <v>1</v>
      </c>
      <c r="E24" s="80">
        <v>2019</v>
      </c>
      <c r="F24" s="80" t="s">
        <v>73</v>
      </c>
      <c r="G24" s="182" t="s">
        <v>1895</v>
      </c>
      <c r="H24" s="80" t="s">
        <v>1896</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5.2919999999999998</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5.2919999999999998</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5.2919999999999998</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5.2919999999999998</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1</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1</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1912</v>
      </c>
      <c r="B25" s="80">
        <v>17</v>
      </c>
      <c r="C25" s="80">
        <v>17</v>
      </c>
      <c r="D25" s="80">
        <v>1</v>
      </c>
      <c r="E25" s="80">
        <v>2020</v>
      </c>
      <c r="F25" s="80" t="s">
        <v>218</v>
      </c>
      <c r="G25" s="182" t="s">
        <v>1895</v>
      </c>
      <c r="H25" s="80" t="s">
        <v>1896</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5.5609999999999999</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5.5609999999999999</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5.5609999999999999</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5.5609999999999999</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1</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1</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2410</v>
      </c>
      <c r="B10" s="80">
        <v>2</v>
      </c>
      <c r="C10" s="80">
        <v>18</v>
      </c>
      <c r="D10" s="80">
        <v>2</v>
      </c>
      <c r="E10" s="80">
        <v>2022</v>
      </c>
      <c r="F10" s="80" t="s">
        <v>568</v>
      </c>
      <c r="G10" s="182" t="s">
        <v>2407</v>
      </c>
      <c r="H10" s="80" t="s">
        <v>2408</v>
      </c>
      <c r="I10" s="173"/>
      <c r="J10" s="83">
        <v>127339</v>
      </c>
      <c r="K10" s="81">
        <v>165232201</v>
      </c>
      <c r="L10" s="81">
        <v>698416</v>
      </c>
      <c r="M10" s="81">
        <v>905781284</v>
      </c>
      <c r="N10" s="81">
        <v>114700</v>
      </c>
      <c r="O10" s="81">
        <v>297242784.99999994</v>
      </c>
      <c r="P10" s="81">
        <v>9109</v>
      </c>
      <c r="Q10" s="81">
        <v>55923250.999999993</v>
      </c>
      <c r="R10" s="81">
        <v>293.25742000000002</v>
      </c>
      <c r="S10" s="81">
        <v>1457703.0459599998</v>
      </c>
      <c r="T10" s="81">
        <v>0</v>
      </c>
      <c r="U10" s="81">
        <v>0</v>
      </c>
      <c r="V10" s="81">
        <v>0</v>
      </c>
      <c r="W10" s="81">
        <v>0</v>
      </c>
      <c r="X10" s="81">
        <v>0</v>
      </c>
      <c r="Y10" s="81">
        <v>0</v>
      </c>
      <c r="Z10" s="81">
        <v>1425637224.0459597</v>
      </c>
      <c r="AA10" s="81">
        <v>52293593.000000007</v>
      </c>
      <c r="AB10" s="81">
        <v>832729477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1725</v>
      </c>
      <c r="B11" s="80">
        <v>3</v>
      </c>
      <c r="C11" s="80">
        <v>18</v>
      </c>
      <c r="D11" s="80">
        <v>3</v>
      </c>
      <c r="E11" s="80">
        <v>2022</v>
      </c>
      <c r="F11" s="80" t="s">
        <v>568</v>
      </c>
      <c r="G11" s="182" t="s">
        <v>1722</v>
      </c>
      <c r="H11" s="80" t="s">
        <v>1723</v>
      </c>
      <c r="I11" s="173"/>
      <c r="J11" s="83">
        <v>114128</v>
      </c>
      <c r="K11" s="81">
        <v>148340641</v>
      </c>
      <c r="L11" s="81">
        <v>190959</v>
      </c>
      <c r="M11" s="81">
        <v>248126306</v>
      </c>
      <c r="N11" s="81">
        <v>155700</v>
      </c>
      <c r="O11" s="81">
        <v>335465330</v>
      </c>
      <c r="P11" s="81">
        <v>4696</v>
      </c>
      <c r="Q11" s="81">
        <v>29781361</v>
      </c>
      <c r="R11" s="81">
        <v>0</v>
      </c>
      <c r="S11" s="81">
        <v>0</v>
      </c>
      <c r="T11" s="81">
        <v>0</v>
      </c>
      <c r="U11" s="81">
        <v>0</v>
      </c>
      <c r="V11" s="81">
        <v>0</v>
      </c>
      <c r="W11" s="81">
        <v>0</v>
      </c>
      <c r="X11" s="81">
        <v>0</v>
      </c>
      <c r="Y11" s="81">
        <v>0</v>
      </c>
      <c r="Z11" s="81">
        <v>761713637.99999988</v>
      </c>
      <c r="AA11" s="81">
        <v>97802918</v>
      </c>
      <c r="AB11" s="81">
        <v>983802447</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1713</v>
      </c>
      <c r="B12" s="80">
        <v>4</v>
      </c>
      <c r="C12" s="80">
        <v>18</v>
      </c>
      <c r="D12" s="80">
        <v>4</v>
      </c>
      <c r="E12" s="80">
        <v>2022</v>
      </c>
      <c r="F12" s="80" t="s">
        <v>568</v>
      </c>
      <c r="G12" s="182" t="s">
        <v>1710</v>
      </c>
      <c r="H12" s="80" t="s">
        <v>1711</v>
      </c>
      <c r="I12" s="173"/>
      <c r="J12" s="83">
        <v>217265</v>
      </c>
      <c r="K12" s="81">
        <v>273878716</v>
      </c>
      <c r="L12" s="81">
        <v>1800540</v>
      </c>
      <c r="M12" s="81">
        <v>2268251351</v>
      </c>
      <c r="N12" s="81">
        <v>761500</v>
      </c>
      <c r="O12" s="81">
        <v>1664680990</v>
      </c>
      <c r="P12" s="81">
        <v>569</v>
      </c>
      <c r="Q12" s="81">
        <v>3245279</v>
      </c>
      <c r="R12" s="81">
        <v>0</v>
      </c>
      <c r="S12" s="81">
        <v>0</v>
      </c>
      <c r="T12" s="81">
        <v>10215</v>
      </c>
      <c r="U12" s="81">
        <v>1656</v>
      </c>
      <c r="V12" s="81">
        <v>5545</v>
      </c>
      <c r="W12" s="81">
        <v>69189496</v>
      </c>
      <c r="X12" s="81">
        <v>10152875</v>
      </c>
      <c r="Y12" s="81">
        <v>34002921</v>
      </c>
      <c r="Z12" s="81">
        <v>4323401628</v>
      </c>
      <c r="AA12" s="81">
        <v>200665628</v>
      </c>
      <c r="AB12" s="81">
        <v>1498685488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1665</v>
      </c>
      <c r="B13" s="80">
        <v>5</v>
      </c>
      <c r="C13" s="80">
        <v>18</v>
      </c>
      <c r="D13" s="80">
        <v>5</v>
      </c>
      <c r="E13" s="80">
        <v>2022</v>
      </c>
      <c r="F13" s="80" t="s">
        <v>568</v>
      </c>
      <c r="G13" s="182" t="s">
        <v>1662</v>
      </c>
      <c r="H13" s="80" t="s">
        <v>1663</v>
      </c>
      <c r="I13" s="173"/>
      <c r="J13" s="83">
        <v>516642.00000000006</v>
      </c>
      <c r="K13" s="81">
        <v>662538053</v>
      </c>
      <c r="L13" s="81">
        <v>976658</v>
      </c>
      <c r="M13" s="81">
        <v>1248396953</v>
      </c>
      <c r="N13" s="81">
        <v>363100</v>
      </c>
      <c r="O13" s="81">
        <v>785058979</v>
      </c>
      <c r="P13" s="81">
        <v>296</v>
      </c>
      <c r="Q13" s="81">
        <v>1556249</v>
      </c>
      <c r="R13" s="81">
        <v>0</v>
      </c>
      <c r="S13" s="81">
        <v>0</v>
      </c>
      <c r="T13" s="81">
        <v>0</v>
      </c>
      <c r="U13" s="81">
        <v>0</v>
      </c>
      <c r="V13" s="81">
        <v>0</v>
      </c>
      <c r="W13" s="81">
        <v>0</v>
      </c>
      <c r="X13" s="81">
        <v>0</v>
      </c>
      <c r="Y13" s="81">
        <v>0</v>
      </c>
      <c r="Z13" s="81">
        <v>2697550234</v>
      </c>
      <c r="AA13" s="81">
        <v>731998331</v>
      </c>
      <c r="AB13" s="81">
        <v>4490221348</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2418</v>
      </c>
      <c r="B14" s="80">
        <v>6</v>
      </c>
      <c r="C14" s="80">
        <v>18</v>
      </c>
      <c r="D14" s="80">
        <v>6</v>
      </c>
      <c r="E14" s="80">
        <v>2022</v>
      </c>
      <c r="F14" s="80" t="s">
        <v>568</v>
      </c>
      <c r="G14" s="182" t="s">
        <v>2415</v>
      </c>
      <c r="H14" s="80" t="s">
        <v>2416</v>
      </c>
      <c r="I14" s="173"/>
      <c r="J14" s="83">
        <v>233356</v>
      </c>
      <c r="K14" s="81">
        <v>307900333</v>
      </c>
      <c r="L14" s="81">
        <v>272749</v>
      </c>
      <c r="M14" s="81">
        <v>359388130</v>
      </c>
      <c r="N14" s="81">
        <v>1300</v>
      </c>
      <c r="O14" s="81">
        <v>2426472.0000000005</v>
      </c>
      <c r="P14" s="81">
        <v>0</v>
      </c>
      <c r="Q14" s="81">
        <v>0</v>
      </c>
      <c r="R14" s="81">
        <v>0</v>
      </c>
      <c r="S14" s="81">
        <v>0</v>
      </c>
      <c r="T14" s="81">
        <v>0</v>
      </c>
      <c r="U14" s="81">
        <v>0</v>
      </c>
      <c r="V14" s="81">
        <v>0</v>
      </c>
      <c r="W14" s="81">
        <v>0</v>
      </c>
      <c r="X14" s="81">
        <v>0</v>
      </c>
      <c r="Y14" s="81">
        <v>0</v>
      </c>
      <c r="Z14" s="81">
        <v>669714934.99999988</v>
      </c>
      <c r="AA14" s="81">
        <v>493387349</v>
      </c>
      <c r="AB14" s="81">
        <v>3211887321.9999995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1777</v>
      </c>
      <c r="B15" s="80">
        <v>7</v>
      </c>
      <c r="C15" s="80">
        <v>18</v>
      </c>
      <c r="D15" s="80">
        <v>7</v>
      </c>
      <c r="E15" s="80">
        <v>2022</v>
      </c>
      <c r="F15" s="80" t="s">
        <v>568</v>
      </c>
      <c r="G15" s="182" t="s">
        <v>1774</v>
      </c>
      <c r="H15" s="80" t="s">
        <v>1775</v>
      </c>
      <c r="I15" s="173"/>
      <c r="J15" s="83">
        <v>12781</v>
      </c>
      <c r="K15" s="81">
        <v>15993519</v>
      </c>
      <c r="L15" s="81">
        <v>12231</v>
      </c>
      <c r="M15" s="81">
        <v>15287058</v>
      </c>
      <c r="N15" s="81">
        <v>240500</v>
      </c>
      <c r="O15" s="81">
        <v>524460910</v>
      </c>
      <c r="P15" s="81">
        <v>17639</v>
      </c>
      <c r="Q15" s="81">
        <v>111870944.00000001</v>
      </c>
      <c r="R15" s="81">
        <v>0</v>
      </c>
      <c r="S15" s="81">
        <v>0</v>
      </c>
      <c r="T15" s="81">
        <v>0</v>
      </c>
      <c r="U15" s="81">
        <v>0</v>
      </c>
      <c r="V15" s="81">
        <v>0</v>
      </c>
      <c r="W15" s="81">
        <v>0</v>
      </c>
      <c r="X15" s="81">
        <v>0</v>
      </c>
      <c r="Y15" s="81">
        <v>0</v>
      </c>
      <c r="Z15" s="81">
        <v>667612431</v>
      </c>
      <c r="AA15" s="81">
        <v>4261748</v>
      </c>
      <c r="AB15" s="81">
        <v>60888397.000000007</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1741</v>
      </c>
      <c r="B16" s="80">
        <v>8</v>
      </c>
      <c r="C16" s="80">
        <v>18</v>
      </c>
      <c r="D16" s="80">
        <v>8</v>
      </c>
      <c r="E16" s="80">
        <v>2022</v>
      </c>
      <c r="F16" s="80" t="s">
        <v>568</v>
      </c>
      <c r="G16" s="182" t="s">
        <v>1738</v>
      </c>
      <c r="H16" s="80" t="s">
        <v>1739</v>
      </c>
      <c r="I16" s="173"/>
      <c r="J16" s="83">
        <v>327397</v>
      </c>
      <c r="K16" s="81">
        <v>434704916</v>
      </c>
      <c r="L16" s="81">
        <v>1293165</v>
      </c>
      <c r="M16" s="81">
        <v>1715475482</v>
      </c>
      <c r="N16" s="81">
        <v>13200</v>
      </c>
      <c r="O16" s="81">
        <v>22065248</v>
      </c>
      <c r="P16" s="81">
        <v>215</v>
      </c>
      <c r="Q16" s="81">
        <v>56102</v>
      </c>
      <c r="R16" s="81">
        <v>0</v>
      </c>
      <c r="S16" s="81">
        <v>0</v>
      </c>
      <c r="T16" s="81">
        <v>0</v>
      </c>
      <c r="U16" s="81">
        <v>0</v>
      </c>
      <c r="V16" s="81">
        <v>0</v>
      </c>
      <c r="W16" s="81">
        <v>0</v>
      </c>
      <c r="X16" s="81">
        <v>0</v>
      </c>
      <c r="Y16" s="81">
        <v>0</v>
      </c>
      <c r="Z16" s="81">
        <v>2172301747.9999995</v>
      </c>
      <c r="AA16" s="81">
        <v>623132953</v>
      </c>
      <c r="AB16" s="81">
        <v>2948017724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1717</v>
      </c>
      <c r="B17" s="80">
        <v>9</v>
      </c>
      <c r="C17" s="80">
        <v>18</v>
      </c>
      <c r="D17" s="80">
        <v>9</v>
      </c>
      <c r="E17" s="80">
        <v>2022</v>
      </c>
      <c r="F17" s="80" t="s">
        <v>568</v>
      </c>
      <c r="G17" s="182" t="s">
        <v>1714</v>
      </c>
      <c r="H17" s="80" t="s">
        <v>1715</v>
      </c>
      <c r="I17" s="173"/>
      <c r="J17" s="83">
        <v>167117</v>
      </c>
      <c r="K17" s="81">
        <v>223032583.00000003</v>
      </c>
      <c r="L17" s="81">
        <v>231324</v>
      </c>
      <c r="M17" s="81">
        <v>308388620</v>
      </c>
      <c r="N17" s="81">
        <v>5400</v>
      </c>
      <c r="O17" s="81">
        <v>8979934</v>
      </c>
      <c r="P17" s="81">
        <v>0</v>
      </c>
      <c r="Q17" s="81">
        <v>0</v>
      </c>
      <c r="R17" s="81">
        <v>0</v>
      </c>
      <c r="S17" s="81">
        <v>0</v>
      </c>
      <c r="T17" s="81">
        <v>0</v>
      </c>
      <c r="U17" s="81">
        <v>0</v>
      </c>
      <c r="V17" s="81">
        <v>0</v>
      </c>
      <c r="W17" s="81">
        <v>0</v>
      </c>
      <c r="X17" s="81">
        <v>0</v>
      </c>
      <c r="Y17" s="81">
        <v>0</v>
      </c>
      <c r="Z17" s="81">
        <v>540401137</v>
      </c>
      <c r="AA17" s="81">
        <v>361328535</v>
      </c>
      <c r="AB17" s="81">
        <v>2112612967</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1785</v>
      </c>
      <c r="B18" s="80">
        <v>10</v>
      </c>
      <c r="C18" s="80">
        <v>18</v>
      </c>
      <c r="D18" s="80">
        <v>10</v>
      </c>
      <c r="E18" s="80">
        <v>2022</v>
      </c>
      <c r="F18" s="80" t="s">
        <v>568</v>
      </c>
      <c r="G18" s="182" t="s">
        <v>1782</v>
      </c>
      <c r="H18" s="80" t="s">
        <v>1783</v>
      </c>
      <c r="I18" s="173"/>
      <c r="J18" s="83">
        <v>19007</v>
      </c>
      <c r="K18" s="81">
        <v>24487876</v>
      </c>
      <c r="L18" s="81">
        <v>220754</v>
      </c>
      <c r="M18" s="81">
        <v>284052011</v>
      </c>
      <c r="N18" s="81">
        <v>103000</v>
      </c>
      <c r="O18" s="81">
        <v>238407989</v>
      </c>
      <c r="P18" s="81">
        <v>853</v>
      </c>
      <c r="Q18" s="81">
        <v>2071578.0000000002</v>
      </c>
      <c r="R18" s="81">
        <v>0</v>
      </c>
      <c r="S18" s="81">
        <v>0</v>
      </c>
      <c r="T18" s="81">
        <v>3895</v>
      </c>
      <c r="U18" s="81">
        <v>502</v>
      </c>
      <c r="V18" s="81">
        <v>1032</v>
      </c>
      <c r="W18" s="81">
        <v>26717028</v>
      </c>
      <c r="X18" s="81">
        <v>3080717</v>
      </c>
      <c r="Y18" s="81">
        <v>6328715</v>
      </c>
      <c r="Z18" s="81">
        <v>585145914.00000024</v>
      </c>
      <c r="AA18" s="81">
        <v>5587363</v>
      </c>
      <c r="AB18" s="81">
        <v>81117554</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1721</v>
      </c>
      <c r="B19" s="80">
        <v>11</v>
      </c>
      <c r="C19" s="80">
        <v>18</v>
      </c>
      <c r="D19" s="80">
        <v>11</v>
      </c>
      <c r="E19" s="80">
        <v>2022</v>
      </c>
      <c r="F19" s="80" t="s">
        <v>568</v>
      </c>
      <c r="G19" s="182" t="s">
        <v>1718</v>
      </c>
      <c r="H19" s="80" t="s">
        <v>1719</v>
      </c>
      <c r="I19" s="173"/>
      <c r="J19" s="83">
        <v>177009</v>
      </c>
      <c r="K19" s="81">
        <v>228445889</v>
      </c>
      <c r="L19" s="81">
        <v>635426</v>
      </c>
      <c r="M19" s="81">
        <v>819318030.99999988</v>
      </c>
      <c r="N19" s="81">
        <v>139500</v>
      </c>
      <c r="O19" s="81">
        <v>295812469.99999994</v>
      </c>
      <c r="P19" s="81">
        <v>4518</v>
      </c>
      <c r="Q19" s="81">
        <v>25771956.999999996</v>
      </c>
      <c r="R19" s="81">
        <v>0</v>
      </c>
      <c r="S19" s="81">
        <v>0</v>
      </c>
      <c r="T19" s="81">
        <v>0</v>
      </c>
      <c r="U19" s="81">
        <v>0</v>
      </c>
      <c r="V19" s="81">
        <v>2</v>
      </c>
      <c r="W19" s="81">
        <v>0</v>
      </c>
      <c r="X19" s="81">
        <v>0</v>
      </c>
      <c r="Y19" s="81">
        <v>10055.999999999998</v>
      </c>
      <c r="Z19" s="81">
        <v>1369358402.9999998</v>
      </c>
      <c r="AA19" s="81">
        <v>229000200.99999997</v>
      </c>
      <c r="AB19" s="81">
        <v>1614888848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1681</v>
      </c>
      <c r="B20" s="80">
        <v>12</v>
      </c>
      <c r="C20" s="80">
        <v>18</v>
      </c>
      <c r="D20" s="80">
        <v>12</v>
      </c>
      <c r="E20" s="80">
        <v>2022</v>
      </c>
      <c r="F20" s="80" t="s">
        <v>568</v>
      </c>
      <c r="G20" s="182" t="s">
        <v>1679</v>
      </c>
      <c r="H20" s="80" t="s">
        <v>1674</v>
      </c>
      <c r="I20" s="173"/>
      <c r="J20" s="83">
        <v>58228</v>
      </c>
      <c r="K20" s="81">
        <v>63409048.000000007</v>
      </c>
      <c r="L20" s="81">
        <v>205571</v>
      </c>
      <c r="M20" s="81">
        <v>224545539</v>
      </c>
      <c r="N20" s="81">
        <v>135300</v>
      </c>
      <c r="O20" s="81">
        <v>303145020.00000006</v>
      </c>
      <c r="P20" s="81">
        <v>8533</v>
      </c>
      <c r="Q20" s="81">
        <v>49482042</v>
      </c>
      <c r="R20" s="81">
        <v>0</v>
      </c>
      <c r="S20" s="81">
        <v>0</v>
      </c>
      <c r="T20" s="81">
        <v>192334</v>
      </c>
      <c r="U20" s="81">
        <v>4954</v>
      </c>
      <c r="V20" s="81">
        <v>7985</v>
      </c>
      <c r="W20" s="81">
        <v>1347015024</v>
      </c>
      <c r="X20" s="81">
        <v>30380136</v>
      </c>
      <c r="Y20" s="81">
        <v>48961567</v>
      </c>
      <c r="Z20" s="81">
        <v>2066938376.0000002</v>
      </c>
      <c r="AA20" s="81">
        <v>58720148.000000007</v>
      </c>
      <c r="AB20" s="81">
        <v>468225995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1801</v>
      </c>
      <c r="B21" s="80">
        <v>13</v>
      </c>
      <c r="C21" s="80">
        <v>18</v>
      </c>
      <c r="D21" s="80">
        <v>13</v>
      </c>
      <c r="E21" s="80">
        <v>2022</v>
      </c>
      <c r="F21" s="80" t="s">
        <v>568</v>
      </c>
      <c r="G21" s="182" t="s">
        <v>1798</v>
      </c>
      <c r="H21" s="80" t="s">
        <v>1799</v>
      </c>
      <c r="I21" s="173"/>
      <c r="J21" s="83">
        <v>52354</v>
      </c>
      <c r="K21" s="81">
        <v>69271294</v>
      </c>
      <c r="L21" s="81">
        <v>71284</v>
      </c>
      <c r="M21" s="81">
        <v>94267573</v>
      </c>
      <c r="N21" s="81">
        <v>0</v>
      </c>
      <c r="O21" s="81">
        <v>0</v>
      </c>
      <c r="P21" s="81">
        <v>0</v>
      </c>
      <c r="Q21" s="81">
        <v>0</v>
      </c>
      <c r="R21" s="81">
        <v>0</v>
      </c>
      <c r="S21" s="81">
        <v>0</v>
      </c>
      <c r="T21" s="81">
        <v>0</v>
      </c>
      <c r="U21" s="81">
        <v>0</v>
      </c>
      <c r="V21" s="81">
        <v>0</v>
      </c>
      <c r="W21" s="81">
        <v>0</v>
      </c>
      <c r="X21" s="81">
        <v>0</v>
      </c>
      <c r="Y21" s="81">
        <v>0</v>
      </c>
      <c r="Z21" s="81">
        <v>163538866.99999997</v>
      </c>
      <c r="AA21" s="81">
        <v>84355022</v>
      </c>
      <c r="AB21" s="81">
        <v>625631430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1709</v>
      </c>
      <c r="B22" s="80">
        <v>14</v>
      </c>
      <c r="C22" s="80">
        <v>18</v>
      </c>
      <c r="D22" s="80">
        <v>14</v>
      </c>
      <c r="E22" s="80">
        <v>2022</v>
      </c>
      <c r="F22" s="80" t="s">
        <v>568</v>
      </c>
      <c r="G22" s="182" t="s">
        <v>1706</v>
      </c>
      <c r="H22" s="80" t="s">
        <v>1707</v>
      </c>
      <c r="I22" s="173"/>
      <c r="J22" s="83">
        <v>166679</v>
      </c>
      <c r="K22" s="81">
        <v>222152192</v>
      </c>
      <c r="L22" s="81">
        <v>165954</v>
      </c>
      <c r="M22" s="81">
        <v>220982551</v>
      </c>
      <c r="N22" s="81">
        <v>14900</v>
      </c>
      <c r="O22" s="81">
        <v>28930397</v>
      </c>
      <c r="P22" s="81">
        <v>0</v>
      </c>
      <c r="Q22" s="81">
        <v>0</v>
      </c>
      <c r="R22" s="81">
        <v>0</v>
      </c>
      <c r="S22" s="81">
        <v>0</v>
      </c>
      <c r="T22" s="81">
        <v>0</v>
      </c>
      <c r="U22" s="81">
        <v>0</v>
      </c>
      <c r="V22" s="81">
        <v>0</v>
      </c>
      <c r="W22" s="81">
        <v>0</v>
      </c>
      <c r="X22" s="81">
        <v>0</v>
      </c>
      <c r="Y22" s="81">
        <v>0</v>
      </c>
      <c r="Z22" s="81">
        <v>472065140</v>
      </c>
      <c r="AA22" s="81">
        <v>281037069</v>
      </c>
      <c r="AB22" s="81">
        <v>1533921217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1737</v>
      </c>
      <c r="B23" s="80">
        <v>15</v>
      </c>
      <c r="C23" s="80">
        <v>18</v>
      </c>
      <c r="D23" s="80">
        <v>15</v>
      </c>
      <c r="E23" s="80">
        <v>2022</v>
      </c>
      <c r="F23" s="80" t="s">
        <v>568</v>
      </c>
      <c r="G23" s="182" t="s">
        <v>1734</v>
      </c>
      <c r="H23" s="80" t="s">
        <v>1735</v>
      </c>
      <c r="I23" s="173"/>
      <c r="J23" s="83">
        <v>360707</v>
      </c>
      <c r="K23" s="81">
        <v>469706565</v>
      </c>
      <c r="L23" s="81">
        <v>1660766</v>
      </c>
      <c r="M23" s="81">
        <v>2160825784</v>
      </c>
      <c r="N23" s="81">
        <v>297100</v>
      </c>
      <c r="O23" s="81">
        <v>592478835</v>
      </c>
      <c r="P23" s="81">
        <v>17604</v>
      </c>
      <c r="Q23" s="81">
        <v>109432054.99999999</v>
      </c>
      <c r="R23" s="81">
        <v>0</v>
      </c>
      <c r="S23" s="81">
        <v>0</v>
      </c>
      <c r="T23" s="81">
        <v>0</v>
      </c>
      <c r="U23" s="81">
        <v>0</v>
      </c>
      <c r="V23" s="81">
        <v>0</v>
      </c>
      <c r="W23" s="81">
        <v>0</v>
      </c>
      <c r="X23" s="81">
        <v>0</v>
      </c>
      <c r="Y23" s="81">
        <v>0</v>
      </c>
      <c r="Z23" s="81">
        <v>3332443239</v>
      </c>
      <c r="AA23" s="81">
        <v>389899404</v>
      </c>
      <c r="AB23" s="81">
        <v>2904706224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1745</v>
      </c>
      <c r="B24" s="80">
        <v>16</v>
      </c>
      <c r="C24" s="80">
        <v>18</v>
      </c>
      <c r="D24" s="80">
        <v>16</v>
      </c>
      <c r="E24" s="80">
        <v>2022</v>
      </c>
      <c r="F24" s="80" t="s">
        <v>568</v>
      </c>
      <c r="G24" s="182" t="s">
        <v>1742</v>
      </c>
      <c r="H24" s="80" t="s">
        <v>1743</v>
      </c>
      <c r="I24" s="173"/>
      <c r="J24" s="83">
        <v>149825</v>
      </c>
      <c r="K24" s="81">
        <v>194434522</v>
      </c>
      <c r="L24" s="81">
        <v>410286</v>
      </c>
      <c r="M24" s="81">
        <v>531901342</v>
      </c>
      <c r="N24" s="81">
        <v>0</v>
      </c>
      <c r="O24" s="81">
        <v>0</v>
      </c>
      <c r="P24" s="81">
        <v>0</v>
      </c>
      <c r="Q24" s="81">
        <v>0</v>
      </c>
      <c r="R24" s="81">
        <v>0</v>
      </c>
      <c r="S24" s="81">
        <v>0</v>
      </c>
      <c r="T24" s="81">
        <v>0</v>
      </c>
      <c r="U24" s="81">
        <v>0</v>
      </c>
      <c r="V24" s="81">
        <v>0</v>
      </c>
      <c r="W24" s="81">
        <v>0</v>
      </c>
      <c r="X24" s="81">
        <v>0</v>
      </c>
      <c r="Y24" s="81">
        <v>0</v>
      </c>
      <c r="Z24" s="81">
        <v>726335864</v>
      </c>
      <c r="AA24" s="81">
        <v>294815449</v>
      </c>
      <c r="AB24" s="81">
        <v>2622466285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1781</v>
      </c>
      <c r="B25" s="80">
        <v>17</v>
      </c>
      <c r="C25" s="80">
        <v>18</v>
      </c>
      <c r="D25" s="80">
        <v>17</v>
      </c>
      <c r="E25" s="80">
        <v>2022</v>
      </c>
      <c r="F25" s="80" t="s">
        <v>568</v>
      </c>
      <c r="G25" s="182" t="s">
        <v>1778</v>
      </c>
      <c r="H25" s="80" t="s">
        <v>1779</v>
      </c>
      <c r="I25" s="173"/>
      <c r="J25" s="83">
        <v>33962</v>
      </c>
      <c r="K25" s="81">
        <v>45993199</v>
      </c>
      <c r="L25" s="81">
        <v>143180</v>
      </c>
      <c r="M25" s="81">
        <v>193674608</v>
      </c>
      <c r="N25" s="81">
        <v>0</v>
      </c>
      <c r="O25" s="81">
        <v>0</v>
      </c>
      <c r="P25" s="81">
        <v>0</v>
      </c>
      <c r="Q25" s="81">
        <v>0</v>
      </c>
      <c r="R25" s="81">
        <v>0</v>
      </c>
      <c r="S25" s="81">
        <v>0</v>
      </c>
      <c r="T25" s="81">
        <v>0</v>
      </c>
      <c r="U25" s="81">
        <v>0</v>
      </c>
      <c r="V25" s="81">
        <v>0</v>
      </c>
      <c r="W25" s="81">
        <v>0</v>
      </c>
      <c r="X25" s="81">
        <v>0</v>
      </c>
      <c r="Y25" s="81">
        <v>0</v>
      </c>
      <c r="Z25" s="81">
        <v>239667807</v>
      </c>
      <c r="AA25" s="81">
        <v>49954394</v>
      </c>
      <c r="AB25" s="81">
        <v>367983176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1733</v>
      </c>
      <c r="B26" s="80">
        <v>18</v>
      </c>
      <c r="C26" s="80">
        <v>18</v>
      </c>
      <c r="D26" s="80">
        <v>18</v>
      </c>
      <c r="E26" s="80">
        <v>2022</v>
      </c>
      <c r="F26" s="80" t="s">
        <v>568</v>
      </c>
      <c r="G26" s="182" t="s">
        <v>1730</v>
      </c>
      <c r="H26" s="80" t="s">
        <v>1731</v>
      </c>
      <c r="I26" s="173"/>
      <c r="J26" s="83">
        <v>28602</v>
      </c>
      <c r="K26" s="81">
        <v>36882866</v>
      </c>
      <c r="L26" s="81">
        <v>92322</v>
      </c>
      <c r="M26" s="81">
        <v>118958654</v>
      </c>
      <c r="N26" s="81">
        <v>255200</v>
      </c>
      <c r="O26" s="81">
        <v>616743917</v>
      </c>
      <c r="P26" s="81">
        <v>15140</v>
      </c>
      <c r="Q26" s="81">
        <v>96021007</v>
      </c>
      <c r="R26" s="81">
        <v>0</v>
      </c>
      <c r="S26" s="81">
        <v>0</v>
      </c>
      <c r="T26" s="81">
        <v>0</v>
      </c>
      <c r="U26" s="81">
        <v>0</v>
      </c>
      <c r="V26" s="81">
        <v>0</v>
      </c>
      <c r="W26" s="81">
        <v>0</v>
      </c>
      <c r="X26" s="81">
        <v>0</v>
      </c>
      <c r="Y26" s="81">
        <v>0</v>
      </c>
      <c r="Z26" s="81">
        <v>868606444</v>
      </c>
      <c r="AA26" s="81">
        <v>13586870</v>
      </c>
      <c r="AB26" s="81">
        <v>231874659</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1661</v>
      </c>
      <c r="B27" s="80">
        <v>19</v>
      </c>
      <c r="C27" s="80">
        <v>18</v>
      </c>
      <c r="D27" s="80">
        <v>19</v>
      </c>
      <c r="E27" s="80">
        <v>2022</v>
      </c>
      <c r="F27" s="80" t="s">
        <v>568</v>
      </c>
      <c r="G27" s="182" t="s">
        <v>1658</v>
      </c>
      <c r="H27" s="80" t="s">
        <v>1659</v>
      </c>
      <c r="I27" s="173"/>
      <c r="J27" s="83">
        <v>2062882</v>
      </c>
      <c r="K27" s="81">
        <v>2693879068</v>
      </c>
      <c r="L27" s="81">
        <v>1858094</v>
      </c>
      <c r="M27" s="81">
        <v>2423130652</v>
      </c>
      <c r="N27" s="81">
        <v>400</v>
      </c>
      <c r="O27" s="81">
        <v>733376</v>
      </c>
      <c r="P27" s="81">
        <v>1201</v>
      </c>
      <c r="Q27" s="81">
        <v>500403.00000000006</v>
      </c>
      <c r="R27" s="81">
        <v>0</v>
      </c>
      <c r="S27" s="81">
        <v>0</v>
      </c>
      <c r="T27" s="81">
        <v>0</v>
      </c>
      <c r="U27" s="81">
        <v>0</v>
      </c>
      <c r="V27" s="81">
        <v>0</v>
      </c>
      <c r="W27" s="81">
        <v>0</v>
      </c>
      <c r="X27" s="81">
        <v>0</v>
      </c>
      <c r="Y27" s="81">
        <v>0</v>
      </c>
      <c r="Z27" s="81">
        <v>5118243499</v>
      </c>
      <c r="AA27" s="81">
        <v>4605124487</v>
      </c>
      <c r="AB27" s="81">
        <v>32126372635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1793</v>
      </c>
      <c r="B28" s="80">
        <v>20</v>
      </c>
      <c r="C28" s="80">
        <v>18</v>
      </c>
      <c r="D28" s="80">
        <v>20</v>
      </c>
      <c r="E28" s="80">
        <v>2022</v>
      </c>
      <c r="F28" s="80" t="s">
        <v>568</v>
      </c>
      <c r="G28" s="182" t="s">
        <v>1790</v>
      </c>
      <c r="H28" s="80" t="s">
        <v>1791</v>
      </c>
      <c r="I28" s="173"/>
      <c r="J28" s="83">
        <v>69497</v>
      </c>
      <c r="K28" s="81">
        <v>89712725.999999985</v>
      </c>
      <c r="L28" s="81">
        <v>167349</v>
      </c>
      <c r="M28" s="81">
        <v>215966613.00000003</v>
      </c>
      <c r="N28" s="81">
        <v>100</v>
      </c>
      <c r="O28" s="81">
        <v>161796</v>
      </c>
      <c r="P28" s="81">
        <v>4070.9999999999995</v>
      </c>
      <c r="Q28" s="81">
        <v>1062147</v>
      </c>
      <c r="R28" s="81">
        <v>0</v>
      </c>
      <c r="S28" s="81">
        <v>0</v>
      </c>
      <c r="T28" s="81">
        <v>0</v>
      </c>
      <c r="U28" s="81">
        <v>0</v>
      </c>
      <c r="V28" s="81">
        <v>0</v>
      </c>
      <c r="W28" s="81">
        <v>0</v>
      </c>
      <c r="X28" s="81">
        <v>0</v>
      </c>
      <c r="Y28" s="81">
        <v>0</v>
      </c>
      <c r="Z28" s="81">
        <v>306903282</v>
      </c>
      <c r="AA28" s="81">
        <v>49125236</v>
      </c>
      <c r="AB28" s="81">
        <v>590595429</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2434</v>
      </c>
      <c r="B29" s="80">
        <v>21</v>
      </c>
      <c r="C29" s="80">
        <v>18</v>
      </c>
      <c r="D29" s="80">
        <v>21</v>
      </c>
      <c r="E29" s="80">
        <v>2022</v>
      </c>
      <c r="F29" s="80" t="s">
        <v>568</v>
      </c>
      <c r="G29" s="182" t="s">
        <v>2431</v>
      </c>
      <c r="H29" s="80" t="s">
        <v>2432</v>
      </c>
      <c r="I29" s="173"/>
      <c r="J29" s="83">
        <v>227482</v>
      </c>
      <c r="K29" s="81">
        <v>299370497</v>
      </c>
      <c r="L29" s="81">
        <v>653006</v>
      </c>
      <c r="M29" s="81">
        <v>857141059</v>
      </c>
      <c r="N29" s="81">
        <v>0</v>
      </c>
      <c r="O29" s="81">
        <v>0</v>
      </c>
      <c r="P29" s="81">
        <v>0</v>
      </c>
      <c r="Q29" s="81">
        <v>0</v>
      </c>
      <c r="R29" s="81">
        <v>0</v>
      </c>
      <c r="S29" s="81">
        <v>0</v>
      </c>
      <c r="T29" s="81">
        <v>0</v>
      </c>
      <c r="U29" s="81">
        <v>0</v>
      </c>
      <c r="V29" s="81">
        <v>0</v>
      </c>
      <c r="W29" s="81">
        <v>0</v>
      </c>
      <c r="X29" s="81">
        <v>0</v>
      </c>
      <c r="Y29" s="81">
        <v>0</v>
      </c>
      <c r="Z29" s="81">
        <v>1156511555.9999998</v>
      </c>
      <c r="AA29" s="81">
        <v>515248187</v>
      </c>
      <c r="AB29" s="81">
        <v>2870251579</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1769</v>
      </c>
      <c r="B30" s="80">
        <v>22</v>
      </c>
      <c r="C30" s="80">
        <v>18</v>
      </c>
      <c r="D30" s="80">
        <v>22</v>
      </c>
      <c r="E30" s="80">
        <v>2022</v>
      </c>
      <c r="F30" s="80" t="s">
        <v>568</v>
      </c>
      <c r="G30" s="182" t="s">
        <v>1766</v>
      </c>
      <c r="H30" s="80" t="s">
        <v>1767</v>
      </c>
      <c r="I30" s="173"/>
      <c r="J30" s="83">
        <v>42371</v>
      </c>
      <c r="K30" s="81">
        <v>55166144</v>
      </c>
      <c r="L30" s="81">
        <v>233095</v>
      </c>
      <c r="M30" s="81">
        <v>303344311</v>
      </c>
      <c r="N30" s="81">
        <v>71100</v>
      </c>
      <c r="O30" s="81">
        <v>159887140.00000003</v>
      </c>
      <c r="P30" s="81">
        <v>5228</v>
      </c>
      <c r="Q30" s="81">
        <v>33158330.999999996</v>
      </c>
      <c r="R30" s="81">
        <v>0</v>
      </c>
      <c r="S30" s="81">
        <v>0</v>
      </c>
      <c r="T30" s="81">
        <v>0</v>
      </c>
      <c r="U30" s="81">
        <v>0</v>
      </c>
      <c r="V30" s="81">
        <v>0</v>
      </c>
      <c r="W30" s="81">
        <v>0</v>
      </c>
      <c r="X30" s="81">
        <v>0</v>
      </c>
      <c r="Y30" s="81">
        <v>0</v>
      </c>
      <c r="Z30" s="81">
        <v>551555926</v>
      </c>
      <c r="AA30" s="81">
        <v>21422827</v>
      </c>
      <c r="AB30" s="81">
        <v>365369369</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1914</v>
      </c>
      <c r="B31" s="80">
        <v>23</v>
      </c>
      <c r="C31" s="80">
        <v>18</v>
      </c>
      <c r="D31" s="80">
        <v>23</v>
      </c>
      <c r="E31" s="80">
        <v>2022</v>
      </c>
      <c r="F31" s="80" t="s">
        <v>568</v>
      </c>
      <c r="G31" s="182" t="s">
        <v>1895</v>
      </c>
      <c r="H31" s="80" t="s">
        <v>1896</v>
      </c>
      <c r="I31" s="173"/>
      <c r="J31" s="83">
        <v>63151</v>
      </c>
      <c r="K31" s="81">
        <v>92361295</v>
      </c>
      <c r="L31" s="81">
        <v>555522</v>
      </c>
      <c r="M31" s="81">
        <v>808942012</v>
      </c>
      <c r="N31" s="81">
        <v>305200</v>
      </c>
      <c r="O31" s="81">
        <v>630823699.99999988</v>
      </c>
      <c r="P31" s="81">
        <v>3280</v>
      </c>
      <c r="Q31" s="81">
        <v>15446069</v>
      </c>
      <c r="R31" s="81">
        <v>1225.5403699999999</v>
      </c>
      <c r="S31" s="81">
        <v>6275803.7703199992</v>
      </c>
      <c r="T31" s="81">
        <v>0</v>
      </c>
      <c r="U31" s="81">
        <v>11</v>
      </c>
      <c r="V31" s="81">
        <v>2591</v>
      </c>
      <c r="W31" s="81">
        <v>0</v>
      </c>
      <c r="X31" s="81">
        <v>69414</v>
      </c>
      <c r="Y31" s="81">
        <v>15890220</v>
      </c>
      <c r="Z31" s="81">
        <v>1569808513.7703202</v>
      </c>
      <c r="AA31" s="81">
        <v>57136842</v>
      </c>
      <c r="AB31" s="81">
        <v>407498942.99999994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2438</v>
      </c>
      <c r="B32" s="80">
        <v>24</v>
      </c>
      <c r="C32" s="80">
        <v>18</v>
      </c>
      <c r="D32" s="80">
        <v>24</v>
      </c>
      <c r="E32" s="80">
        <v>2022</v>
      </c>
      <c r="F32" s="80" t="s">
        <v>568</v>
      </c>
      <c r="G32" s="182" t="s">
        <v>2435</v>
      </c>
      <c r="H32" s="80" t="s">
        <v>2436</v>
      </c>
      <c r="I32" s="173"/>
      <c r="J32" s="83">
        <v>361259</v>
      </c>
      <c r="K32" s="81">
        <v>487720664</v>
      </c>
      <c r="L32" s="81">
        <v>1532691</v>
      </c>
      <c r="M32" s="81">
        <v>2066848896</v>
      </c>
      <c r="N32" s="81">
        <v>2800</v>
      </c>
      <c r="O32" s="81">
        <v>5205634</v>
      </c>
      <c r="P32" s="81">
        <v>91</v>
      </c>
      <c r="Q32" s="81">
        <v>44440</v>
      </c>
      <c r="R32" s="81">
        <v>0</v>
      </c>
      <c r="S32" s="81">
        <v>0</v>
      </c>
      <c r="T32" s="81">
        <v>0</v>
      </c>
      <c r="U32" s="81">
        <v>0</v>
      </c>
      <c r="V32" s="81">
        <v>1</v>
      </c>
      <c r="W32" s="81">
        <v>0</v>
      </c>
      <c r="X32" s="81">
        <v>0</v>
      </c>
      <c r="Y32" s="81">
        <v>4906</v>
      </c>
      <c r="Z32" s="81">
        <v>2559824540</v>
      </c>
      <c r="AA32" s="81">
        <v>798623594</v>
      </c>
      <c r="AB32" s="81">
        <v>3606169940</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1809</v>
      </c>
      <c r="B33" s="80">
        <v>25</v>
      </c>
      <c r="C33" s="80">
        <v>18</v>
      </c>
      <c r="D33" s="80">
        <v>25</v>
      </c>
      <c r="E33" s="80">
        <v>2022</v>
      </c>
      <c r="F33" s="80" t="s">
        <v>568</v>
      </c>
      <c r="G33" s="182" t="s">
        <v>1806</v>
      </c>
      <c r="H33" s="80" t="s">
        <v>1807</v>
      </c>
      <c r="I33" s="173"/>
      <c r="J33" s="83">
        <v>83212</v>
      </c>
      <c r="K33" s="81">
        <v>107763435</v>
      </c>
      <c r="L33" s="81">
        <v>354973</v>
      </c>
      <c r="M33" s="81">
        <v>459404119</v>
      </c>
      <c r="N33" s="81">
        <v>149500</v>
      </c>
      <c r="O33" s="81">
        <v>348642812</v>
      </c>
      <c r="P33" s="81">
        <v>3662</v>
      </c>
      <c r="Q33" s="81">
        <v>28167220</v>
      </c>
      <c r="R33" s="81">
        <v>0</v>
      </c>
      <c r="S33" s="81">
        <v>0</v>
      </c>
      <c r="T33" s="81">
        <v>0</v>
      </c>
      <c r="U33" s="81">
        <v>0</v>
      </c>
      <c r="V33" s="81">
        <v>0</v>
      </c>
      <c r="W33" s="81">
        <v>0</v>
      </c>
      <c r="X33" s="81">
        <v>0</v>
      </c>
      <c r="Y33" s="81">
        <v>0</v>
      </c>
      <c r="Z33" s="81">
        <v>943977586</v>
      </c>
      <c r="AA33" s="81">
        <v>34670901</v>
      </c>
      <c r="AB33" s="81">
        <v>547995574</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1765</v>
      </c>
      <c r="B34" s="80">
        <v>26</v>
      </c>
      <c r="C34" s="80">
        <v>18</v>
      </c>
      <c r="D34" s="80">
        <v>26</v>
      </c>
      <c r="E34" s="80">
        <v>2022</v>
      </c>
      <c r="F34" s="80" t="s">
        <v>568</v>
      </c>
      <c r="G34" s="182" t="s">
        <v>1762</v>
      </c>
      <c r="H34" s="80" t="s">
        <v>1763</v>
      </c>
      <c r="I34" s="173"/>
      <c r="J34" s="83">
        <v>28374</v>
      </c>
      <c r="K34" s="81">
        <v>36778065.000000007</v>
      </c>
      <c r="L34" s="81">
        <v>50019</v>
      </c>
      <c r="M34" s="81">
        <v>64813880.999999993</v>
      </c>
      <c r="N34" s="81">
        <v>5600</v>
      </c>
      <c r="O34" s="81">
        <v>10821380</v>
      </c>
      <c r="P34" s="81">
        <v>45</v>
      </c>
      <c r="Q34" s="81">
        <v>287143</v>
      </c>
      <c r="R34" s="81">
        <v>0</v>
      </c>
      <c r="S34" s="81">
        <v>0</v>
      </c>
      <c r="T34" s="81">
        <v>0</v>
      </c>
      <c r="U34" s="81">
        <v>0</v>
      </c>
      <c r="V34" s="81">
        <v>0</v>
      </c>
      <c r="W34" s="81">
        <v>0</v>
      </c>
      <c r="X34" s="81">
        <v>0</v>
      </c>
      <c r="Y34" s="81">
        <v>0</v>
      </c>
      <c r="Z34" s="81">
        <v>112700469.00000001</v>
      </c>
      <c r="AA34" s="81">
        <v>23355392</v>
      </c>
      <c r="AB34" s="81">
        <v>240295053</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1729</v>
      </c>
      <c r="B35" s="80">
        <v>27</v>
      </c>
      <c r="C35" s="80">
        <v>18</v>
      </c>
      <c r="D35" s="80">
        <v>27</v>
      </c>
      <c r="E35" s="80">
        <v>2022</v>
      </c>
      <c r="F35" s="80" t="s">
        <v>568</v>
      </c>
      <c r="G35" s="182" t="s">
        <v>1726</v>
      </c>
      <c r="H35" s="80" t="s">
        <v>1727</v>
      </c>
      <c r="I35" s="173"/>
      <c r="J35" s="83">
        <v>107928</v>
      </c>
      <c r="K35" s="81">
        <v>141874367</v>
      </c>
      <c r="L35" s="81">
        <v>140912</v>
      </c>
      <c r="M35" s="81">
        <v>184969898</v>
      </c>
      <c r="N35" s="81">
        <v>0</v>
      </c>
      <c r="O35" s="81">
        <v>0</v>
      </c>
      <c r="P35" s="81">
        <v>0</v>
      </c>
      <c r="Q35" s="81">
        <v>0</v>
      </c>
      <c r="R35" s="81">
        <v>0</v>
      </c>
      <c r="S35" s="81">
        <v>0</v>
      </c>
      <c r="T35" s="81">
        <v>0</v>
      </c>
      <c r="U35" s="81">
        <v>0</v>
      </c>
      <c r="V35" s="81">
        <v>0</v>
      </c>
      <c r="W35" s="81">
        <v>0</v>
      </c>
      <c r="X35" s="81">
        <v>0</v>
      </c>
      <c r="Y35" s="81">
        <v>0</v>
      </c>
      <c r="Z35" s="81">
        <v>326844265</v>
      </c>
      <c r="AA35" s="81">
        <v>136846974</v>
      </c>
      <c r="AB35" s="81">
        <v>732339149</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1697</v>
      </c>
      <c r="B36" s="80">
        <v>28</v>
      </c>
      <c r="C36" s="80">
        <v>18</v>
      </c>
      <c r="D36" s="80">
        <v>28</v>
      </c>
      <c r="E36" s="80">
        <v>2022</v>
      </c>
      <c r="F36" s="80" t="s">
        <v>568</v>
      </c>
      <c r="G36" s="182" t="s">
        <v>1694</v>
      </c>
      <c r="H36" s="80" t="s">
        <v>1695</v>
      </c>
      <c r="I36" s="173"/>
      <c r="J36" s="83">
        <v>91088</v>
      </c>
      <c r="K36" s="81">
        <v>122379881</v>
      </c>
      <c r="L36" s="81">
        <v>366092</v>
      </c>
      <c r="M36" s="81">
        <v>491238237</v>
      </c>
      <c r="N36" s="81">
        <v>5100</v>
      </c>
      <c r="O36" s="81">
        <v>8889279</v>
      </c>
      <c r="P36" s="81">
        <v>0</v>
      </c>
      <c r="Q36" s="81">
        <v>0</v>
      </c>
      <c r="R36" s="81">
        <v>0</v>
      </c>
      <c r="S36" s="81">
        <v>0</v>
      </c>
      <c r="T36" s="81">
        <v>0</v>
      </c>
      <c r="U36" s="81">
        <v>0</v>
      </c>
      <c r="V36" s="81">
        <v>0</v>
      </c>
      <c r="W36" s="81">
        <v>0</v>
      </c>
      <c r="X36" s="81">
        <v>0</v>
      </c>
      <c r="Y36" s="81">
        <v>0</v>
      </c>
      <c r="Z36" s="81">
        <v>622507397</v>
      </c>
      <c r="AA36" s="81">
        <v>64929181</v>
      </c>
      <c r="AB36" s="81">
        <v>638869460</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1705</v>
      </c>
      <c r="B37" s="80">
        <v>29</v>
      </c>
      <c r="C37" s="80">
        <v>18</v>
      </c>
      <c r="D37" s="80">
        <v>29</v>
      </c>
      <c r="E37" s="80">
        <v>2022</v>
      </c>
      <c r="F37" s="80" t="s">
        <v>568</v>
      </c>
      <c r="G37" s="182" t="s">
        <v>1702</v>
      </c>
      <c r="H37" s="80" t="s">
        <v>1703</v>
      </c>
      <c r="I37" s="173"/>
      <c r="J37" s="83">
        <v>85699</v>
      </c>
      <c r="K37" s="81">
        <v>114853474</v>
      </c>
      <c r="L37" s="81">
        <v>260966</v>
      </c>
      <c r="M37" s="81">
        <v>349327164</v>
      </c>
      <c r="N37" s="81">
        <v>2300</v>
      </c>
      <c r="O37" s="81">
        <v>3979151</v>
      </c>
      <c r="P37" s="81">
        <v>0</v>
      </c>
      <c r="Q37" s="81">
        <v>0</v>
      </c>
      <c r="R37" s="81">
        <v>0</v>
      </c>
      <c r="S37" s="81">
        <v>0</v>
      </c>
      <c r="T37" s="81">
        <v>0</v>
      </c>
      <c r="U37" s="81">
        <v>0</v>
      </c>
      <c r="V37" s="81">
        <v>0</v>
      </c>
      <c r="W37" s="81">
        <v>0</v>
      </c>
      <c r="X37" s="81">
        <v>0</v>
      </c>
      <c r="Y37" s="81">
        <v>0</v>
      </c>
      <c r="Z37" s="81">
        <v>468159789</v>
      </c>
      <c r="AA37" s="81">
        <v>57371578.999999993</v>
      </c>
      <c r="AB37" s="81">
        <v>608832222</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1789</v>
      </c>
      <c r="B38" s="80">
        <v>30</v>
      </c>
      <c r="C38" s="80">
        <v>18</v>
      </c>
      <c r="D38" s="80">
        <v>30</v>
      </c>
      <c r="E38" s="80">
        <v>2022</v>
      </c>
      <c r="F38" s="80" t="s">
        <v>568</v>
      </c>
      <c r="G38" s="182" t="s">
        <v>1786</v>
      </c>
      <c r="H38" s="80" t="s">
        <v>1787</v>
      </c>
      <c r="I38" s="173"/>
      <c r="J38" s="83">
        <v>77183</v>
      </c>
      <c r="K38" s="81">
        <v>100065242</v>
      </c>
      <c r="L38" s="81">
        <v>358287</v>
      </c>
      <c r="M38" s="81">
        <v>464226201</v>
      </c>
      <c r="N38" s="81">
        <v>67800</v>
      </c>
      <c r="O38" s="81">
        <v>156476624.00000003</v>
      </c>
      <c r="P38" s="81">
        <v>1717</v>
      </c>
      <c r="Q38" s="81">
        <v>10217165.999999998</v>
      </c>
      <c r="R38" s="81">
        <v>32.791829999999997</v>
      </c>
      <c r="S38" s="81">
        <v>162999.34113000002</v>
      </c>
      <c r="T38" s="81">
        <v>0</v>
      </c>
      <c r="U38" s="81">
        <v>0</v>
      </c>
      <c r="V38" s="81">
        <v>0</v>
      </c>
      <c r="W38" s="81">
        <v>0</v>
      </c>
      <c r="X38" s="81">
        <v>0</v>
      </c>
      <c r="Y38" s="81">
        <v>0</v>
      </c>
      <c r="Z38" s="81">
        <v>731148232.34113002</v>
      </c>
      <c r="AA38" s="81">
        <v>41486343</v>
      </c>
      <c r="AB38" s="81">
        <v>602057921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1678</v>
      </c>
      <c r="B39" s="80">
        <v>31</v>
      </c>
      <c r="C39" s="80">
        <v>18</v>
      </c>
      <c r="D39" s="80">
        <v>31</v>
      </c>
      <c r="E39" s="80">
        <v>2022</v>
      </c>
      <c r="F39" s="80" t="s">
        <v>568</v>
      </c>
      <c r="G39" s="182" t="s">
        <v>1675</v>
      </c>
      <c r="H39" s="80" t="s">
        <v>1676</v>
      </c>
      <c r="I39" s="173"/>
      <c r="J39" s="83">
        <v>44932</v>
      </c>
      <c r="K39" s="81">
        <v>57551586</v>
      </c>
      <c r="L39" s="81">
        <v>226825</v>
      </c>
      <c r="M39" s="81">
        <v>290320770.00000006</v>
      </c>
      <c r="N39" s="81">
        <v>141900</v>
      </c>
      <c r="O39" s="81">
        <v>283809295.99999994</v>
      </c>
      <c r="P39" s="81">
        <v>26793</v>
      </c>
      <c r="Q39" s="81">
        <v>7051233</v>
      </c>
      <c r="R39" s="81">
        <v>0</v>
      </c>
      <c r="S39" s="81">
        <v>0</v>
      </c>
      <c r="T39" s="81">
        <v>0</v>
      </c>
      <c r="U39" s="81">
        <v>0</v>
      </c>
      <c r="V39" s="81">
        <v>10</v>
      </c>
      <c r="W39" s="81">
        <v>0</v>
      </c>
      <c r="X39" s="81">
        <v>0</v>
      </c>
      <c r="Y39" s="81">
        <v>64018.000000000007</v>
      </c>
      <c r="Z39" s="81">
        <v>638796903</v>
      </c>
      <c r="AA39" s="81">
        <v>22295333</v>
      </c>
      <c r="AB39" s="81">
        <v>310420620</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1805</v>
      </c>
      <c r="B40" s="80">
        <v>32</v>
      </c>
      <c r="C40" s="80">
        <v>18</v>
      </c>
      <c r="D40" s="80">
        <v>32</v>
      </c>
      <c r="E40" s="80">
        <v>2022</v>
      </c>
      <c r="F40" s="80" t="s">
        <v>568</v>
      </c>
      <c r="G40" s="182" t="s">
        <v>1802</v>
      </c>
      <c r="H40" s="80" t="s">
        <v>1803</v>
      </c>
      <c r="I40" s="173"/>
      <c r="J40" s="83">
        <v>68156</v>
      </c>
      <c r="K40" s="81">
        <v>90025189</v>
      </c>
      <c r="L40" s="81">
        <v>434527</v>
      </c>
      <c r="M40" s="81">
        <v>573694811</v>
      </c>
      <c r="N40" s="81">
        <v>0</v>
      </c>
      <c r="O40" s="81">
        <v>0</v>
      </c>
      <c r="P40" s="81">
        <v>0</v>
      </c>
      <c r="Q40" s="81">
        <v>0</v>
      </c>
      <c r="R40" s="81">
        <v>0</v>
      </c>
      <c r="S40" s="81">
        <v>0</v>
      </c>
      <c r="T40" s="81">
        <v>0</v>
      </c>
      <c r="U40" s="81">
        <v>0</v>
      </c>
      <c r="V40" s="81">
        <v>0</v>
      </c>
      <c r="W40" s="81">
        <v>0</v>
      </c>
      <c r="X40" s="81">
        <v>0</v>
      </c>
      <c r="Y40" s="81">
        <v>0</v>
      </c>
      <c r="Z40" s="81">
        <v>663719999.99999988</v>
      </c>
      <c r="AA40" s="81">
        <v>92578621</v>
      </c>
      <c r="AB40" s="81">
        <v>834107838.00000012</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1689</v>
      </c>
      <c r="B41" s="80">
        <v>33</v>
      </c>
      <c r="C41" s="80">
        <v>18</v>
      </c>
      <c r="D41" s="80">
        <v>33</v>
      </c>
      <c r="E41" s="80">
        <v>2022</v>
      </c>
      <c r="F41" s="80" t="s">
        <v>568</v>
      </c>
      <c r="G41" s="182" t="s">
        <v>1686</v>
      </c>
      <c r="H41" s="80" t="s">
        <v>1687</v>
      </c>
      <c r="I41" s="173"/>
      <c r="J41" s="83">
        <v>182247</v>
      </c>
      <c r="K41" s="81">
        <v>233932698.00000003</v>
      </c>
      <c r="L41" s="81">
        <v>263034</v>
      </c>
      <c r="M41" s="81">
        <v>337439033</v>
      </c>
      <c r="N41" s="81">
        <v>262400</v>
      </c>
      <c r="O41" s="81">
        <v>601903729</v>
      </c>
      <c r="P41" s="81">
        <v>12367</v>
      </c>
      <c r="Q41" s="81">
        <v>77362692</v>
      </c>
      <c r="R41" s="81">
        <v>0</v>
      </c>
      <c r="S41" s="81">
        <v>0</v>
      </c>
      <c r="T41" s="81">
        <v>0</v>
      </c>
      <c r="U41" s="81">
        <v>0</v>
      </c>
      <c r="V41" s="81">
        <v>353</v>
      </c>
      <c r="W41" s="81">
        <v>0</v>
      </c>
      <c r="X41" s="81">
        <v>0</v>
      </c>
      <c r="Y41" s="81">
        <v>2162388</v>
      </c>
      <c r="Z41" s="81">
        <v>1252800539.9999998</v>
      </c>
      <c r="AA41" s="81">
        <v>377362527</v>
      </c>
      <c r="AB41" s="81">
        <v>2192417802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2430</v>
      </c>
      <c r="B42" s="80">
        <v>34</v>
      </c>
      <c r="C42" s="80">
        <v>18</v>
      </c>
      <c r="D42" s="80">
        <v>34</v>
      </c>
      <c r="E42" s="80">
        <v>2022</v>
      </c>
      <c r="F42" s="80" t="s">
        <v>568</v>
      </c>
      <c r="G42" s="182" t="s">
        <v>2427</v>
      </c>
      <c r="H42" s="80" t="s">
        <v>2428</v>
      </c>
      <c r="I42" s="173"/>
      <c r="J42" s="83">
        <v>126500</v>
      </c>
      <c r="K42" s="81">
        <v>165687499</v>
      </c>
      <c r="L42" s="81">
        <v>462948</v>
      </c>
      <c r="M42" s="81">
        <v>605811175</v>
      </c>
      <c r="N42" s="81">
        <v>0</v>
      </c>
      <c r="O42" s="81">
        <v>0</v>
      </c>
      <c r="P42" s="81">
        <v>24287</v>
      </c>
      <c r="Q42" s="81">
        <v>6336056.9999999991</v>
      </c>
      <c r="R42" s="81">
        <v>0</v>
      </c>
      <c r="S42" s="81">
        <v>0</v>
      </c>
      <c r="T42" s="81">
        <v>0</v>
      </c>
      <c r="U42" s="81">
        <v>0</v>
      </c>
      <c r="V42" s="81">
        <v>0</v>
      </c>
      <c r="W42" s="81">
        <v>0</v>
      </c>
      <c r="X42" s="81">
        <v>0</v>
      </c>
      <c r="Y42" s="81">
        <v>0</v>
      </c>
      <c r="Z42" s="81">
        <v>777834731</v>
      </c>
      <c r="AA42" s="81">
        <v>263163855</v>
      </c>
      <c r="AB42" s="81">
        <v>2209033537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1701</v>
      </c>
      <c r="B43" s="80">
        <v>35</v>
      </c>
      <c r="C43" s="80">
        <v>18</v>
      </c>
      <c r="D43" s="80">
        <v>35</v>
      </c>
      <c r="E43" s="80">
        <v>2022</v>
      </c>
      <c r="F43" s="80" t="s">
        <v>568</v>
      </c>
      <c r="G43" s="182" t="s">
        <v>1698</v>
      </c>
      <c r="H43" s="80" t="s">
        <v>1699</v>
      </c>
      <c r="I43" s="173"/>
      <c r="J43" s="83">
        <v>74708</v>
      </c>
      <c r="K43" s="81">
        <v>97047747</v>
      </c>
      <c r="L43" s="81">
        <v>197005</v>
      </c>
      <c r="M43" s="81">
        <v>254741108</v>
      </c>
      <c r="N43" s="81">
        <v>3900</v>
      </c>
      <c r="O43" s="81">
        <v>7020284.9999999991</v>
      </c>
      <c r="P43" s="81">
        <v>37438</v>
      </c>
      <c r="Q43" s="81">
        <v>9696181.0000000019</v>
      </c>
      <c r="R43" s="81">
        <v>0</v>
      </c>
      <c r="S43" s="81">
        <v>0</v>
      </c>
      <c r="T43" s="81">
        <v>0</v>
      </c>
      <c r="U43" s="81">
        <v>0</v>
      </c>
      <c r="V43" s="81">
        <v>0</v>
      </c>
      <c r="W43" s="81">
        <v>0</v>
      </c>
      <c r="X43" s="81">
        <v>0</v>
      </c>
      <c r="Y43" s="81">
        <v>0</v>
      </c>
      <c r="Z43" s="81">
        <v>368505321.00000006</v>
      </c>
      <c r="AA43" s="81">
        <v>36849258</v>
      </c>
      <c r="AB43" s="81">
        <v>568409316</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1773</v>
      </c>
      <c r="B44" s="80">
        <v>36</v>
      </c>
      <c r="C44" s="80">
        <v>18</v>
      </c>
      <c r="D44" s="80">
        <v>36</v>
      </c>
      <c r="E44" s="80">
        <v>2022</v>
      </c>
      <c r="F44" s="80" t="s">
        <v>568</v>
      </c>
      <c r="G44" s="182" t="s">
        <v>1770</v>
      </c>
      <c r="H44" s="80" t="s">
        <v>1771</v>
      </c>
      <c r="I44" s="173"/>
      <c r="J44" s="83">
        <v>19891</v>
      </c>
      <c r="K44" s="81">
        <v>25479623</v>
      </c>
      <c r="L44" s="81">
        <v>54338</v>
      </c>
      <c r="M44" s="81">
        <v>69513019</v>
      </c>
      <c r="N44" s="81">
        <v>158400</v>
      </c>
      <c r="O44" s="81">
        <v>373862674.99999994</v>
      </c>
      <c r="P44" s="81">
        <v>12221</v>
      </c>
      <c r="Q44" s="81">
        <v>72717876</v>
      </c>
      <c r="R44" s="81">
        <v>0</v>
      </c>
      <c r="S44" s="81">
        <v>0</v>
      </c>
      <c r="T44" s="81">
        <v>0</v>
      </c>
      <c r="U44" s="81">
        <v>0</v>
      </c>
      <c r="V44" s="81">
        <v>0</v>
      </c>
      <c r="W44" s="81">
        <v>0</v>
      </c>
      <c r="X44" s="81">
        <v>0</v>
      </c>
      <c r="Y44" s="81">
        <v>0</v>
      </c>
      <c r="Z44" s="81">
        <v>541573193</v>
      </c>
      <c r="AA44" s="81">
        <v>7105825</v>
      </c>
      <c r="AB44" s="81">
        <v>111695934</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2414</v>
      </c>
      <c r="B45" s="80">
        <v>37</v>
      </c>
      <c r="C45" s="80">
        <v>18</v>
      </c>
      <c r="D45" s="80">
        <v>37</v>
      </c>
      <c r="E45" s="80">
        <v>2022</v>
      </c>
      <c r="F45" s="80" t="s">
        <v>568</v>
      </c>
      <c r="G45" s="182" t="s">
        <v>2411</v>
      </c>
      <c r="H45" s="80" t="s">
        <v>2412</v>
      </c>
      <c r="I45" s="173"/>
      <c r="J45" s="83">
        <v>143997</v>
      </c>
      <c r="K45" s="81">
        <v>185093232</v>
      </c>
      <c r="L45" s="81">
        <v>159654</v>
      </c>
      <c r="M45" s="81">
        <v>205248894.99999997</v>
      </c>
      <c r="N45" s="81">
        <v>125100</v>
      </c>
      <c r="O45" s="81">
        <v>297774103</v>
      </c>
      <c r="P45" s="81">
        <v>7013</v>
      </c>
      <c r="Q45" s="81">
        <v>44479923</v>
      </c>
      <c r="R45" s="81">
        <v>0</v>
      </c>
      <c r="S45" s="81">
        <v>0</v>
      </c>
      <c r="T45" s="81">
        <v>0</v>
      </c>
      <c r="U45" s="81">
        <v>0</v>
      </c>
      <c r="V45" s="81">
        <v>0</v>
      </c>
      <c r="W45" s="81">
        <v>0</v>
      </c>
      <c r="X45" s="81">
        <v>0</v>
      </c>
      <c r="Y45" s="81">
        <v>0</v>
      </c>
      <c r="Z45" s="81">
        <v>732596153</v>
      </c>
      <c r="AA45" s="81">
        <v>309627853</v>
      </c>
      <c r="AB45" s="81">
        <v>1683098430</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1797</v>
      </c>
      <c r="B46" s="80">
        <v>38</v>
      </c>
      <c r="C46" s="80">
        <v>18</v>
      </c>
      <c r="D46" s="80">
        <v>38</v>
      </c>
      <c r="E46" s="80">
        <v>2022</v>
      </c>
      <c r="F46" s="80" t="s">
        <v>568</v>
      </c>
      <c r="G46" s="182" t="s">
        <v>1794</v>
      </c>
      <c r="H46" s="80" t="s">
        <v>1795</v>
      </c>
      <c r="I46" s="173"/>
      <c r="J46" s="83">
        <v>100488</v>
      </c>
      <c r="K46" s="81">
        <v>128233623.99999999</v>
      </c>
      <c r="L46" s="81">
        <v>518440.00000000006</v>
      </c>
      <c r="M46" s="81">
        <v>661136759</v>
      </c>
      <c r="N46" s="81">
        <v>143200</v>
      </c>
      <c r="O46" s="81">
        <v>336173716</v>
      </c>
      <c r="P46" s="81">
        <v>3949</v>
      </c>
      <c r="Q46" s="81">
        <v>1920250</v>
      </c>
      <c r="R46" s="81">
        <v>0</v>
      </c>
      <c r="S46" s="81">
        <v>0</v>
      </c>
      <c r="T46" s="81">
        <v>13827</v>
      </c>
      <c r="U46" s="81">
        <v>988</v>
      </c>
      <c r="V46" s="81">
        <v>858</v>
      </c>
      <c r="W46" s="81">
        <v>94625151</v>
      </c>
      <c r="X46" s="81">
        <v>6055473</v>
      </c>
      <c r="Y46" s="81">
        <v>5262728</v>
      </c>
      <c r="Z46" s="81">
        <v>1233407700.9999998</v>
      </c>
      <c r="AA46" s="81">
        <v>44291177</v>
      </c>
      <c r="AB46" s="81">
        <v>598349472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1753</v>
      </c>
      <c r="B47" s="80">
        <v>39</v>
      </c>
      <c r="C47" s="80">
        <v>18</v>
      </c>
      <c r="D47" s="80">
        <v>39</v>
      </c>
      <c r="E47" s="80">
        <v>2022</v>
      </c>
      <c r="F47" s="80" t="s">
        <v>568</v>
      </c>
      <c r="G47" s="182" t="s">
        <v>1750</v>
      </c>
      <c r="H47" s="80" t="s">
        <v>1751</v>
      </c>
      <c r="I47" s="173"/>
      <c r="J47" s="83">
        <v>33633</v>
      </c>
      <c r="K47" s="81">
        <v>41915191</v>
      </c>
      <c r="L47" s="81">
        <v>188017</v>
      </c>
      <c r="M47" s="81">
        <v>234222314</v>
      </c>
      <c r="N47" s="81">
        <v>92600</v>
      </c>
      <c r="O47" s="81">
        <v>201256197</v>
      </c>
      <c r="P47" s="81">
        <v>6060</v>
      </c>
      <c r="Q47" s="81">
        <v>35144674</v>
      </c>
      <c r="R47" s="81">
        <v>0</v>
      </c>
      <c r="S47" s="81">
        <v>0</v>
      </c>
      <c r="T47" s="81">
        <v>15335</v>
      </c>
      <c r="U47" s="81">
        <v>2141</v>
      </c>
      <c r="V47" s="81">
        <v>3472</v>
      </c>
      <c r="W47" s="81">
        <v>106295543.00000001</v>
      </c>
      <c r="X47" s="81">
        <v>13127876</v>
      </c>
      <c r="Y47" s="81">
        <v>21290795</v>
      </c>
      <c r="Z47" s="81">
        <v>653252590</v>
      </c>
      <c r="AA47" s="81">
        <v>55713040</v>
      </c>
      <c r="AB47" s="81">
        <v>344122329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2422</v>
      </c>
      <c r="B48" s="80">
        <v>40</v>
      </c>
      <c r="C48" s="80">
        <v>18</v>
      </c>
      <c r="D48" s="80">
        <v>40</v>
      </c>
      <c r="E48" s="80">
        <v>2022</v>
      </c>
      <c r="F48" s="80" t="s">
        <v>568</v>
      </c>
      <c r="G48" s="182" t="s">
        <v>2419</v>
      </c>
      <c r="H48" s="80" t="s">
        <v>2420</v>
      </c>
      <c r="I48" s="173"/>
      <c r="J48" s="83">
        <v>90302</v>
      </c>
      <c r="K48" s="81">
        <v>118494986.00000001</v>
      </c>
      <c r="L48" s="81">
        <v>214306</v>
      </c>
      <c r="M48" s="81">
        <v>281047754</v>
      </c>
      <c r="N48" s="81">
        <v>22600</v>
      </c>
      <c r="O48" s="81">
        <v>37795694.000000007</v>
      </c>
      <c r="P48" s="81">
        <v>46555</v>
      </c>
      <c r="Q48" s="81">
        <v>12130448</v>
      </c>
      <c r="R48" s="81">
        <v>0</v>
      </c>
      <c r="S48" s="81">
        <v>0</v>
      </c>
      <c r="T48" s="81">
        <v>0</v>
      </c>
      <c r="U48" s="81">
        <v>0</v>
      </c>
      <c r="V48" s="81">
        <v>0</v>
      </c>
      <c r="W48" s="81">
        <v>0</v>
      </c>
      <c r="X48" s="81">
        <v>0</v>
      </c>
      <c r="Y48" s="81">
        <v>0</v>
      </c>
      <c r="Z48" s="81">
        <v>449468882</v>
      </c>
      <c r="AA48" s="81">
        <v>84984722</v>
      </c>
      <c r="AB48" s="81">
        <v>847297135</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1693</v>
      </c>
      <c r="B49" s="80">
        <v>41</v>
      </c>
      <c r="C49" s="80">
        <v>18</v>
      </c>
      <c r="D49" s="80">
        <v>41</v>
      </c>
      <c r="E49" s="80">
        <v>2022</v>
      </c>
      <c r="F49" s="80" t="s">
        <v>568</v>
      </c>
      <c r="G49" s="182" t="s">
        <v>1690</v>
      </c>
      <c r="H49" s="80" t="s">
        <v>1691</v>
      </c>
      <c r="I49" s="173"/>
      <c r="J49" s="83">
        <v>650737</v>
      </c>
      <c r="K49" s="81">
        <v>840143525.00000012</v>
      </c>
      <c r="L49" s="81">
        <v>622761</v>
      </c>
      <c r="M49" s="81">
        <v>803694829</v>
      </c>
      <c r="N49" s="81">
        <v>231300</v>
      </c>
      <c r="O49" s="81">
        <v>447347033</v>
      </c>
      <c r="P49" s="81">
        <v>95852</v>
      </c>
      <c r="Q49" s="81">
        <v>210473788</v>
      </c>
      <c r="R49" s="81">
        <v>0</v>
      </c>
      <c r="S49" s="81">
        <v>0</v>
      </c>
      <c r="T49" s="81">
        <v>0</v>
      </c>
      <c r="U49" s="81">
        <v>0</v>
      </c>
      <c r="V49" s="81">
        <v>0</v>
      </c>
      <c r="W49" s="81">
        <v>0</v>
      </c>
      <c r="X49" s="81">
        <v>0</v>
      </c>
      <c r="Y49" s="81">
        <v>0</v>
      </c>
      <c r="Z49" s="81">
        <v>2301659175</v>
      </c>
      <c r="AA49" s="81">
        <v>1431565164</v>
      </c>
      <c r="AB49" s="81">
        <v>4179361996</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1749</v>
      </c>
      <c r="B50" s="80">
        <v>42</v>
      </c>
      <c r="C50" s="80">
        <v>18</v>
      </c>
      <c r="D50" s="80">
        <v>42</v>
      </c>
      <c r="E50" s="80">
        <v>2022</v>
      </c>
      <c r="F50" s="80" t="s">
        <v>568</v>
      </c>
      <c r="G50" s="182" t="s">
        <v>1746</v>
      </c>
      <c r="H50" s="80" t="s">
        <v>1747</v>
      </c>
      <c r="I50" s="173"/>
      <c r="J50" s="83">
        <v>21706</v>
      </c>
      <c r="K50" s="81">
        <v>28212828</v>
      </c>
      <c r="L50" s="81">
        <v>79010</v>
      </c>
      <c r="M50" s="81">
        <v>102631410</v>
      </c>
      <c r="N50" s="81">
        <v>118100</v>
      </c>
      <c r="O50" s="81">
        <v>273564448</v>
      </c>
      <c r="P50" s="81">
        <v>7973</v>
      </c>
      <c r="Q50" s="81">
        <v>50567818</v>
      </c>
      <c r="R50" s="81">
        <v>0</v>
      </c>
      <c r="S50" s="81">
        <v>0</v>
      </c>
      <c r="T50" s="81">
        <v>0</v>
      </c>
      <c r="U50" s="81">
        <v>0</v>
      </c>
      <c r="V50" s="81">
        <v>0</v>
      </c>
      <c r="W50" s="81">
        <v>0</v>
      </c>
      <c r="X50" s="81">
        <v>0</v>
      </c>
      <c r="Y50" s="81">
        <v>0</v>
      </c>
      <c r="Z50" s="81">
        <v>454976503.99999994</v>
      </c>
      <c r="AA50" s="81">
        <v>17517673</v>
      </c>
      <c r="AB50" s="81">
        <v>269404900</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2426</v>
      </c>
      <c r="B51" s="80">
        <v>43</v>
      </c>
      <c r="C51" s="80">
        <v>18</v>
      </c>
      <c r="D51" s="80">
        <v>43</v>
      </c>
      <c r="E51" s="80">
        <v>2022</v>
      </c>
      <c r="F51" s="80" t="s">
        <v>568</v>
      </c>
      <c r="G51" s="182" t="s">
        <v>2423</v>
      </c>
      <c r="H51" s="80" t="s">
        <v>2424</v>
      </c>
      <c r="I51" s="173"/>
      <c r="J51" s="83">
        <v>335353</v>
      </c>
      <c r="K51" s="81">
        <v>441092668</v>
      </c>
      <c r="L51" s="81">
        <v>1525831</v>
      </c>
      <c r="M51" s="81">
        <v>2004798977</v>
      </c>
      <c r="N51" s="81">
        <v>115900</v>
      </c>
      <c r="O51" s="81">
        <v>239229734</v>
      </c>
      <c r="P51" s="81">
        <v>6600</v>
      </c>
      <c r="Q51" s="81">
        <v>39123855.000000007</v>
      </c>
      <c r="R51" s="81">
        <v>0</v>
      </c>
      <c r="S51" s="81">
        <v>0</v>
      </c>
      <c r="T51" s="81">
        <v>0</v>
      </c>
      <c r="U51" s="81">
        <v>0</v>
      </c>
      <c r="V51" s="81">
        <v>0</v>
      </c>
      <c r="W51" s="81">
        <v>0</v>
      </c>
      <c r="X51" s="81">
        <v>0</v>
      </c>
      <c r="Y51" s="81">
        <v>0</v>
      </c>
      <c r="Z51" s="81">
        <v>2724245233.9999995</v>
      </c>
      <c r="AA51" s="81">
        <v>521344636</v>
      </c>
      <c r="AB51" s="81">
        <v>3334329270</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1761</v>
      </c>
      <c r="B52" s="80">
        <v>44</v>
      </c>
      <c r="C52" s="80">
        <v>18</v>
      </c>
      <c r="D52" s="80">
        <v>44</v>
      </c>
      <c r="E52" s="80">
        <v>2022</v>
      </c>
      <c r="F52" s="80" t="s">
        <v>568</v>
      </c>
      <c r="G52" s="182" t="s">
        <v>1758</v>
      </c>
      <c r="H52" s="80" t="s">
        <v>1759</v>
      </c>
      <c r="I52" s="173"/>
      <c r="J52" s="83">
        <v>142119</v>
      </c>
      <c r="K52" s="81">
        <v>179323621</v>
      </c>
      <c r="L52" s="81">
        <v>1093821</v>
      </c>
      <c r="M52" s="81">
        <v>1379621821.9999998</v>
      </c>
      <c r="N52" s="81">
        <v>697200</v>
      </c>
      <c r="O52" s="81">
        <v>1529226037</v>
      </c>
      <c r="P52" s="81">
        <v>127731</v>
      </c>
      <c r="Q52" s="81">
        <v>58210911</v>
      </c>
      <c r="R52" s="81">
        <v>0</v>
      </c>
      <c r="S52" s="81">
        <v>0</v>
      </c>
      <c r="T52" s="81">
        <v>0</v>
      </c>
      <c r="U52" s="81">
        <v>0</v>
      </c>
      <c r="V52" s="81">
        <v>97</v>
      </c>
      <c r="W52" s="81">
        <v>0</v>
      </c>
      <c r="X52" s="81">
        <v>0</v>
      </c>
      <c r="Y52" s="81">
        <v>593332</v>
      </c>
      <c r="Z52" s="81">
        <v>3146975723</v>
      </c>
      <c r="AA52" s="81">
        <v>52383946</v>
      </c>
      <c r="AB52" s="81">
        <v>850018153.00000012</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1757</v>
      </c>
      <c r="B53" s="80">
        <v>45</v>
      </c>
      <c r="C53" s="80">
        <v>18</v>
      </c>
      <c r="D53" s="80">
        <v>45</v>
      </c>
      <c r="E53" s="80">
        <v>2022</v>
      </c>
      <c r="F53" s="80" t="s">
        <v>568</v>
      </c>
      <c r="G53" s="182" t="s">
        <v>1754</v>
      </c>
      <c r="H53" s="80" t="s">
        <v>1755</v>
      </c>
      <c r="I53" s="173"/>
      <c r="J53" s="83">
        <v>36016</v>
      </c>
      <c r="K53" s="81">
        <v>46265760</v>
      </c>
      <c r="L53" s="81">
        <v>133587</v>
      </c>
      <c r="M53" s="81">
        <v>171501759</v>
      </c>
      <c r="N53" s="81">
        <v>24500</v>
      </c>
      <c r="O53" s="81">
        <v>53339245.000000007</v>
      </c>
      <c r="P53" s="81">
        <v>1514</v>
      </c>
      <c r="Q53" s="81">
        <v>9007334</v>
      </c>
      <c r="R53" s="81">
        <v>0</v>
      </c>
      <c r="S53" s="81">
        <v>0</v>
      </c>
      <c r="T53" s="81">
        <v>0</v>
      </c>
      <c r="U53" s="81">
        <v>0</v>
      </c>
      <c r="V53" s="81">
        <v>0</v>
      </c>
      <c r="W53" s="81">
        <v>0</v>
      </c>
      <c r="X53" s="81">
        <v>0</v>
      </c>
      <c r="Y53" s="81">
        <v>0</v>
      </c>
      <c r="Z53" s="81">
        <v>280114098</v>
      </c>
      <c r="AA53" s="81">
        <v>14569405.999999998</v>
      </c>
      <c r="AB53" s="81">
        <v>222131760</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1685</v>
      </c>
      <c r="B54" s="80">
        <v>46</v>
      </c>
      <c r="C54" s="80">
        <v>18</v>
      </c>
      <c r="D54" s="80">
        <v>46</v>
      </c>
      <c r="E54" s="80">
        <v>2022</v>
      </c>
      <c r="F54" s="80" t="s">
        <v>568</v>
      </c>
      <c r="G54" s="182" t="s">
        <v>1682</v>
      </c>
      <c r="H54" s="80" t="s">
        <v>1683</v>
      </c>
      <c r="I54" s="173"/>
      <c r="J54" s="83">
        <v>55688</v>
      </c>
      <c r="K54" s="81">
        <v>71434452.999999985</v>
      </c>
      <c r="L54" s="81">
        <v>106603</v>
      </c>
      <c r="M54" s="81">
        <v>136749408</v>
      </c>
      <c r="N54" s="81">
        <v>11300</v>
      </c>
      <c r="O54" s="81">
        <v>21979280</v>
      </c>
      <c r="P54" s="81">
        <v>0</v>
      </c>
      <c r="Q54" s="81">
        <v>0</v>
      </c>
      <c r="R54" s="81">
        <v>177.43271999999999</v>
      </c>
      <c r="S54" s="81">
        <v>1477659.6468299998</v>
      </c>
      <c r="T54" s="81">
        <v>0</v>
      </c>
      <c r="U54" s="81">
        <v>0</v>
      </c>
      <c r="V54" s="81">
        <v>0</v>
      </c>
      <c r="W54" s="81">
        <v>0</v>
      </c>
      <c r="X54" s="81">
        <v>0</v>
      </c>
      <c r="Y54" s="81">
        <v>0</v>
      </c>
      <c r="Z54" s="81">
        <v>231640800.64682996</v>
      </c>
      <c r="AA54" s="81">
        <v>28421055</v>
      </c>
      <c r="AB54" s="81">
        <v>416082777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2409</v>
      </c>
      <c r="B190" s="80">
        <v>182</v>
      </c>
      <c r="C190" s="80">
        <v>16</v>
      </c>
      <c r="D190" s="80">
        <v>2</v>
      </c>
      <c r="E190" s="80">
        <v>2021</v>
      </c>
      <c r="F190" s="80" t="s">
        <v>75</v>
      </c>
      <c r="G190" s="182" t="s">
        <v>2407</v>
      </c>
      <c r="H190" s="80" t="s">
        <v>2408</v>
      </c>
      <c r="I190" s="173"/>
      <c r="J190" s="83"/>
      <c r="K190" s="81"/>
      <c r="L190" s="81"/>
      <c r="M190" s="81"/>
      <c r="N190" s="81"/>
      <c r="O190" s="81"/>
      <c r="P190" s="81"/>
      <c r="Q190" s="81"/>
      <c r="R190" s="81"/>
      <c r="S190" s="81"/>
      <c r="T190" s="81"/>
      <c r="U190" s="81"/>
      <c r="V190" s="81"/>
      <c r="W190" s="81"/>
      <c r="X190" s="81"/>
      <c r="Y190" s="81"/>
      <c r="Z190" s="81"/>
      <c r="AA190" s="81"/>
      <c r="AB190" s="81"/>
      <c r="AC190" s="82"/>
      <c r="AD190" s="81">
        <v>18695851.606933162</v>
      </c>
      <c r="AE190" s="81">
        <v>835025.82736664638</v>
      </c>
      <c r="AF190" s="81">
        <v>1523518.8676632333</v>
      </c>
      <c r="AG190" s="81">
        <v>19502681.393690124</v>
      </c>
      <c r="AH190" s="81">
        <v>24751304.054658741</v>
      </c>
      <c r="AI190" s="81">
        <v>0</v>
      </c>
      <c r="AJ190" s="81">
        <v>0</v>
      </c>
      <c r="AK190" s="81">
        <v>1944674.4978726003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1724</v>
      </c>
      <c r="B191" s="80">
        <v>183</v>
      </c>
      <c r="C191" s="80">
        <v>16</v>
      </c>
      <c r="D191" s="80">
        <v>3</v>
      </c>
      <c r="E191" s="80">
        <v>2021</v>
      </c>
      <c r="F191" s="80" t="s">
        <v>75</v>
      </c>
      <c r="G191" s="182" t="s">
        <v>1722</v>
      </c>
      <c r="H191" s="80" t="s">
        <v>1723</v>
      </c>
      <c r="I191" s="173"/>
      <c r="J191" s="83"/>
      <c r="K191" s="81"/>
      <c r="L191" s="81"/>
      <c r="M191" s="81"/>
      <c r="N191" s="81"/>
      <c r="O191" s="81"/>
      <c r="P191" s="81"/>
      <c r="Q191" s="81"/>
      <c r="R191" s="81"/>
      <c r="S191" s="81"/>
      <c r="T191" s="81"/>
      <c r="U191" s="81"/>
      <c r="V191" s="81"/>
      <c r="W191" s="81"/>
      <c r="X191" s="81"/>
      <c r="Y191" s="81"/>
      <c r="Z191" s="81"/>
      <c r="AA191" s="81"/>
      <c r="AB191" s="81"/>
      <c r="AC191" s="82"/>
      <c r="AD191" s="81">
        <v>15725177.342554651</v>
      </c>
      <c r="AE191" s="81">
        <v>879540.07184023608</v>
      </c>
      <c r="AF191" s="81">
        <v>1039163.1582905292</v>
      </c>
      <c r="AG191" s="81">
        <v>24922599.502231542</v>
      </c>
      <c r="AH191" s="81">
        <v>29471805.924998719</v>
      </c>
      <c r="AI191" s="81">
        <v>0</v>
      </c>
      <c r="AJ191" s="81">
        <v>0</v>
      </c>
      <c r="AK191" s="81">
        <v>2118730.4131057472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1712</v>
      </c>
      <c r="B192" s="80">
        <v>184</v>
      </c>
      <c r="C192" s="80">
        <v>16</v>
      </c>
      <c r="D192" s="80">
        <v>4</v>
      </c>
      <c r="E192" s="80">
        <v>2021</v>
      </c>
      <c r="F192" s="80" t="s">
        <v>75</v>
      </c>
      <c r="G192" s="182" t="s">
        <v>1710</v>
      </c>
      <c r="H192" s="80" t="s">
        <v>1711</v>
      </c>
      <c r="I192" s="173"/>
      <c r="J192" s="83"/>
      <c r="K192" s="81"/>
      <c r="L192" s="81"/>
      <c r="M192" s="81"/>
      <c r="N192" s="81"/>
      <c r="O192" s="81"/>
      <c r="P192" s="81"/>
      <c r="Q192" s="81"/>
      <c r="R192" s="81"/>
      <c r="S192" s="81"/>
      <c r="T192" s="81"/>
      <c r="U192" s="81"/>
      <c r="V192" s="81"/>
      <c r="W192" s="81"/>
      <c r="X192" s="81"/>
      <c r="Y192" s="81"/>
      <c r="Z192" s="81"/>
      <c r="AA192" s="81"/>
      <c r="AB192" s="81"/>
      <c r="AC192" s="82"/>
      <c r="AD192" s="81">
        <v>115455892.7774495</v>
      </c>
      <c r="AE192" s="81">
        <v>1441340.5365758843</v>
      </c>
      <c r="AF192" s="81">
        <v>4271136.7099229377</v>
      </c>
      <c r="AG192" s="81">
        <v>49879038.243434198</v>
      </c>
      <c r="AH192" s="81">
        <v>48374700.58277607</v>
      </c>
      <c r="AI192" s="81">
        <v>0</v>
      </c>
      <c r="AJ192" s="81">
        <v>0</v>
      </c>
      <c r="AK192" s="81">
        <v>3309556.4032981349</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1664</v>
      </c>
      <c r="B193" s="80">
        <v>185</v>
      </c>
      <c r="C193" s="80">
        <v>16</v>
      </c>
      <c r="D193" s="80">
        <v>5</v>
      </c>
      <c r="E193" s="80">
        <v>2021</v>
      </c>
      <c r="F193" s="80" t="s">
        <v>75</v>
      </c>
      <c r="G193" s="182" t="s">
        <v>1662</v>
      </c>
      <c r="H193" s="80" t="s">
        <v>1663</v>
      </c>
      <c r="I193" s="173"/>
      <c r="J193" s="83"/>
      <c r="K193" s="81"/>
      <c r="L193" s="81"/>
      <c r="M193" s="81"/>
      <c r="N193" s="81"/>
      <c r="O193" s="81"/>
      <c r="P193" s="81"/>
      <c r="Q193" s="81"/>
      <c r="R193" s="81"/>
      <c r="S193" s="81"/>
      <c r="T193" s="81"/>
      <c r="U193" s="81"/>
      <c r="V193" s="81"/>
      <c r="W193" s="81"/>
      <c r="X193" s="81"/>
      <c r="Y193" s="81"/>
      <c r="Z193" s="81"/>
      <c r="AA193" s="81"/>
      <c r="AB193" s="81"/>
      <c r="AC193" s="82"/>
      <c r="AD193" s="81">
        <v>31875252.405085754</v>
      </c>
      <c r="AE193" s="81">
        <v>3992467.2370967786</v>
      </c>
      <c r="AF193" s="81">
        <v>7177270.966159163</v>
      </c>
      <c r="AG193" s="81">
        <v>143089221.98939046</v>
      </c>
      <c r="AH193" s="81">
        <v>152589178.59991896</v>
      </c>
      <c r="AI193" s="81">
        <v>0</v>
      </c>
      <c r="AJ193" s="81">
        <v>0</v>
      </c>
      <c r="AK193" s="81">
        <v>10065708.708765751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2417</v>
      </c>
      <c r="B194" s="80">
        <v>186</v>
      </c>
      <c r="C194" s="80">
        <v>16</v>
      </c>
      <c r="D194" s="80">
        <v>6</v>
      </c>
      <c r="E194" s="80">
        <v>2021</v>
      </c>
      <c r="F194" s="80" t="s">
        <v>75</v>
      </c>
      <c r="G194" s="182" t="s">
        <v>2415</v>
      </c>
      <c r="H194" s="80" t="s">
        <v>2416</v>
      </c>
      <c r="I194" s="173"/>
      <c r="J194" s="83"/>
      <c r="K194" s="81"/>
      <c r="L194" s="81"/>
      <c r="M194" s="81"/>
      <c r="N194" s="81"/>
      <c r="O194" s="81"/>
      <c r="P194" s="81"/>
      <c r="Q194" s="81"/>
      <c r="R194" s="81"/>
      <c r="S194" s="81"/>
      <c r="T194" s="81"/>
      <c r="U194" s="81"/>
      <c r="V194" s="81"/>
      <c r="W194" s="81"/>
      <c r="X194" s="81"/>
      <c r="Y194" s="81"/>
      <c r="Z194" s="81"/>
      <c r="AA194" s="81"/>
      <c r="AB194" s="81"/>
      <c r="AC194" s="82"/>
      <c r="AD194" s="81">
        <v>46224693.040179439</v>
      </c>
      <c r="AE194" s="81">
        <v>1760615.1176278372</v>
      </c>
      <c r="AF194" s="81">
        <v>1180066.6373807706</v>
      </c>
      <c r="AG194" s="81">
        <v>77080146.503054634</v>
      </c>
      <c r="AH194" s="81">
        <v>100454786.26200485</v>
      </c>
      <c r="AI194" s="81">
        <v>0</v>
      </c>
      <c r="AJ194" s="81">
        <v>0</v>
      </c>
      <c r="AK194" s="81">
        <v>6691307.9448905615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1776</v>
      </c>
      <c r="B195" s="80">
        <v>187</v>
      </c>
      <c r="C195" s="80">
        <v>16</v>
      </c>
      <c r="D195" s="80">
        <v>7</v>
      </c>
      <c r="E195" s="80">
        <v>2021</v>
      </c>
      <c r="F195" s="80" t="s">
        <v>75</v>
      </c>
      <c r="G195" s="182" t="s">
        <v>1774</v>
      </c>
      <c r="H195" s="80" t="s">
        <v>1775</v>
      </c>
      <c r="I195" s="173"/>
      <c r="J195" s="83"/>
      <c r="K195" s="81"/>
      <c r="L195" s="81"/>
      <c r="M195" s="81"/>
      <c r="N195" s="81"/>
      <c r="O195" s="81"/>
      <c r="P195" s="81"/>
      <c r="Q195" s="81"/>
      <c r="R195" s="81"/>
      <c r="S195" s="81"/>
      <c r="T195" s="81"/>
      <c r="U195" s="81"/>
      <c r="V195" s="81"/>
      <c r="W195" s="81"/>
      <c r="X195" s="81"/>
      <c r="Y195" s="81"/>
      <c r="Z195" s="81"/>
      <c r="AA195" s="81"/>
      <c r="AB195" s="81"/>
      <c r="AC195" s="82"/>
      <c r="AD195" s="81">
        <v>373646.95255992911</v>
      </c>
      <c r="AE195" s="81">
        <v>128937.81157867334</v>
      </c>
      <c r="AF195" s="81">
        <v>493162.17681584432</v>
      </c>
      <c r="AG195" s="81">
        <v>1782199.919145772</v>
      </c>
      <c r="AH195" s="81">
        <v>2046943.2889084867</v>
      </c>
      <c r="AI195" s="81">
        <v>0</v>
      </c>
      <c r="AJ195" s="81">
        <v>0</v>
      </c>
      <c r="AK195" s="81">
        <v>133364.11001272776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1740</v>
      </c>
      <c r="B196" s="80">
        <v>188</v>
      </c>
      <c r="C196" s="80">
        <v>16</v>
      </c>
      <c r="D196" s="80">
        <v>8</v>
      </c>
      <c r="E196" s="80">
        <v>2021</v>
      </c>
      <c r="F196" s="80" t="s">
        <v>75</v>
      </c>
      <c r="G196" s="182" t="s">
        <v>1738</v>
      </c>
      <c r="H196" s="80" t="s">
        <v>1739</v>
      </c>
      <c r="I196" s="173"/>
      <c r="J196" s="83"/>
      <c r="K196" s="81"/>
      <c r="L196" s="81"/>
      <c r="M196" s="81"/>
      <c r="N196" s="81"/>
      <c r="O196" s="81"/>
      <c r="P196" s="81"/>
      <c r="Q196" s="81"/>
      <c r="R196" s="81"/>
      <c r="S196" s="81"/>
      <c r="T196" s="81"/>
      <c r="U196" s="81"/>
      <c r="V196" s="81"/>
      <c r="W196" s="81"/>
      <c r="X196" s="81"/>
      <c r="Y196" s="81"/>
      <c r="Z196" s="81"/>
      <c r="AA196" s="81"/>
      <c r="AB196" s="81"/>
      <c r="AC196" s="82"/>
      <c r="AD196" s="81">
        <v>144348042.83329764</v>
      </c>
      <c r="AE196" s="81">
        <v>2442143.5502579683</v>
      </c>
      <c r="AF196" s="81">
        <v>4552943.6681034202</v>
      </c>
      <c r="AG196" s="81">
        <v>101348520.71851113</v>
      </c>
      <c r="AH196" s="81">
        <v>103796734.48879422</v>
      </c>
      <c r="AI196" s="81">
        <v>0</v>
      </c>
      <c r="AJ196" s="81">
        <v>0</v>
      </c>
      <c r="AK196" s="81">
        <v>7610811.4789842209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1716</v>
      </c>
      <c r="B197" s="80">
        <v>189</v>
      </c>
      <c r="C197" s="80">
        <v>16</v>
      </c>
      <c r="D197" s="80">
        <v>9</v>
      </c>
      <c r="E197" s="80">
        <v>2021</v>
      </c>
      <c r="F197" s="80" t="s">
        <v>75</v>
      </c>
      <c r="G197" s="182" t="s">
        <v>1714</v>
      </c>
      <c r="H197" s="80" t="s">
        <v>1715</v>
      </c>
      <c r="I197" s="173"/>
      <c r="J197" s="83"/>
      <c r="K197" s="81"/>
      <c r="L197" s="81"/>
      <c r="M197" s="81"/>
      <c r="N197" s="81"/>
      <c r="O197" s="81"/>
      <c r="P197" s="81"/>
      <c r="Q197" s="81"/>
      <c r="R197" s="81"/>
      <c r="S197" s="81"/>
      <c r="T197" s="81"/>
      <c r="U197" s="81"/>
      <c r="V197" s="81"/>
      <c r="W197" s="81"/>
      <c r="X197" s="81"/>
      <c r="Y197" s="81"/>
      <c r="Z197" s="81"/>
      <c r="AA197" s="81"/>
      <c r="AB197" s="81"/>
      <c r="AC197" s="82"/>
      <c r="AD197" s="81">
        <v>131265653.49365686</v>
      </c>
      <c r="AE197" s="81">
        <v>1519624.2078915075</v>
      </c>
      <c r="AF197" s="81">
        <v>907066.14664342802</v>
      </c>
      <c r="AG197" s="81">
        <v>54740608.908952095</v>
      </c>
      <c r="AH197" s="81">
        <v>65017602.752187118</v>
      </c>
      <c r="AI197" s="81">
        <v>0</v>
      </c>
      <c r="AJ197" s="81">
        <v>0</v>
      </c>
      <c r="AK197" s="81">
        <v>4802158.0715606613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1784</v>
      </c>
      <c r="B198" s="80">
        <v>190</v>
      </c>
      <c r="C198" s="80">
        <v>16</v>
      </c>
      <c r="D198" s="80">
        <v>10</v>
      </c>
      <c r="E198" s="80">
        <v>2021</v>
      </c>
      <c r="F198" s="80" t="s">
        <v>75</v>
      </c>
      <c r="G198" s="182" t="s">
        <v>1782</v>
      </c>
      <c r="H198" s="80" t="s">
        <v>1783</v>
      </c>
      <c r="I198" s="173"/>
      <c r="J198" s="83"/>
      <c r="K198" s="81"/>
      <c r="L198" s="81"/>
      <c r="M198" s="81"/>
      <c r="N198" s="81"/>
      <c r="O198" s="81"/>
      <c r="P198" s="81"/>
      <c r="Q198" s="81"/>
      <c r="R198" s="81"/>
      <c r="S198" s="81"/>
      <c r="T198" s="81"/>
      <c r="U198" s="81"/>
      <c r="V198" s="81"/>
      <c r="W198" s="81"/>
      <c r="X198" s="81"/>
      <c r="Y198" s="81"/>
      <c r="Z198" s="81"/>
      <c r="AA198" s="81"/>
      <c r="AB198" s="81"/>
      <c r="AC198" s="82"/>
      <c r="AD198" s="81">
        <v>0</v>
      </c>
      <c r="AE198" s="81">
        <v>110518.12421029144</v>
      </c>
      <c r="AF198" s="81">
        <v>378678.10005502333</v>
      </c>
      <c r="AG198" s="81">
        <v>1799119.5386313333</v>
      </c>
      <c r="AH198" s="81">
        <v>2590009.875761759</v>
      </c>
      <c r="AI198" s="81">
        <v>0</v>
      </c>
      <c r="AJ198" s="81">
        <v>0</v>
      </c>
      <c r="AK198" s="81">
        <v>185869.66513584895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1720</v>
      </c>
      <c r="B199" s="80">
        <v>191</v>
      </c>
      <c r="C199" s="80">
        <v>16</v>
      </c>
      <c r="D199" s="80">
        <v>11</v>
      </c>
      <c r="E199" s="80">
        <v>2021</v>
      </c>
      <c r="F199" s="80" t="s">
        <v>75</v>
      </c>
      <c r="G199" s="182" t="s">
        <v>1718</v>
      </c>
      <c r="H199" s="80" t="s">
        <v>1719</v>
      </c>
      <c r="I199" s="173"/>
      <c r="J199" s="83"/>
      <c r="K199" s="81"/>
      <c r="L199" s="81"/>
      <c r="M199" s="81"/>
      <c r="N199" s="81"/>
      <c r="O199" s="81"/>
      <c r="P199" s="81"/>
      <c r="Q199" s="81"/>
      <c r="R199" s="81"/>
      <c r="S199" s="81"/>
      <c r="T199" s="81"/>
      <c r="U199" s="81"/>
      <c r="V199" s="81"/>
      <c r="W199" s="81"/>
      <c r="X199" s="81"/>
      <c r="Y199" s="81"/>
      <c r="Z199" s="81"/>
      <c r="AA199" s="81"/>
      <c r="AB199" s="81"/>
      <c r="AC199" s="82"/>
      <c r="AD199" s="81">
        <v>245847819.72924033</v>
      </c>
      <c r="AE199" s="81">
        <v>1059132.0236819596</v>
      </c>
      <c r="AF199" s="81">
        <v>3179134.7469735681</v>
      </c>
      <c r="AG199" s="81">
        <v>62816907.276726604</v>
      </c>
      <c r="AH199" s="81">
        <v>64211357.742474176</v>
      </c>
      <c r="AI199" s="81">
        <v>0</v>
      </c>
      <c r="AJ199" s="81">
        <v>0</v>
      </c>
      <c r="AK199" s="81">
        <v>4700166.0307339998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1680</v>
      </c>
      <c r="B200" s="80">
        <v>192</v>
      </c>
      <c r="C200" s="80">
        <v>16</v>
      </c>
      <c r="D200" s="80">
        <v>12</v>
      </c>
      <c r="E200" s="80">
        <v>2021</v>
      </c>
      <c r="F200" s="80" t="s">
        <v>75</v>
      </c>
      <c r="G200" s="182" t="s">
        <v>1679</v>
      </c>
      <c r="H200" s="80" t="s">
        <v>1674</v>
      </c>
      <c r="I200" s="173"/>
      <c r="J200" s="83"/>
      <c r="K200" s="81"/>
      <c r="L200" s="81"/>
      <c r="M200" s="81"/>
      <c r="N200" s="81"/>
      <c r="O200" s="81"/>
      <c r="P200" s="81"/>
      <c r="Q200" s="81"/>
      <c r="R200" s="81"/>
      <c r="S200" s="81"/>
      <c r="T200" s="81"/>
      <c r="U200" s="81"/>
      <c r="V200" s="81"/>
      <c r="W200" s="81"/>
      <c r="X200" s="81"/>
      <c r="Y200" s="81"/>
      <c r="Z200" s="81"/>
      <c r="AA200" s="81"/>
      <c r="AB200" s="81"/>
      <c r="AC200" s="82"/>
      <c r="AD200" s="81">
        <v>3240361.6948039643</v>
      </c>
      <c r="AE200" s="81">
        <v>372998.66920973366</v>
      </c>
      <c r="AF200" s="81">
        <v>792582.06988260709</v>
      </c>
      <c r="AG200" s="81">
        <v>12221605.141736986</v>
      </c>
      <c r="AH200" s="81">
        <v>12536483.285743609</v>
      </c>
      <c r="AI200" s="81">
        <v>0</v>
      </c>
      <c r="AJ200" s="81">
        <v>0</v>
      </c>
      <c r="AK200" s="81">
        <v>883405.96494651365</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1800</v>
      </c>
      <c r="B201" s="80">
        <v>193</v>
      </c>
      <c r="C201" s="80">
        <v>16</v>
      </c>
      <c r="D201" s="80">
        <v>13</v>
      </c>
      <c r="E201" s="80">
        <v>2021</v>
      </c>
      <c r="F201" s="80" t="s">
        <v>75</v>
      </c>
      <c r="G201" s="182" t="s">
        <v>1798</v>
      </c>
      <c r="H201" s="80" t="s">
        <v>1799</v>
      </c>
      <c r="I201" s="173"/>
      <c r="J201" s="83"/>
      <c r="K201" s="81"/>
      <c r="L201" s="81"/>
      <c r="M201" s="81"/>
      <c r="N201" s="81"/>
      <c r="O201" s="81"/>
      <c r="P201" s="81"/>
      <c r="Q201" s="81"/>
      <c r="R201" s="81"/>
      <c r="S201" s="81"/>
      <c r="T201" s="81"/>
      <c r="U201" s="81"/>
      <c r="V201" s="81"/>
      <c r="W201" s="81"/>
      <c r="X201" s="81"/>
      <c r="Y201" s="81"/>
      <c r="Z201" s="81"/>
      <c r="AA201" s="81"/>
      <c r="AB201" s="81"/>
      <c r="AC201" s="82"/>
      <c r="AD201" s="81">
        <v>33131253.162302271</v>
      </c>
      <c r="AE201" s="81">
        <v>689203.30236695649</v>
      </c>
      <c r="AF201" s="81">
        <v>766162.66755318688</v>
      </c>
      <c r="AG201" s="81">
        <v>37454397.667870484</v>
      </c>
      <c r="AH201" s="81">
        <v>16258578.123330267</v>
      </c>
      <c r="AI201" s="81">
        <v>0</v>
      </c>
      <c r="AJ201" s="81">
        <v>0</v>
      </c>
      <c r="AK201" s="81">
        <v>1298331.1143069786</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1708</v>
      </c>
      <c r="B202" s="80">
        <v>194</v>
      </c>
      <c r="C202" s="80">
        <v>16</v>
      </c>
      <c r="D202" s="80">
        <v>14</v>
      </c>
      <c r="E202" s="80">
        <v>2021</v>
      </c>
      <c r="F202" s="80" t="s">
        <v>75</v>
      </c>
      <c r="G202" s="182" t="s">
        <v>1706</v>
      </c>
      <c r="H202" s="80" t="s">
        <v>1707</v>
      </c>
      <c r="I202" s="173"/>
      <c r="J202" s="83"/>
      <c r="K202" s="81"/>
      <c r="L202" s="81"/>
      <c r="M202" s="81"/>
      <c r="N202" s="81"/>
      <c r="O202" s="81"/>
      <c r="P202" s="81"/>
      <c r="Q202" s="81"/>
      <c r="R202" s="81"/>
      <c r="S202" s="81"/>
      <c r="T202" s="81"/>
      <c r="U202" s="81"/>
      <c r="V202" s="81"/>
      <c r="W202" s="81"/>
      <c r="X202" s="81"/>
      <c r="Y202" s="81"/>
      <c r="Z202" s="81"/>
      <c r="AA202" s="81"/>
      <c r="AB202" s="81"/>
      <c r="AC202" s="82"/>
      <c r="AD202" s="81">
        <v>12863490.142729344</v>
      </c>
      <c r="AE202" s="81">
        <v>1175790.0436817119</v>
      </c>
      <c r="AF202" s="81">
        <v>2800456.646918545</v>
      </c>
      <c r="AG202" s="81">
        <v>44284284.066875316</v>
      </c>
      <c r="AH202" s="81">
        <v>47509971.479094319</v>
      </c>
      <c r="AI202" s="81">
        <v>0</v>
      </c>
      <c r="AJ202" s="81">
        <v>0</v>
      </c>
      <c r="AK202" s="81">
        <v>3367181.2500457605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1736</v>
      </c>
      <c r="B203" s="80">
        <v>195</v>
      </c>
      <c r="C203" s="80">
        <v>16</v>
      </c>
      <c r="D203" s="80">
        <v>15</v>
      </c>
      <c r="E203" s="80">
        <v>2021</v>
      </c>
      <c r="F203" s="80" t="s">
        <v>75</v>
      </c>
      <c r="G203" s="182" t="s">
        <v>1734</v>
      </c>
      <c r="H203" s="80" t="s">
        <v>1735</v>
      </c>
      <c r="I203" s="173"/>
      <c r="J203" s="83"/>
      <c r="K203" s="81"/>
      <c r="L203" s="81"/>
      <c r="M203" s="81"/>
      <c r="N203" s="81"/>
      <c r="O203" s="81"/>
      <c r="P203" s="81"/>
      <c r="Q203" s="81"/>
      <c r="R203" s="81"/>
      <c r="S203" s="81"/>
      <c r="T203" s="81"/>
      <c r="U203" s="81"/>
      <c r="V203" s="81"/>
      <c r="W203" s="81"/>
      <c r="X203" s="81"/>
      <c r="Y203" s="81"/>
      <c r="Z203" s="81"/>
      <c r="AA203" s="81"/>
      <c r="AB203" s="81"/>
      <c r="AC203" s="82"/>
      <c r="AD203" s="81">
        <v>205315742.58419371</v>
      </c>
      <c r="AE203" s="81">
        <v>2121333.9952586498</v>
      </c>
      <c r="AF203" s="81">
        <v>7018754.5521826427</v>
      </c>
      <c r="AG203" s="81">
        <v>83154289.898371071</v>
      </c>
      <c r="AH203" s="81">
        <v>82049006.402962416</v>
      </c>
      <c r="AI203" s="81">
        <v>0</v>
      </c>
      <c r="AJ203" s="81">
        <v>0</v>
      </c>
      <c r="AK203" s="81">
        <v>6223745.9765191674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1744</v>
      </c>
      <c r="B204" s="80">
        <v>196</v>
      </c>
      <c r="C204" s="80">
        <v>16</v>
      </c>
      <c r="D204" s="80">
        <v>16</v>
      </c>
      <c r="E204" s="80">
        <v>2021</v>
      </c>
      <c r="F204" s="80" t="s">
        <v>75</v>
      </c>
      <c r="G204" s="182" t="s">
        <v>1742</v>
      </c>
      <c r="H204" s="80" t="s">
        <v>1743</v>
      </c>
      <c r="I204" s="173"/>
      <c r="J204" s="83"/>
      <c r="K204" s="81"/>
      <c r="L204" s="81"/>
      <c r="M204" s="81"/>
      <c r="N204" s="81"/>
      <c r="O204" s="81"/>
      <c r="P204" s="81"/>
      <c r="Q204" s="81"/>
      <c r="R204" s="81"/>
      <c r="S204" s="81"/>
      <c r="T204" s="81"/>
      <c r="U204" s="81"/>
      <c r="V204" s="81"/>
      <c r="W204" s="81"/>
      <c r="X204" s="81"/>
      <c r="Y204" s="81"/>
      <c r="Z204" s="81"/>
      <c r="AA204" s="81"/>
      <c r="AB204" s="81"/>
      <c r="AC204" s="82"/>
      <c r="AD204" s="81">
        <v>210768665.36697122</v>
      </c>
      <c r="AE204" s="81">
        <v>1628607.3581544335</v>
      </c>
      <c r="AF204" s="81">
        <v>1805325.825843716</v>
      </c>
      <c r="AG204" s="81">
        <v>101850469.42991613</v>
      </c>
      <c r="AH204" s="81">
        <v>77253310.697519675</v>
      </c>
      <c r="AI204" s="81">
        <v>0</v>
      </c>
      <c r="AJ204" s="81">
        <v>0</v>
      </c>
      <c r="AK204" s="81">
        <v>5688320.5781511394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1780</v>
      </c>
      <c r="B205" s="80">
        <v>197</v>
      </c>
      <c r="C205" s="80">
        <v>16</v>
      </c>
      <c r="D205" s="80">
        <v>17</v>
      </c>
      <c r="E205" s="80">
        <v>2021</v>
      </c>
      <c r="F205" s="80" t="s">
        <v>75</v>
      </c>
      <c r="G205" s="182" t="s">
        <v>1778</v>
      </c>
      <c r="H205" s="80" t="s">
        <v>1779</v>
      </c>
      <c r="I205" s="173"/>
      <c r="J205" s="83"/>
      <c r="K205" s="81"/>
      <c r="L205" s="81"/>
      <c r="M205" s="81"/>
      <c r="N205" s="81"/>
      <c r="O205" s="81"/>
      <c r="P205" s="81"/>
      <c r="Q205" s="81"/>
      <c r="R205" s="81"/>
      <c r="S205" s="81"/>
      <c r="T205" s="81"/>
      <c r="U205" s="81"/>
      <c r="V205" s="81"/>
      <c r="W205" s="81"/>
      <c r="X205" s="81"/>
      <c r="Y205" s="81"/>
      <c r="Z205" s="81"/>
      <c r="AA205" s="81"/>
      <c r="AB205" s="81"/>
      <c r="AC205" s="82"/>
      <c r="AD205" s="81">
        <v>3017963.3283690745</v>
      </c>
      <c r="AE205" s="81">
        <v>127402.8376313082</v>
      </c>
      <c r="AF205" s="81">
        <v>140903.47909024125</v>
      </c>
      <c r="AG205" s="81">
        <v>5307120.6453043399</v>
      </c>
      <c r="AH205" s="81">
        <v>8467661.3196275569</v>
      </c>
      <c r="AI205" s="81">
        <v>0</v>
      </c>
      <c r="AJ205" s="81">
        <v>0</v>
      </c>
      <c r="AK205" s="81">
        <v>683359.79992742196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1732</v>
      </c>
      <c r="B206" s="80">
        <v>198</v>
      </c>
      <c r="C206" s="80">
        <v>16</v>
      </c>
      <c r="D206" s="80">
        <v>18</v>
      </c>
      <c r="E206" s="80">
        <v>2021</v>
      </c>
      <c r="F206" s="80" t="s">
        <v>75</v>
      </c>
      <c r="G206" s="182" t="s">
        <v>1730</v>
      </c>
      <c r="H206" s="80" t="s">
        <v>1731</v>
      </c>
      <c r="I206" s="173"/>
      <c r="J206" s="83"/>
      <c r="K206" s="81"/>
      <c r="L206" s="81"/>
      <c r="M206" s="81"/>
      <c r="N206" s="81"/>
      <c r="O206" s="81"/>
      <c r="P206" s="81"/>
      <c r="Q206" s="81"/>
      <c r="R206" s="81"/>
      <c r="S206" s="81"/>
      <c r="T206" s="81"/>
      <c r="U206" s="81"/>
      <c r="V206" s="81"/>
      <c r="W206" s="81"/>
      <c r="X206" s="81"/>
      <c r="Y206" s="81"/>
      <c r="Z206" s="81"/>
      <c r="AA206" s="81"/>
      <c r="AB206" s="81"/>
      <c r="AC206" s="82"/>
      <c r="AD206" s="81">
        <v>265403.96428469667</v>
      </c>
      <c r="AE206" s="81">
        <v>144287.55105232497</v>
      </c>
      <c r="AF206" s="81">
        <v>634065.65590608562</v>
      </c>
      <c r="AG206" s="81">
        <v>3231647.3217421747</v>
      </c>
      <c r="AH206" s="81">
        <v>5631182.7621400822</v>
      </c>
      <c r="AI206" s="81">
        <v>0</v>
      </c>
      <c r="AJ206" s="81">
        <v>0</v>
      </c>
      <c r="AK206" s="81">
        <v>422538.45485331758</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1660</v>
      </c>
      <c r="B207" s="80">
        <v>199</v>
      </c>
      <c r="C207" s="80">
        <v>16</v>
      </c>
      <c r="D207" s="80">
        <v>19</v>
      </c>
      <c r="E207" s="80">
        <v>2021</v>
      </c>
      <c r="F207" s="80" t="s">
        <v>75</v>
      </c>
      <c r="G207" s="182" t="s">
        <v>1658</v>
      </c>
      <c r="H207" s="80" t="s">
        <v>1659</v>
      </c>
      <c r="I207" s="173"/>
      <c r="J207" s="83"/>
      <c r="K207" s="81"/>
      <c r="L207" s="81"/>
      <c r="M207" s="81"/>
      <c r="N207" s="81"/>
      <c r="O207" s="81"/>
      <c r="P207" s="81"/>
      <c r="Q207" s="81"/>
      <c r="R207" s="81"/>
      <c r="S207" s="81"/>
      <c r="T207" s="81"/>
      <c r="U207" s="81"/>
      <c r="V207" s="81"/>
      <c r="W207" s="81"/>
      <c r="X207" s="81"/>
      <c r="Y207" s="81"/>
      <c r="Z207" s="81"/>
      <c r="AA207" s="81"/>
      <c r="AB207" s="81"/>
      <c r="AC207" s="82"/>
      <c r="AD207" s="81">
        <v>455835285.44501978</v>
      </c>
      <c r="AE207" s="81">
        <v>35106389.150188558</v>
      </c>
      <c r="AF207" s="81">
        <v>14865317.044020453</v>
      </c>
      <c r="AG207" s="81">
        <v>1770982211.4268448</v>
      </c>
      <c r="AH207" s="81">
        <v>1461626121.5980303</v>
      </c>
      <c r="AI207" s="81">
        <v>0</v>
      </c>
      <c r="AJ207" s="81">
        <v>0</v>
      </c>
      <c r="AK207" s="81">
        <v>96048674.514501169</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1792</v>
      </c>
      <c r="B208" s="80">
        <v>200</v>
      </c>
      <c r="C208" s="80">
        <v>16</v>
      </c>
      <c r="D208" s="80">
        <v>20</v>
      </c>
      <c r="E208" s="80">
        <v>2021</v>
      </c>
      <c r="F208" s="80" t="s">
        <v>75</v>
      </c>
      <c r="G208" s="182" t="s">
        <v>1790</v>
      </c>
      <c r="H208" s="80" t="s">
        <v>1791</v>
      </c>
      <c r="I208" s="173"/>
      <c r="J208" s="83"/>
      <c r="K208" s="81"/>
      <c r="L208" s="81"/>
      <c r="M208" s="81"/>
      <c r="N208" s="81"/>
      <c r="O208" s="81"/>
      <c r="P208" s="81"/>
      <c r="Q208" s="81"/>
      <c r="R208" s="81"/>
      <c r="S208" s="81"/>
      <c r="T208" s="81"/>
      <c r="U208" s="81"/>
      <c r="V208" s="81"/>
      <c r="W208" s="81"/>
      <c r="X208" s="81"/>
      <c r="Y208" s="81"/>
      <c r="Z208" s="81"/>
      <c r="AA208" s="81"/>
      <c r="AB208" s="81"/>
      <c r="AC208" s="82"/>
      <c r="AD208" s="81">
        <v>11812432.124669887</v>
      </c>
      <c r="AE208" s="81">
        <v>839630.74920874205</v>
      </c>
      <c r="AF208" s="81">
        <v>1770099.9560711556</v>
      </c>
      <c r="AG208" s="81">
        <v>14545232.884420715</v>
      </c>
      <c r="AH208" s="81">
        <v>18288811.671104807</v>
      </c>
      <c r="AI208" s="81">
        <v>0</v>
      </c>
      <c r="AJ208" s="81">
        <v>0</v>
      </c>
      <c r="AK208" s="81">
        <v>1355430.9055033729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2433</v>
      </c>
      <c r="B209" s="80">
        <v>201</v>
      </c>
      <c r="C209" s="80">
        <v>16</v>
      </c>
      <c r="D209" s="80">
        <v>21</v>
      </c>
      <c r="E209" s="80">
        <v>2021</v>
      </c>
      <c r="F209" s="80" t="s">
        <v>75</v>
      </c>
      <c r="G209" s="182" t="s">
        <v>2431</v>
      </c>
      <c r="H209" s="80" t="s">
        <v>2432</v>
      </c>
      <c r="I209" s="173"/>
      <c r="J209" s="83"/>
      <c r="K209" s="81"/>
      <c r="L209" s="81"/>
      <c r="M209" s="81"/>
      <c r="N209" s="81"/>
      <c r="O209" s="81"/>
      <c r="P209" s="81"/>
      <c r="Q209" s="81"/>
      <c r="R209" s="81"/>
      <c r="S209" s="81"/>
      <c r="T209" s="81"/>
      <c r="U209" s="81"/>
      <c r="V209" s="81"/>
      <c r="W209" s="81"/>
      <c r="X209" s="81"/>
      <c r="Y209" s="81"/>
      <c r="Z209" s="81"/>
      <c r="AA209" s="81"/>
      <c r="AB209" s="81"/>
      <c r="AC209" s="82"/>
      <c r="AD209" s="81">
        <v>543898191.04046178</v>
      </c>
      <c r="AE209" s="81">
        <v>1808199.3099961572</v>
      </c>
      <c r="AF209" s="81">
        <v>3496167.574926611</v>
      </c>
      <c r="AG209" s="81">
        <v>82584662.709023863</v>
      </c>
      <c r="AH209" s="81">
        <v>106537132.0347615</v>
      </c>
      <c r="AI209" s="81">
        <v>0</v>
      </c>
      <c r="AJ209" s="81">
        <v>0</v>
      </c>
      <c r="AK209" s="81">
        <v>8361640.9172448535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1768</v>
      </c>
      <c r="B210" s="80">
        <v>202</v>
      </c>
      <c r="C210" s="80">
        <v>16</v>
      </c>
      <c r="D210" s="80">
        <v>22</v>
      </c>
      <c r="E210" s="80">
        <v>2021</v>
      </c>
      <c r="F210" s="80" t="s">
        <v>75</v>
      </c>
      <c r="G210" s="182" t="s">
        <v>1766</v>
      </c>
      <c r="H210" s="80" t="s">
        <v>1767</v>
      </c>
      <c r="I210" s="173"/>
      <c r="J210" s="83"/>
      <c r="K210" s="81"/>
      <c r="L210" s="81"/>
      <c r="M210" s="81"/>
      <c r="N210" s="81"/>
      <c r="O210" s="81"/>
      <c r="P210" s="81"/>
      <c r="Q210" s="81"/>
      <c r="R210" s="81"/>
      <c r="S210" s="81"/>
      <c r="T210" s="81"/>
      <c r="U210" s="81"/>
      <c r="V210" s="81"/>
      <c r="W210" s="81"/>
      <c r="X210" s="81"/>
      <c r="Y210" s="81"/>
      <c r="Z210" s="81"/>
      <c r="AA210" s="81"/>
      <c r="AB210" s="81"/>
      <c r="AC210" s="82"/>
      <c r="AD210" s="81">
        <v>9997489.3115087692</v>
      </c>
      <c r="AE210" s="81">
        <v>412907.99184122775</v>
      </c>
      <c r="AF210" s="81">
        <v>1065582.5606199494</v>
      </c>
      <c r="AG210" s="81">
        <v>5098445.3383157523</v>
      </c>
      <c r="AH210" s="81">
        <v>6650476.9713108381</v>
      </c>
      <c r="AI210" s="81">
        <v>0</v>
      </c>
      <c r="AJ210" s="81">
        <v>0</v>
      </c>
      <c r="AK210" s="81">
        <v>548551.78714880836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1913</v>
      </c>
      <c r="B211" s="80">
        <v>203</v>
      </c>
      <c r="C211" s="80">
        <v>16</v>
      </c>
      <c r="D211" s="80">
        <v>23</v>
      </c>
      <c r="E211" s="80">
        <v>2021</v>
      </c>
      <c r="F211" s="80" t="s">
        <v>75</v>
      </c>
      <c r="G211" s="182" t="s">
        <v>1895</v>
      </c>
      <c r="H211" s="80" t="s">
        <v>1896</v>
      </c>
      <c r="I211" s="173"/>
      <c r="J211" s="83"/>
      <c r="K211" s="81"/>
      <c r="L211" s="81"/>
      <c r="M211" s="81"/>
      <c r="N211" s="81"/>
      <c r="O211" s="81"/>
      <c r="P211" s="81"/>
      <c r="Q211" s="81"/>
      <c r="R211" s="81"/>
      <c r="S211" s="81"/>
      <c r="T211" s="81"/>
      <c r="U211" s="81"/>
      <c r="V211" s="81"/>
      <c r="W211" s="81"/>
      <c r="X211" s="81"/>
      <c r="Y211" s="81"/>
      <c r="Z211" s="81"/>
      <c r="AA211" s="81"/>
      <c r="AB211" s="81"/>
      <c r="AC211" s="82"/>
      <c r="AD211" s="81">
        <v>8282313.050104904</v>
      </c>
      <c r="AE211" s="81">
        <v>331554.37263087434</v>
      </c>
      <c r="AF211" s="81">
        <v>1056776.0931768096</v>
      </c>
      <c r="AG211" s="81">
        <v>10337887.505677849</v>
      </c>
      <c r="AH211" s="81">
        <v>12102030.016260991</v>
      </c>
      <c r="AI211" s="81">
        <v>0</v>
      </c>
      <c r="AJ211" s="81">
        <v>0</v>
      </c>
      <c r="AK211" s="81">
        <v>803466.25727156177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2437</v>
      </c>
      <c r="B212" s="80">
        <v>204</v>
      </c>
      <c r="C212" s="80">
        <v>16</v>
      </c>
      <c r="D212" s="80">
        <v>24</v>
      </c>
      <c r="E212" s="80">
        <v>2021</v>
      </c>
      <c r="F212" s="80" t="s">
        <v>75</v>
      </c>
      <c r="G212" s="182" t="s">
        <v>2435</v>
      </c>
      <c r="H212" s="80" t="s">
        <v>2436</v>
      </c>
      <c r="I212" s="173"/>
      <c r="J212" s="83"/>
      <c r="K212" s="81"/>
      <c r="L212" s="81"/>
      <c r="M212" s="81"/>
      <c r="N212" s="81"/>
      <c r="O212" s="81"/>
      <c r="P212" s="81"/>
      <c r="Q212" s="81"/>
      <c r="R212" s="81"/>
      <c r="S212" s="81"/>
      <c r="T212" s="81"/>
      <c r="U212" s="81"/>
      <c r="V212" s="81"/>
      <c r="W212" s="81"/>
      <c r="X212" s="81"/>
      <c r="Y212" s="81"/>
      <c r="Z212" s="81"/>
      <c r="AA212" s="81"/>
      <c r="AB212" s="81"/>
      <c r="AC212" s="82"/>
      <c r="AD212" s="81">
        <v>55213194.808588676</v>
      </c>
      <c r="AE212" s="81">
        <v>2233387.0934163067</v>
      </c>
      <c r="AF212" s="81">
        <v>7793723.6871789685</v>
      </c>
      <c r="AG212" s="81">
        <v>104580168.04025331</v>
      </c>
      <c r="AH212" s="81">
        <v>117607335.53600128</v>
      </c>
      <c r="AI212" s="81">
        <v>0</v>
      </c>
      <c r="AJ212" s="81">
        <v>0</v>
      </c>
      <c r="AK212" s="81">
        <v>8499730.5272186622</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1808</v>
      </c>
      <c r="B213" s="80">
        <v>205</v>
      </c>
      <c r="C213" s="80">
        <v>16</v>
      </c>
      <c r="D213" s="80">
        <v>25</v>
      </c>
      <c r="E213" s="80">
        <v>2021</v>
      </c>
      <c r="F213" s="80" t="s">
        <v>75</v>
      </c>
      <c r="G213" s="182" t="s">
        <v>1806</v>
      </c>
      <c r="H213" s="80" t="s">
        <v>1807</v>
      </c>
      <c r="I213" s="173"/>
      <c r="J213" s="83"/>
      <c r="K213" s="81"/>
      <c r="L213" s="81"/>
      <c r="M213" s="81"/>
      <c r="N213" s="81"/>
      <c r="O213" s="81"/>
      <c r="P213" s="81"/>
      <c r="Q213" s="81"/>
      <c r="R213" s="81"/>
      <c r="S213" s="81"/>
      <c r="T213" s="81"/>
      <c r="U213" s="81"/>
      <c r="V213" s="81"/>
      <c r="W213" s="81"/>
      <c r="X213" s="81"/>
      <c r="Y213" s="81"/>
      <c r="Z213" s="81"/>
      <c r="AA213" s="81"/>
      <c r="AB213" s="81"/>
      <c r="AC213" s="82"/>
      <c r="AD213" s="81">
        <v>5770040.0483812541</v>
      </c>
      <c r="AE213" s="81">
        <v>722972.72920898988</v>
      </c>
      <c r="AF213" s="81">
        <v>1488292.9978906733</v>
      </c>
      <c r="AG213" s="81">
        <v>14928744.259426769</v>
      </c>
      <c r="AH213" s="81">
        <v>15606898.219106339</v>
      </c>
      <c r="AI213" s="81">
        <v>0</v>
      </c>
      <c r="AJ213" s="81">
        <v>0</v>
      </c>
      <c r="AK213" s="81">
        <v>1190432.1985289648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1764</v>
      </c>
      <c r="B214" s="80">
        <v>206</v>
      </c>
      <c r="C214" s="80">
        <v>16</v>
      </c>
      <c r="D214" s="80">
        <v>26</v>
      </c>
      <c r="E214" s="80">
        <v>2021</v>
      </c>
      <c r="F214" s="80" t="s">
        <v>75</v>
      </c>
      <c r="G214" s="182" t="s">
        <v>1762</v>
      </c>
      <c r="H214" s="80" t="s">
        <v>1763</v>
      </c>
      <c r="I214" s="173"/>
      <c r="J214" s="83"/>
      <c r="K214" s="81"/>
      <c r="L214" s="81"/>
      <c r="M214" s="81"/>
      <c r="N214" s="81"/>
      <c r="O214" s="81"/>
      <c r="P214" s="81"/>
      <c r="Q214" s="81"/>
      <c r="R214" s="81"/>
      <c r="S214" s="81"/>
      <c r="T214" s="81"/>
      <c r="U214" s="81"/>
      <c r="V214" s="81"/>
      <c r="W214" s="81"/>
      <c r="X214" s="81"/>
      <c r="Y214" s="81"/>
      <c r="Z214" s="81"/>
      <c r="AA214" s="81"/>
      <c r="AB214" s="81"/>
      <c r="AC214" s="82"/>
      <c r="AD214" s="81">
        <v>2668529.0200977433</v>
      </c>
      <c r="AE214" s="81">
        <v>217966.30052585257</v>
      </c>
      <c r="AF214" s="81">
        <v>281806.9581804825</v>
      </c>
      <c r="AG214" s="81">
        <v>4917969.397136434</v>
      </c>
      <c r="AH214" s="81">
        <v>7945481.9091917183</v>
      </c>
      <c r="AI214" s="81">
        <v>0</v>
      </c>
      <c r="AJ214" s="81">
        <v>0</v>
      </c>
      <c r="AK214" s="81">
        <v>578611.21745679528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1728</v>
      </c>
      <c r="B215" s="80">
        <v>207</v>
      </c>
      <c r="C215" s="80">
        <v>16</v>
      </c>
      <c r="D215" s="80">
        <v>27</v>
      </c>
      <c r="E215" s="80">
        <v>2021</v>
      </c>
      <c r="F215" s="80" t="s">
        <v>75</v>
      </c>
      <c r="G215" s="182" t="s">
        <v>1726</v>
      </c>
      <c r="H215" s="80" t="s">
        <v>1727</v>
      </c>
      <c r="I215" s="173"/>
      <c r="J215" s="83"/>
      <c r="K215" s="81"/>
      <c r="L215" s="81"/>
      <c r="M215" s="81"/>
      <c r="N215" s="81"/>
      <c r="O215" s="81"/>
      <c r="P215" s="81"/>
      <c r="Q215" s="81"/>
      <c r="R215" s="81"/>
      <c r="S215" s="81"/>
      <c r="T215" s="81"/>
      <c r="U215" s="81"/>
      <c r="V215" s="81"/>
      <c r="W215" s="81"/>
      <c r="X215" s="81"/>
      <c r="Y215" s="81"/>
      <c r="Z215" s="81"/>
      <c r="AA215" s="81"/>
      <c r="AB215" s="81"/>
      <c r="AC215" s="82"/>
      <c r="AD215" s="81">
        <v>155251535.50900072</v>
      </c>
      <c r="AE215" s="81">
        <v>684598.38052486093</v>
      </c>
      <c r="AF215" s="81">
        <v>836614.40709830751</v>
      </c>
      <c r="AG215" s="81">
        <v>19750835.812811688</v>
      </c>
      <c r="AH215" s="81">
        <v>30106776.088088702</v>
      </c>
      <c r="AI215" s="81">
        <v>0</v>
      </c>
      <c r="AJ215" s="81">
        <v>0</v>
      </c>
      <c r="AK215" s="81">
        <v>2047847.9136895332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1696</v>
      </c>
      <c r="B216" s="80">
        <v>208</v>
      </c>
      <c r="C216" s="80">
        <v>16</v>
      </c>
      <c r="D216" s="80">
        <v>28</v>
      </c>
      <c r="E216" s="80">
        <v>2021</v>
      </c>
      <c r="F216" s="80" t="s">
        <v>75</v>
      </c>
      <c r="G216" s="182" t="s">
        <v>1694</v>
      </c>
      <c r="H216" s="80" t="s">
        <v>1695</v>
      </c>
      <c r="I216" s="173"/>
      <c r="J216" s="83"/>
      <c r="K216" s="81"/>
      <c r="L216" s="81"/>
      <c r="M216" s="81"/>
      <c r="N216" s="81"/>
      <c r="O216" s="81"/>
      <c r="P216" s="81"/>
      <c r="Q216" s="81"/>
      <c r="R216" s="81"/>
      <c r="S216" s="81"/>
      <c r="T216" s="81"/>
      <c r="U216" s="81"/>
      <c r="V216" s="81"/>
      <c r="W216" s="81"/>
      <c r="X216" s="81"/>
      <c r="Y216" s="81"/>
      <c r="Z216" s="81"/>
      <c r="AA216" s="81"/>
      <c r="AB216" s="81"/>
      <c r="AC216" s="82"/>
      <c r="AD216" s="81">
        <v>34227850.659590572</v>
      </c>
      <c r="AE216" s="81">
        <v>458957.21026218252</v>
      </c>
      <c r="AF216" s="81">
        <v>1655615.8793103348</v>
      </c>
      <c r="AG216" s="81">
        <v>13389058.886240704</v>
      </c>
      <c r="AH216" s="81">
        <v>15970335.088769682</v>
      </c>
      <c r="AI216" s="81">
        <v>0</v>
      </c>
      <c r="AJ216" s="81">
        <v>0</v>
      </c>
      <c r="AK216" s="81">
        <v>1252388.7535742477</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1704</v>
      </c>
      <c r="B217" s="80">
        <v>209</v>
      </c>
      <c r="C217" s="80">
        <v>16</v>
      </c>
      <c r="D217" s="80">
        <v>29</v>
      </c>
      <c r="E217" s="80">
        <v>2021</v>
      </c>
      <c r="F217" s="80" t="s">
        <v>75</v>
      </c>
      <c r="G217" s="182" t="s">
        <v>1702</v>
      </c>
      <c r="H217" s="80" t="s">
        <v>1703</v>
      </c>
      <c r="I217" s="173"/>
      <c r="J217" s="83"/>
      <c r="K217" s="81"/>
      <c r="L217" s="81"/>
      <c r="M217" s="81"/>
      <c r="N217" s="81"/>
      <c r="O217" s="81"/>
      <c r="P217" s="81"/>
      <c r="Q217" s="81"/>
      <c r="R217" s="81"/>
      <c r="S217" s="81"/>
      <c r="T217" s="81"/>
      <c r="U217" s="81"/>
      <c r="V217" s="81"/>
      <c r="W217" s="81"/>
      <c r="X217" s="81"/>
      <c r="Y217" s="81"/>
      <c r="Z217" s="81"/>
      <c r="AA217" s="81"/>
      <c r="AB217" s="81"/>
      <c r="AC217" s="82"/>
      <c r="AD217" s="81">
        <v>138204466.4382897</v>
      </c>
      <c r="AE217" s="81">
        <v>606314.70920923783</v>
      </c>
      <c r="AF217" s="81">
        <v>352258.69772560312</v>
      </c>
      <c r="AG217" s="81">
        <v>10450684.968914922</v>
      </c>
      <c r="AH217" s="81">
        <v>17048113.391909253</v>
      </c>
      <c r="AI217" s="81">
        <v>0</v>
      </c>
      <c r="AJ217" s="81">
        <v>0</v>
      </c>
      <c r="AK217" s="81">
        <v>1207759.0317195947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1788</v>
      </c>
      <c r="B218" s="80">
        <v>210</v>
      </c>
      <c r="C218" s="80">
        <v>16</v>
      </c>
      <c r="D218" s="80">
        <v>30</v>
      </c>
      <c r="E218" s="80">
        <v>2021</v>
      </c>
      <c r="F218" s="80" t="s">
        <v>75</v>
      </c>
      <c r="G218" s="182" t="s">
        <v>1786</v>
      </c>
      <c r="H218" s="80" t="s">
        <v>1787</v>
      </c>
      <c r="I218" s="173"/>
      <c r="J218" s="83"/>
      <c r="K218" s="81"/>
      <c r="L218" s="81"/>
      <c r="M218" s="81"/>
      <c r="N218" s="81"/>
      <c r="O218" s="81"/>
      <c r="P218" s="81"/>
      <c r="Q218" s="81"/>
      <c r="R218" s="81"/>
      <c r="S218" s="81"/>
      <c r="T218" s="81"/>
      <c r="U218" s="81"/>
      <c r="V218" s="81"/>
      <c r="W218" s="81"/>
      <c r="X218" s="81"/>
      <c r="Y218" s="81"/>
      <c r="Z218" s="81"/>
      <c r="AA218" s="81"/>
      <c r="AB218" s="81"/>
      <c r="AC218" s="82"/>
      <c r="AD218" s="81">
        <v>28013255.200375643</v>
      </c>
      <c r="AE218" s="81">
        <v>594034.91763031657</v>
      </c>
      <c r="AF218" s="81">
        <v>1884584.0328319767</v>
      </c>
      <c r="AG218" s="81">
        <v>15684487.263115162</v>
      </c>
      <c r="AH218" s="81">
        <v>16375546.311267894</v>
      </c>
      <c r="AI218" s="81">
        <v>0</v>
      </c>
      <c r="AJ218" s="81">
        <v>0</v>
      </c>
      <c r="AK218" s="81">
        <v>1363963.0582108803</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1677</v>
      </c>
      <c r="B219" s="80">
        <v>211</v>
      </c>
      <c r="C219" s="80">
        <v>16</v>
      </c>
      <c r="D219" s="80">
        <v>31</v>
      </c>
      <c r="E219" s="80">
        <v>2021</v>
      </c>
      <c r="F219" s="80" t="s">
        <v>75</v>
      </c>
      <c r="G219" s="182" t="s">
        <v>1675</v>
      </c>
      <c r="H219" s="80" t="s">
        <v>1676</v>
      </c>
      <c r="I219" s="173"/>
      <c r="J219" s="83"/>
      <c r="K219" s="81"/>
      <c r="L219" s="81"/>
      <c r="M219" s="81"/>
      <c r="N219" s="81"/>
      <c r="O219" s="81"/>
      <c r="P219" s="81"/>
      <c r="Q219" s="81"/>
      <c r="R219" s="81"/>
      <c r="S219" s="81"/>
      <c r="T219" s="81"/>
      <c r="U219" s="81"/>
      <c r="V219" s="81"/>
      <c r="W219" s="81"/>
      <c r="X219" s="81"/>
      <c r="Y219" s="81"/>
      <c r="Z219" s="81"/>
      <c r="AA219" s="81"/>
      <c r="AB219" s="81"/>
      <c r="AC219" s="82"/>
      <c r="AD219" s="81">
        <v>41282327.245108671</v>
      </c>
      <c r="AE219" s="81">
        <v>348439.08605189103</v>
      </c>
      <c r="AF219" s="81">
        <v>493162.17681584432</v>
      </c>
      <c r="AG219" s="81">
        <v>9040716.6784514952</v>
      </c>
      <c r="AH219" s="81">
        <v>11375156.276934305</v>
      </c>
      <c r="AI219" s="81">
        <v>0</v>
      </c>
      <c r="AJ219" s="81">
        <v>0</v>
      </c>
      <c r="AK219" s="81">
        <v>883274.70105870592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1804</v>
      </c>
      <c r="B220" s="80">
        <v>212</v>
      </c>
      <c r="C220" s="80">
        <v>16</v>
      </c>
      <c r="D220" s="80">
        <v>32</v>
      </c>
      <c r="E220" s="80">
        <v>2021</v>
      </c>
      <c r="F220" s="80" t="s">
        <v>75</v>
      </c>
      <c r="G220" s="182" t="s">
        <v>1802</v>
      </c>
      <c r="H220" s="80" t="s">
        <v>1803</v>
      </c>
      <c r="I220" s="173"/>
      <c r="J220" s="83"/>
      <c r="K220" s="81"/>
      <c r="L220" s="81"/>
      <c r="M220" s="81"/>
      <c r="N220" s="81"/>
      <c r="O220" s="81"/>
      <c r="P220" s="81"/>
      <c r="Q220" s="81"/>
      <c r="R220" s="81"/>
      <c r="S220" s="81"/>
      <c r="T220" s="81"/>
      <c r="U220" s="81"/>
      <c r="V220" s="81"/>
      <c r="W220" s="81"/>
      <c r="X220" s="81"/>
      <c r="Y220" s="81"/>
      <c r="Z220" s="81"/>
      <c r="AA220" s="81"/>
      <c r="AB220" s="81"/>
      <c r="AC220" s="82"/>
      <c r="AD220" s="81">
        <v>606321.61569870089</v>
      </c>
      <c r="AE220" s="81">
        <v>405233.12210440199</v>
      </c>
      <c r="AF220" s="81">
        <v>1039163.1582905292</v>
      </c>
      <c r="AG220" s="81">
        <v>14658030.347657789</v>
      </c>
      <c r="AH220" s="81">
        <v>18957201.316462681</v>
      </c>
      <c r="AI220" s="81">
        <v>0</v>
      </c>
      <c r="AJ220" s="81">
        <v>0</v>
      </c>
      <c r="AK220" s="81">
        <v>1487744.9044136384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1688</v>
      </c>
      <c r="B221" s="80">
        <v>213</v>
      </c>
      <c r="C221" s="80">
        <v>16</v>
      </c>
      <c r="D221" s="80">
        <v>33</v>
      </c>
      <c r="E221" s="80">
        <v>2021</v>
      </c>
      <c r="F221" s="80" t="s">
        <v>75</v>
      </c>
      <c r="G221" s="182" t="s">
        <v>1686</v>
      </c>
      <c r="H221" s="80" t="s">
        <v>1687</v>
      </c>
      <c r="I221" s="173"/>
      <c r="J221" s="83"/>
      <c r="K221" s="81"/>
      <c r="L221" s="81"/>
      <c r="M221" s="81"/>
      <c r="N221" s="81"/>
      <c r="O221" s="81"/>
      <c r="P221" s="81"/>
      <c r="Q221" s="81"/>
      <c r="R221" s="81"/>
      <c r="S221" s="81"/>
      <c r="T221" s="81"/>
      <c r="U221" s="81"/>
      <c r="V221" s="81"/>
      <c r="W221" s="81"/>
      <c r="X221" s="81"/>
      <c r="Y221" s="81"/>
      <c r="Z221" s="81"/>
      <c r="AA221" s="81"/>
      <c r="AB221" s="81"/>
      <c r="AC221" s="82"/>
      <c r="AD221" s="81">
        <v>16807727.886325024</v>
      </c>
      <c r="AE221" s="81">
        <v>1791314.5965751405</v>
      </c>
      <c r="AF221" s="81">
        <v>3504974.0423697513</v>
      </c>
      <c r="AG221" s="81">
        <v>77982526.208951235</v>
      </c>
      <c r="AH221" s="81">
        <v>63893872.660929188</v>
      </c>
      <c r="AI221" s="81">
        <v>0</v>
      </c>
      <c r="AJ221" s="81">
        <v>0</v>
      </c>
      <c r="AK221" s="81">
        <v>4087032.4107837519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2429</v>
      </c>
      <c r="B222" s="80">
        <v>214</v>
      </c>
      <c r="C222" s="80">
        <v>16</v>
      </c>
      <c r="D222" s="80">
        <v>34</v>
      </c>
      <c r="E222" s="80">
        <v>2021</v>
      </c>
      <c r="F222" s="80" t="s">
        <v>75</v>
      </c>
      <c r="G222" s="182" t="s">
        <v>2427</v>
      </c>
      <c r="H222" s="80" t="s">
        <v>2428</v>
      </c>
      <c r="I222" s="173"/>
      <c r="J222" s="83"/>
      <c r="K222" s="81"/>
      <c r="L222" s="81"/>
      <c r="M222" s="81"/>
      <c r="N222" s="81"/>
      <c r="O222" s="81"/>
      <c r="P222" s="81"/>
      <c r="Q222" s="81"/>
      <c r="R222" s="81"/>
      <c r="S222" s="81"/>
      <c r="T222" s="81"/>
      <c r="U222" s="81"/>
      <c r="V222" s="81"/>
      <c r="W222" s="81"/>
      <c r="X222" s="81"/>
      <c r="Y222" s="81"/>
      <c r="Z222" s="81"/>
      <c r="AA222" s="81"/>
      <c r="AB222" s="81"/>
      <c r="AC222" s="82"/>
      <c r="AD222" s="81">
        <v>71139001.258905128</v>
      </c>
      <c r="AE222" s="81">
        <v>1691541.2899964054</v>
      </c>
      <c r="AF222" s="81">
        <v>3346457.62839323</v>
      </c>
      <c r="AG222" s="81">
        <v>60544038.392499566</v>
      </c>
      <c r="AH222" s="81">
        <v>58016221.217063397</v>
      </c>
      <c r="AI222" s="81">
        <v>0</v>
      </c>
      <c r="AJ222" s="81">
        <v>0</v>
      </c>
      <c r="AK222" s="81">
        <v>4395765.0749077043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1700</v>
      </c>
      <c r="B223" s="80">
        <v>215</v>
      </c>
      <c r="C223" s="80">
        <v>16</v>
      </c>
      <c r="D223" s="80">
        <v>35</v>
      </c>
      <c r="E223" s="80">
        <v>2021</v>
      </c>
      <c r="F223" s="80" t="s">
        <v>75</v>
      </c>
      <c r="G223" s="182" t="s">
        <v>1698</v>
      </c>
      <c r="H223" s="80" t="s">
        <v>1699</v>
      </c>
      <c r="I223" s="173"/>
      <c r="J223" s="83"/>
      <c r="K223" s="81"/>
      <c r="L223" s="81"/>
      <c r="M223" s="81"/>
      <c r="N223" s="81"/>
      <c r="O223" s="81"/>
      <c r="P223" s="81"/>
      <c r="Q223" s="81"/>
      <c r="R223" s="81"/>
      <c r="S223" s="81"/>
      <c r="T223" s="81"/>
      <c r="U223" s="81"/>
      <c r="V223" s="81"/>
      <c r="W223" s="81"/>
      <c r="X223" s="81"/>
      <c r="Y223" s="81"/>
      <c r="Z223" s="81"/>
      <c r="AA223" s="81"/>
      <c r="AB223" s="81"/>
      <c r="AC223" s="82"/>
      <c r="AD223" s="81">
        <v>3884017.8405041457</v>
      </c>
      <c r="AE223" s="81">
        <v>779766.76526150072</v>
      </c>
      <c r="AF223" s="81">
        <v>748549.73266690667</v>
      </c>
      <c r="AG223" s="81">
        <v>11917051.990996888</v>
      </c>
      <c r="AH223" s="81">
        <v>17415727.696856085</v>
      </c>
      <c r="AI223" s="81">
        <v>0</v>
      </c>
      <c r="AJ223" s="81">
        <v>0</v>
      </c>
      <c r="AK223" s="81">
        <v>1232042.8509640382</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1772</v>
      </c>
      <c r="B224" s="80">
        <v>216</v>
      </c>
      <c r="C224" s="80">
        <v>16</v>
      </c>
      <c r="D224" s="80">
        <v>36</v>
      </c>
      <c r="E224" s="80">
        <v>2021</v>
      </c>
      <c r="F224" s="80" t="s">
        <v>75</v>
      </c>
      <c r="G224" s="182" t="s">
        <v>1770</v>
      </c>
      <c r="H224" s="80" t="s">
        <v>1771</v>
      </c>
      <c r="I224" s="173"/>
      <c r="J224" s="83"/>
      <c r="K224" s="81"/>
      <c r="L224" s="81"/>
      <c r="M224" s="81"/>
      <c r="N224" s="81"/>
      <c r="O224" s="81"/>
      <c r="P224" s="81"/>
      <c r="Q224" s="81"/>
      <c r="R224" s="81"/>
      <c r="S224" s="81"/>
      <c r="T224" s="81"/>
      <c r="U224" s="81"/>
      <c r="V224" s="81"/>
      <c r="W224" s="81"/>
      <c r="X224" s="81"/>
      <c r="Y224" s="81"/>
      <c r="Z224" s="81"/>
      <c r="AA224" s="81"/>
      <c r="AB224" s="81"/>
      <c r="AC224" s="82"/>
      <c r="AD224" s="81">
        <v>2192702.2954195691</v>
      </c>
      <c r="AE224" s="81">
        <v>93633.410789274698</v>
      </c>
      <c r="AF224" s="81">
        <v>193742.28374908172</v>
      </c>
      <c r="AG224" s="81">
        <v>2475904.3180537783</v>
      </c>
      <c r="AH224" s="81">
        <v>3617658.9554994884</v>
      </c>
      <c r="AI224" s="81">
        <v>0</v>
      </c>
      <c r="AJ224" s="81">
        <v>0</v>
      </c>
      <c r="AK224" s="81">
        <v>274078.99774269253</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2413</v>
      </c>
      <c r="B225" s="80">
        <v>217</v>
      </c>
      <c r="C225" s="80">
        <v>16</v>
      </c>
      <c r="D225" s="80">
        <v>37</v>
      </c>
      <c r="E225" s="80">
        <v>2021</v>
      </c>
      <c r="F225" s="80" t="s">
        <v>75</v>
      </c>
      <c r="G225" s="182" t="s">
        <v>2411</v>
      </c>
      <c r="H225" s="80" t="s">
        <v>2412</v>
      </c>
      <c r="I225" s="173"/>
      <c r="J225" s="83"/>
      <c r="K225" s="81"/>
      <c r="L225" s="81"/>
      <c r="M225" s="81"/>
      <c r="N225" s="81"/>
      <c r="O225" s="81"/>
      <c r="P225" s="81"/>
      <c r="Q225" s="81"/>
      <c r="R225" s="81"/>
      <c r="S225" s="81"/>
      <c r="T225" s="81"/>
      <c r="U225" s="81"/>
      <c r="V225" s="81"/>
      <c r="W225" s="81"/>
      <c r="X225" s="81"/>
      <c r="Y225" s="81"/>
      <c r="Z225" s="81"/>
      <c r="AA225" s="81"/>
      <c r="AB225" s="81"/>
      <c r="AC225" s="82"/>
      <c r="AD225" s="81">
        <v>44220221.932917081</v>
      </c>
      <c r="AE225" s="81">
        <v>1076016.7371029765</v>
      </c>
      <c r="AF225" s="81">
        <v>1708454.6839691752</v>
      </c>
      <c r="AG225" s="81">
        <v>50093353.42358464</v>
      </c>
      <c r="AH225" s="81">
        <v>47622762.231748469</v>
      </c>
      <c r="AI225" s="81">
        <v>0</v>
      </c>
      <c r="AJ225" s="81">
        <v>0</v>
      </c>
      <c r="AK225" s="81">
        <v>3051360.3359801867</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1796</v>
      </c>
      <c r="B226" s="80">
        <v>218</v>
      </c>
      <c r="C226" s="80">
        <v>16</v>
      </c>
      <c r="D226" s="80">
        <v>38</v>
      </c>
      <c r="E226" s="80">
        <v>2021</v>
      </c>
      <c r="F226" s="80" t="s">
        <v>75</v>
      </c>
      <c r="G226" s="182" t="s">
        <v>1794</v>
      </c>
      <c r="H226" s="80" t="s">
        <v>1795</v>
      </c>
      <c r="I226" s="173"/>
      <c r="J226" s="83"/>
      <c r="K226" s="81"/>
      <c r="L226" s="81"/>
      <c r="M226" s="81"/>
      <c r="N226" s="81"/>
      <c r="O226" s="81"/>
      <c r="P226" s="81"/>
      <c r="Q226" s="81"/>
      <c r="R226" s="81"/>
      <c r="S226" s="81"/>
      <c r="T226" s="81"/>
      <c r="U226" s="81"/>
      <c r="V226" s="81"/>
      <c r="W226" s="81"/>
      <c r="X226" s="81"/>
      <c r="Y226" s="81"/>
      <c r="Z226" s="81"/>
      <c r="AA226" s="81"/>
      <c r="AB226" s="81"/>
      <c r="AC226" s="82"/>
      <c r="AD226" s="81">
        <v>6957615.9532788731</v>
      </c>
      <c r="AE226" s="81">
        <v>609384.6571039682</v>
      </c>
      <c r="AF226" s="81">
        <v>1717261.1514123152</v>
      </c>
      <c r="AG226" s="81">
        <v>15983400.540693412</v>
      </c>
      <c r="AH226" s="81">
        <v>19475203.291615032</v>
      </c>
      <c r="AI226" s="81">
        <v>0</v>
      </c>
      <c r="AJ226" s="81">
        <v>0</v>
      </c>
      <c r="AK226" s="81">
        <v>1350049.0861032531</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1752</v>
      </c>
      <c r="B227" s="80">
        <v>219</v>
      </c>
      <c r="C227" s="80">
        <v>16</v>
      </c>
      <c r="D227" s="80">
        <v>39</v>
      </c>
      <c r="E227" s="80">
        <v>2021</v>
      </c>
      <c r="F227" s="80" t="s">
        <v>75</v>
      </c>
      <c r="G227" s="182" t="s">
        <v>1750</v>
      </c>
      <c r="H227" s="80" t="s">
        <v>1751</v>
      </c>
      <c r="I227" s="173"/>
      <c r="J227" s="83"/>
      <c r="K227" s="81"/>
      <c r="L227" s="81"/>
      <c r="M227" s="81"/>
      <c r="N227" s="81"/>
      <c r="O227" s="81"/>
      <c r="P227" s="81"/>
      <c r="Q227" s="81"/>
      <c r="R227" s="81"/>
      <c r="S227" s="81"/>
      <c r="T227" s="81"/>
      <c r="U227" s="81"/>
      <c r="V227" s="81"/>
      <c r="W227" s="81"/>
      <c r="X227" s="81"/>
      <c r="Y227" s="81"/>
      <c r="Z227" s="81"/>
      <c r="AA227" s="81"/>
      <c r="AB227" s="81"/>
      <c r="AC227" s="82"/>
      <c r="AD227" s="81">
        <v>988475.17003111914</v>
      </c>
      <c r="AE227" s="81">
        <v>279365.25842045894</v>
      </c>
      <c r="AF227" s="81">
        <v>581226.85124724521</v>
      </c>
      <c r="AG227" s="81">
        <v>9503186.2777234986</v>
      </c>
      <c r="AH227" s="81">
        <v>7427479.9340393664</v>
      </c>
      <c r="AI227" s="81">
        <v>0</v>
      </c>
      <c r="AJ227" s="81">
        <v>0</v>
      </c>
      <c r="AK227" s="81">
        <v>508910.09303085186</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2421</v>
      </c>
      <c r="B228" s="80">
        <v>220</v>
      </c>
      <c r="C228" s="80">
        <v>16</v>
      </c>
      <c r="D228" s="80">
        <v>40</v>
      </c>
      <c r="E228" s="80">
        <v>2021</v>
      </c>
      <c r="F228" s="80" t="s">
        <v>75</v>
      </c>
      <c r="G228" s="182" t="s">
        <v>2419</v>
      </c>
      <c r="H228" s="80" t="s">
        <v>2420</v>
      </c>
      <c r="I228" s="173"/>
      <c r="J228" s="83"/>
      <c r="K228" s="81"/>
      <c r="L228" s="81"/>
      <c r="M228" s="81"/>
      <c r="N228" s="81"/>
      <c r="O228" s="81"/>
      <c r="P228" s="81"/>
      <c r="Q228" s="81"/>
      <c r="R228" s="81"/>
      <c r="S228" s="81"/>
      <c r="T228" s="81"/>
      <c r="U228" s="81"/>
      <c r="V228" s="81"/>
      <c r="W228" s="81"/>
      <c r="X228" s="81"/>
      <c r="Y228" s="81"/>
      <c r="Z228" s="81"/>
      <c r="AA228" s="81"/>
      <c r="AB228" s="81"/>
      <c r="AC228" s="82"/>
      <c r="AD228" s="81">
        <v>14340682.65620026</v>
      </c>
      <c r="AE228" s="81">
        <v>1226444.183944762</v>
      </c>
      <c r="AF228" s="81">
        <v>871840.27687086782</v>
      </c>
      <c r="AG228" s="81">
        <v>28272684.160372641</v>
      </c>
      <c r="AH228" s="81">
        <v>30699971.898343816</v>
      </c>
      <c r="AI228" s="81">
        <v>0</v>
      </c>
      <c r="AJ228" s="81">
        <v>0</v>
      </c>
      <c r="AK228" s="81">
        <v>2237786.7593474244</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1692</v>
      </c>
      <c r="B229" s="80">
        <v>221</v>
      </c>
      <c r="C229" s="80">
        <v>16</v>
      </c>
      <c r="D229" s="80">
        <v>41</v>
      </c>
      <c r="E229" s="80">
        <v>2021</v>
      </c>
      <c r="F229" s="80" t="s">
        <v>75</v>
      </c>
      <c r="G229" s="182" t="s">
        <v>1690</v>
      </c>
      <c r="H229" s="80" t="s">
        <v>1691</v>
      </c>
      <c r="I229" s="173"/>
      <c r="J229" s="83"/>
      <c r="K229" s="81"/>
      <c r="L229" s="81"/>
      <c r="M229" s="81"/>
      <c r="N229" s="81"/>
      <c r="O229" s="81"/>
      <c r="P229" s="81"/>
      <c r="Q229" s="81"/>
      <c r="R229" s="81"/>
      <c r="S229" s="81"/>
      <c r="T229" s="81"/>
      <c r="U229" s="81"/>
      <c r="V229" s="81"/>
      <c r="W229" s="81"/>
      <c r="X229" s="81"/>
      <c r="Y229" s="81"/>
      <c r="Z229" s="81"/>
      <c r="AA229" s="81"/>
      <c r="AB229" s="81"/>
      <c r="AC229" s="82"/>
      <c r="AD229" s="81">
        <v>286913439.78593212</v>
      </c>
      <c r="AE229" s="81">
        <v>6035517.5610398054</v>
      </c>
      <c r="AF229" s="81">
        <v>7899401.2964966502</v>
      </c>
      <c r="AG229" s="81">
        <v>231708548.98159778</v>
      </c>
      <c r="AH229" s="81">
        <v>237307566.1490294</v>
      </c>
      <c r="AI229" s="81">
        <v>0</v>
      </c>
      <c r="AJ229" s="81">
        <v>0</v>
      </c>
      <c r="AK229" s="81">
        <v>16274359.338187022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1748</v>
      </c>
      <c r="B230" s="80">
        <v>222</v>
      </c>
      <c r="C230" s="80">
        <v>16</v>
      </c>
      <c r="D230" s="80">
        <v>42</v>
      </c>
      <c r="E230" s="80">
        <v>2021</v>
      </c>
      <c r="F230" s="80" t="s">
        <v>75</v>
      </c>
      <c r="G230" s="182" t="s">
        <v>1746</v>
      </c>
      <c r="H230" s="80" t="s">
        <v>1747</v>
      </c>
      <c r="I230" s="173"/>
      <c r="J230" s="83"/>
      <c r="K230" s="81"/>
      <c r="L230" s="81"/>
      <c r="M230" s="81"/>
      <c r="N230" s="81"/>
      <c r="O230" s="81"/>
      <c r="P230" s="81"/>
      <c r="Q230" s="81"/>
      <c r="R230" s="81"/>
      <c r="S230" s="81"/>
      <c r="T230" s="81"/>
      <c r="U230" s="81"/>
      <c r="V230" s="81"/>
      <c r="W230" s="81"/>
      <c r="X230" s="81"/>
      <c r="Y230" s="81"/>
      <c r="Z230" s="81"/>
      <c r="AA230" s="81"/>
      <c r="AB230" s="81"/>
      <c r="AC230" s="82"/>
      <c r="AD230" s="81">
        <v>592294.77235044737</v>
      </c>
      <c r="AE230" s="81">
        <v>219501.27447321775</v>
      </c>
      <c r="AF230" s="81">
        <v>184935.81630594164</v>
      </c>
      <c r="AG230" s="81">
        <v>2797377.0882794391</v>
      </c>
      <c r="AH230" s="81">
        <v>5029632.0813179966</v>
      </c>
      <c r="AI230" s="81">
        <v>0</v>
      </c>
      <c r="AJ230" s="81">
        <v>0</v>
      </c>
      <c r="AK230" s="81">
        <v>438946.44082929299</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2425</v>
      </c>
      <c r="B231" s="80">
        <v>223</v>
      </c>
      <c r="C231" s="80">
        <v>16</v>
      </c>
      <c r="D231" s="80">
        <v>43</v>
      </c>
      <c r="E231" s="80">
        <v>2021</v>
      </c>
      <c r="F231" s="80" t="s">
        <v>75</v>
      </c>
      <c r="G231" s="182" t="s">
        <v>2423</v>
      </c>
      <c r="H231" s="80" t="s">
        <v>2424</v>
      </c>
      <c r="I231" s="173"/>
      <c r="J231" s="83"/>
      <c r="K231" s="81"/>
      <c r="L231" s="81"/>
      <c r="M231" s="81"/>
      <c r="N231" s="81"/>
      <c r="O231" s="81"/>
      <c r="P231" s="81"/>
      <c r="Q231" s="81"/>
      <c r="R231" s="81"/>
      <c r="S231" s="81"/>
      <c r="T231" s="81"/>
      <c r="U231" s="81"/>
      <c r="V231" s="81"/>
      <c r="W231" s="81"/>
      <c r="X231" s="81"/>
      <c r="Y231" s="81"/>
      <c r="Z231" s="81"/>
      <c r="AA231" s="81"/>
      <c r="AB231" s="81"/>
      <c r="AC231" s="82"/>
      <c r="AD231" s="81">
        <v>72020389.775417298</v>
      </c>
      <c r="AE231" s="81">
        <v>2049190.2197324876</v>
      </c>
      <c r="AF231" s="81">
        <v>4103813.8285032762</v>
      </c>
      <c r="AG231" s="81">
        <v>82060154.50497146</v>
      </c>
      <c r="AH231" s="81">
        <v>91310380.426452458</v>
      </c>
      <c r="AI231" s="81">
        <v>0</v>
      </c>
      <c r="AJ231" s="81">
        <v>0</v>
      </c>
      <c r="AK231" s="81">
        <v>6569888.8486683443</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1760</v>
      </c>
      <c r="B232" s="80">
        <v>224</v>
      </c>
      <c r="C232" s="80">
        <v>16</v>
      </c>
      <c r="D232" s="80">
        <v>44</v>
      </c>
      <c r="E232" s="80">
        <v>2021</v>
      </c>
      <c r="F232" s="80" t="s">
        <v>75</v>
      </c>
      <c r="G232" s="182" t="s">
        <v>1758</v>
      </c>
      <c r="H232" s="80" t="s">
        <v>1759</v>
      </c>
      <c r="I232" s="173"/>
      <c r="J232" s="83"/>
      <c r="K232" s="81"/>
      <c r="L232" s="81"/>
      <c r="M232" s="81"/>
      <c r="N232" s="81"/>
      <c r="O232" s="81"/>
      <c r="P232" s="81"/>
      <c r="Q232" s="81"/>
      <c r="R232" s="81"/>
      <c r="S232" s="81"/>
      <c r="T232" s="81"/>
      <c r="U232" s="81"/>
      <c r="V232" s="81"/>
      <c r="W232" s="81"/>
      <c r="X232" s="81"/>
      <c r="Y232" s="81"/>
      <c r="Z232" s="81"/>
      <c r="AA232" s="81"/>
      <c r="AB232" s="81"/>
      <c r="AC232" s="82"/>
      <c r="AD232" s="81">
        <v>8039191.1538200136</v>
      </c>
      <c r="AE232" s="81">
        <v>936334.10789274692</v>
      </c>
      <c r="AF232" s="81">
        <v>2122358.653796759</v>
      </c>
      <c r="AG232" s="81">
        <v>20698334.504003111</v>
      </c>
      <c r="AH232" s="81">
        <v>26777360.167149797</v>
      </c>
      <c r="AI232" s="81">
        <v>0</v>
      </c>
      <c r="AJ232" s="81">
        <v>0</v>
      </c>
      <c r="AK232" s="81">
        <v>1833231.4571237755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1756</v>
      </c>
      <c r="B233" s="80">
        <v>225</v>
      </c>
      <c r="C233" s="80">
        <v>16</v>
      </c>
      <c r="D233" s="80">
        <v>45</v>
      </c>
      <c r="E233" s="80">
        <v>2021</v>
      </c>
      <c r="F233" s="80" t="s">
        <v>75</v>
      </c>
      <c r="G233" s="182" t="s">
        <v>1754</v>
      </c>
      <c r="H233" s="80" t="s">
        <v>1755</v>
      </c>
      <c r="I233" s="173"/>
      <c r="J233" s="83"/>
      <c r="K233" s="81"/>
      <c r="L233" s="81"/>
      <c r="M233" s="81"/>
      <c r="N233" s="81"/>
      <c r="O233" s="81"/>
      <c r="P233" s="81"/>
      <c r="Q233" s="81"/>
      <c r="R233" s="81"/>
      <c r="S233" s="81"/>
      <c r="T233" s="81"/>
      <c r="U233" s="81"/>
      <c r="V233" s="81"/>
      <c r="W233" s="81"/>
      <c r="X233" s="81"/>
      <c r="Y233" s="81"/>
      <c r="Z233" s="81"/>
      <c r="AA233" s="81"/>
      <c r="AB233" s="81"/>
      <c r="AC233" s="82"/>
      <c r="AD233" s="81">
        <v>2114202.2480935366</v>
      </c>
      <c r="AE233" s="81">
        <v>119727.96789448241</v>
      </c>
      <c r="AF233" s="81">
        <v>1030356.6908473892</v>
      </c>
      <c r="AG233" s="81">
        <v>4100187.7886676458</v>
      </c>
      <c r="AH233" s="81">
        <v>6520976.4775227513</v>
      </c>
      <c r="AI233" s="81">
        <v>0</v>
      </c>
      <c r="AJ233" s="81">
        <v>0</v>
      </c>
      <c r="AK233" s="81">
        <v>486070.17655229423</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1684</v>
      </c>
      <c r="B234" s="80">
        <v>226</v>
      </c>
      <c r="C234" s="80">
        <v>16</v>
      </c>
      <c r="D234" s="80">
        <v>46</v>
      </c>
      <c r="E234" s="80">
        <v>2021</v>
      </c>
      <c r="F234" s="80" t="s">
        <v>75</v>
      </c>
      <c r="G234" s="182" t="s">
        <v>1682</v>
      </c>
      <c r="H234" s="80" t="s">
        <v>1683</v>
      </c>
      <c r="I234" s="173"/>
      <c r="J234" s="83"/>
      <c r="K234" s="81"/>
      <c r="L234" s="81"/>
      <c r="M234" s="81"/>
      <c r="N234" s="81"/>
      <c r="O234" s="81"/>
      <c r="P234" s="81"/>
      <c r="Q234" s="81"/>
      <c r="R234" s="81"/>
      <c r="S234" s="81"/>
      <c r="T234" s="81"/>
      <c r="U234" s="81"/>
      <c r="V234" s="81"/>
      <c r="W234" s="81"/>
      <c r="X234" s="81"/>
      <c r="Y234" s="81"/>
      <c r="Z234" s="81"/>
      <c r="AA234" s="81"/>
      <c r="AB234" s="81"/>
      <c r="AC234" s="82"/>
      <c r="AD234" s="81">
        <v>1509600.0519020408</v>
      </c>
      <c r="AE234" s="81">
        <v>532635.95973571017</v>
      </c>
      <c r="AF234" s="81">
        <v>519581.57914526458</v>
      </c>
      <c r="AG234" s="81">
        <v>13687972.163818952</v>
      </c>
      <c r="AH234" s="81">
        <v>12904097.590690441</v>
      </c>
      <c r="AI234" s="81">
        <v>0</v>
      </c>
      <c r="AJ234" s="81">
        <v>0</v>
      </c>
      <c r="AK234" s="81">
        <v>887081.35380513209</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1895</v>
      </c>
      <c r="H6" s="87" t="s">
        <v>1896</v>
      </c>
      <c r="I6" s="87" t="s">
        <v>2440</v>
      </c>
      <c r="J6" s="87" t="s">
        <v>2441</v>
      </c>
      <c r="K6" s="87">
        <v>49</v>
      </c>
      <c r="L6" s="87">
        <v>46</v>
      </c>
      <c r="M6" s="18"/>
      <c r="N6" s="87">
        <v>1</v>
      </c>
      <c r="O6" s="87" t="s">
        <v>1811</v>
      </c>
      <c r="P6" s="87" t="s">
        <v>1812</v>
      </c>
      <c r="Q6" s="87" t="s">
        <v>1247</v>
      </c>
      <c r="R6" s="18"/>
      <c r="S6" s="87">
        <v>1</v>
      </c>
      <c r="T6" s="87" t="s">
        <v>1895</v>
      </c>
      <c r="U6" s="87" t="s">
        <v>1896</v>
      </c>
      <c r="V6" s="87" t="s">
        <v>1247</v>
      </c>
      <c r="W6" s="18"/>
      <c r="X6" s="87">
        <v>1</v>
      </c>
      <c r="Y6" s="769" t="s">
        <v>1811</v>
      </c>
      <c r="Z6" s="87" t="s">
        <v>1812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1832</v>
      </c>
      <c r="P7" s="87" t="s">
        <v>1833</v>
      </c>
      <c r="Q7" s="87" t="s">
        <v>1247</v>
      </c>
      <c r="R7" s="18"/>
      <c r="S7" s="87">
        <v>2</v>
      </c>
      <c r="T7" s="86" t="s">
        <v>570</v>
      </c>
      <c r="U7" s="87" t="s">
        <v>1592</v>
      </c>
      <c r="V7" s="87" t="s">
        <v>1592</v>
      </c>
      <c r="W7" s="18"/>
      <c r="X7" s="87">
        <v>2</v>
      </c>
      <c r="Y7" s="769" t="s">
        <v>1832</v>
      </c>
      <c r="Z7" s="87" t="s">
        <v>1833</v>
      </c>
      <c r="AA7" s="87" t="s">
        <v>1247</v>
      </c>
      <c r="AB7" s="18"/>
      <c r="AC7" s="87">
        <v>2</v>
      </c>
      <c r="AD7" s="87" t="s">
        <v>2407</v>
      </c>
      <c r="AE7" s="87" t="s">
        <v>2408</v>
      </c>
      <c r="AF7" s="87" t="s">
        <v>1247</v>
      </c>
    </row>
    <row r="8" spans="1:32" ht="12">
      <c r="A8" s="18"/>
      <c r="B8" s="18"/>
      <c r="C8" s="18"/>
      <c r="D8" s="18"/>
      <c r="F8" s="18"/>
      <c r="G8" s="18"/>
      <c r="H8" s="18"/>
      <c r="I8" s="18"/>
      <c r="J8" s="18"/>
      <c r="K8" s="18"/>
      <c r="L8" s="18"/>
      <c r="M8" s="18"/>
      <c r="N8" s="87">
        <v>3</v>
      </c>
      <c r="O8" s="87" t="s">
        <v>1853</v>
      </c>
      <c r="P8" s="87" t="s">
        <v>1854</v>
      </c>
      <c r="Q8" s="87" t="s">
        <v>1247</v>
      </c>
      <c r="R8" s="18"/>
      <c r="S8" s="18"/>
      <c r="T8" s="18"/>
      <c r="U8" s="18"/>
      <c r="V8" s="18"/>
      <c r="W8" s="18"/>
      <c r="X8" s="87">
        <v>3</v>
      </c>
      <c r="Y8" s="769" t="s">
        <v>1853</v>
      </c>
      <c r="Z8" s="87" t="s">
        <v>1854</v>
      </c>
      <c r="AA8" s="87" t="s">
        <v>1247</v>
      </c>
      <c r="AB8" s="18"/>
      <c r="AC8" s="87">
        <v>3</v>
      </c>
      <c r="AD8" s="87" t="s">
        <v>1722</v>
      </c>
      <c r="AE8" s="87" t="s">
        <v>1723</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1874</v>
      </c>
      <c r="P9" s="87" t="s">
        <v>1875</v>
      </c>
      <c r="Q9" s="87" t="s">
        <v>1247</v>
      </c>
      <c r="R9" s="18"/>
      <c r="S9" s="18"/>
      <c r="T9" s="18"/>
      <c r="U9" s="18"/>
      <c r="V9" s="18"/>
      <c r="W9" s="18"/>
      <c r="X9" s="87">
        <v>4</v>
      </c>
      <c r="Y9" s="769" t="s">
        <v>1874</v>
      </c>
      <c r="Z9" s="87" t="s">
        <v>1875</v>
      </c>
      <c r="AA9" s="87" t="s">
        <v>1247</v>
      </c>
      <c r="AB9" s="18"/>
      <c r="AC9" s="87">
        <v>4</v>
      </c>
      <c r="AD9" s="87" t="s">
        <v>1710</v>
      </c>
      <c r="AE9" s="87" t="s">
        <v>1711</v>
      </c>
      <c r="AF9" s="87" t="s">
        <v>1247</v>
      </c>
    </row>
    <row r="10" spans="1:32" ht="12">
      <c r="A10" s="18"/>
      <c r="B10" s="18"/>
      <c r="C10" s="18"/>
      <c r="D10" s="18"/>
      <c r="F10" s="85" t="s">
        <v>1247</v>
      </c>
      <c r="G10" s="86" t="s">
        <v>1895</v>
      </c>
      <c r="H10" s="87" t="s">
        <v>1896</v>
      </c>
      <c r="I10" s="87" t="s">
        <v>2440</v>
      </c>
      <c r="J10" s="87" t="s">
        <v>2441</v>
      </c>
      <c r="K10" s="85">
        <v>49</v>
      </c>
      <c r="L10" s="85">
        <v>46</v>
      </c>
      <c r="M10" s="18"/>
      <c r="N10" s="87">
        <v>5</v>
      </c>
      <c r="O10" s="87" t="s">
        <v>1895</v>
      </c>
      <c r="P10" s="87" t="s">
        <v>1896</v>
      </c>
      <c r="Q10" s="87" t="s">
        <v>1247</v>
      </c>
      <c r="R10" s="18"/>
      <c r="S10" s="18"/>
      <c r="T10" s="18"/>
      <c r="U10" s="18"/>
      <c r="V10" s="18"/>
      <c r="W10" s="18"/>
      <c r="X10" s="87">
        <v>5</v>
      </c>
      <c r="Y10" s="769" t="s">
        <v>1895</v>
      </c>
      <c r="Z10" s="87" t="s">
        <v>1896</v>
      </c>
      <c r="AA10" s="87" t="s">
        <v>1247</v>
      </c>
      <c r="AB10" s="18"/>
      <c r="AC10" s="87">
        <v>5</v>
      </c>
      <c r="AD10" s="87" t="s">
        <v>1662</v>
      </c>
      <c r="AE10" s="87" t="s">
        <v>1663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1916</v>
      </c>
      <c r="P11" s="87" t="s">
        <v>1917</v>
      </c>
      <c r="Q11" s="87" t="s">
        <v>1247</v>
      </c>
      <c r="R11" s="18"/>
      <c r="S11" s="18"/>
      <c r="T11" s="18"/>
      <c r="U11" s="18"/>
      <c r="V11" s="18"/>
      <c r="W11" s="18"/>
      <c r="X11" s="87">
        <v>6</v>
      </c>
      <c r="Y11" s="769" t="s">
        <v>1916</v>
      </c>
      <c r="Z11" s="87" t="s">
        <v>1917</v>
      </c>
      <c r="AA11" s="87" t="s">
        <v>1247</v>
      </c>
      <c r="AB11" s="18"/>
      <c r="AC11" s="87">
        <v>6</v>
      </c>
      <c r="AD11" s="87" t="s">
        <v>2415</v>
      </c>
      <c r="AE11" s="87" t="s">
        <v>2416</v>
      </c>
      <c r="AF11" s="87" t="s">
        <v>1247</v>
      </c>
    </row>
    <row r="12" spans="1:32" ht="12">
      <c r="A12" s="18"/>
      <c r="B12" s="18"/>
      <c r="C12" s="18"/>
      <c r="D12" s="18"/>
      <c r="F12" s="85" t="s">
        <v>1636</v>
      </c>
      <c r="G12" s="86" t="s">
        <v>1895</v>
      </c>
      <c r="H12" s="87"/>
      <c r="I12" s="87" t="s">
        <v>1895</v>
      </c>
      <c r="J12" s="87"/>
      <c r="K12" s="85" t="s">
        <v>1244</v>
      </c>
      <c r="L12" s="85"/>
      <c r="M12" s="18"/>
      <c r="N12" s="87">
        <v>7</v>
      </c>
      <c r="O12" s="87" t="s">
        <v>1937</v>
      </c>
      <c r="P12" s="87" t="s">
        <v>1938</v>
      </c>
      <c r="Q12" s="87" t="s">
        <v>1247</v>
      </c>
      <c r="R12" s="18"/>
      <c r="S12" s="18"/>
      <c r="T12" s="18"/>
      <c r="U12" s="18"/>
      <c r="V12" s="18"/>
      <c r="W12" s="18"/>
      <c r="X12" s="87">
        <v>7</v>
      </c>
      <c r="Y12" s="769" t="s">
        <v>1937</v>
      </c>
      <c r="Z12" s="87" t="s">
        <v>1938</v>
      </c>
      <c r="AA12" s="87" t="s">
        <v>1247</v>
      </c>
      <c r="AB12" s="18"/>
      <c r="AC12" s="87">
        <v>7</v>
      </c>
      <c r="AD12" s="87" t="s">
        <v>1774</v>
      </c>
      <c r="AE12" s="87" t="s">
        <v>1775</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1958</v>
      </c>
      <c r="P13" s="87" t="s">
        <v>1959</v>
      </c>
      <c r="Q13" s="87" t="s">
        <v>1247</v>
      </c>
      <c r="R13" s="18"/>
      <c r="S13" s="18"/>
      <c r="T13" s="18"/>
      <c r="U13" s="18"/>
      <c r="V13" s="18"/>
      <c r="W13" s="18"/>
      <c r="X13" s="87">
        <v>8</v>
      </c>
      <c r="Y13" s="769" t="s">
        <v>1958</v>
      </c>
      <c r="Z13" s="87" t="s">
        <v>1959</v>
      </c>
      <c r="AA13" s="87" t="s">
        <v>1247</v>
      </c>
      <c r="AB13" s="18"/>
      <c r="AC13" s="87">
        <v>8</v>
      </c>
      <c r="AD13" s="87" t="s">
        <v>1738</v>
      </c>
      <c r="AE13" s="87" t="s">
        <v>1739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1979</v>
      </c>
      <c r="P14" s="87" t="s">
        <v>1980</v>
      </c>
      <c r="Q14" s="87" t="s">
        <v>1247</v>
      </c>
      <c r="R14" s="18"/>
      <c r="S14" s="18"/>
      <c r="T14" s="18"/>
      <c r="U14" s="18"/>
      <c r="V14" s="18"/>
      <c r="W14" s="18"/>
      <c r="X14" s="87">
        <v>9</v>
      </c>
      <c r="Y14" s="769" t="s">
        <v>1979</v>
      </c>
      <c r="Z14" s="87" t="s">
        <v>1980</v>
      </c>
      <c r="AA14" s="87" t="s">
        <v>1247</v>
      </c>
      <c r="AB14" s="18"/>
      <c r="AC14" s="87">
        <v>9</v>
      </c>
      <c r="AD14" s="87" t="s">
        <v>1714</v>
      </c>
      <c r="AE14" s="87" t="s">
        <v>1715</v>
      </c>
      <c r="AF14" s="87" t="s">
        <v>1247</v>
      </c>
    </row>
    <row r="15" spans="1:32" ht="12">
      <c r="A15" s="18"/>
      <c r="B15" s="18"/>
      <c r="C15" s="18"/>
      <c r="D15" s="18"/>
      <c r="E15" s="18"/>
      <c r="F15" s="18"/>
      <c r="G15" s="18"/>
      <c r="H15" s="18"/>
      <c r="I15" s="18"/>
      <c r="J15" s="18"/>
      <c r="K15" s="18"/>
      <c r="L15" s="18"/>
      <c r="M15" s="18"/>
      <c r="N15" s="87">
        <v>10</v>
      </c>
      <c r="O15" s="87" t="s">
        <v>2000</v>
      </c>
      <c r="P15" s="87" t="s">
        <v>2001</v>
      </c>
      <c r="Q15" s="87" t="s">
        <v>1247</v>
      </c>
      <c r="R15" s="18"/>
      <c r="S15" s="18"/>
      <c r="T15" s="18"/>
      <c r="U15" s="18"/>
      <c r="V15" s="18"/>
      <c r="W15" s="18"/>
      <c r="X15" s="87">
        <v>10</v>
      </c>
      <c r="Y15" s="769" t="s">
        <v>2000</v>
      </c>
      <c r="Z15" s="87" t="s">
        <v>2001</v>
      </c>
      <c r="AA15" s="87" t="s">
        <v>1247</v>
      </c>
      <c r="AB15" s="18"/>
      <c r="AC15" s="87">
        <v>10</v>
      </c>
      <c r="AD15" s="87" t="s">
        <v>1782</v>
      </c>
      <c r="AE15" s="87" t="s">
        <v>1783</v>
      </c>
      <c r="AF15" s="87" t="s">
        <v>1247</v>
      </c>
    </row>
    <row r="16" spans="1:32" ht="12">
      <c r="A16" s="18"/>
      <c r="B16" s="18"/>
      <c r="C16" s="18"/>
      <c r="D16" s="18"/>
      <c r="E16" s="18"/>
      <c r="F16" s="18"/>
      <c r="G16" s="18"/>
      <c r="H16" s="18"/>
      <c r="I16" s="18"/>
      <c r="J16" s="18"/>
      <c r="K16" s="18"/>
      <c r="L16" s="18"/>
      <c r="M16" s="18"/>
      <c r="N16" s="87">
        <v>11</v>
      </c>
      <c r="O16" s="87" t="s">
        <v>2021</v>
      </c>
      <c r="P16" s="87" t="s">
        <v>2022</v>
      </c>
      <c r="Q16" s="87" t="s">
        <v>1247</v>
      </c>
      <c r="R16" s="18"/>
      <c r="S16" s="18"/>
      <c r="T16" s="18"/>
      <c r="U16" s="18"/>
      <c r="V16" s="18"/>
      <c r="W16" s="18"/>
      <c r="X16" s="87">
        <v>11</v>
      </c>
      <c r="Y16" s="769" t="s">
        <v>2021</v>
      </c>
      <c r="Z16" s="87" t="s">
        <v>2022</v>
      </c>
      <c r="AA16" s="87" t="s">
        <v>1247</v>
      </c>
      <c r="AB16" s="18"/>
      <c r="AC16" s="87">
        <v>11</v>
      </c>
      <c r="AD16" s="87" t="s">
        <v>1718</v>
      </c>
      <c r="AE16" s="87" t="s">
        <v>1719</v>
      </c>
      <c r="AF16" s="87" t="s">
        <v>1247</v>
      </c>
    </row>
    <row r="17" spans="1:32" ht="12">
      <c r="A17" s="18"/>
      <c r="B17" s="18"/>
      <c r="C17" s="18"/>
      <c r="D17" s="18"/>
      <c r="E17" s="18"/>
      <c r="F17" s="18"/>
      <c r="G17" s="18"/>
      <c r="H17" s="18"/>
      <c r="I17" s="18"/>
      <c r="J17" s="18"/>
      <c r="K17" s="18"/>
      <c r="L17" s="18"/>
      <c r="M17" s="18"/>
      <c r="N17" s="87">
        <v>12</v>
      </c>
      <c r="O17" s="87" t="s">
        <v>2042</v>
      </c>
      <c r="P17" s="87" t="s">
        <v>2043</v>
      </c>
      <c r="Q17" s="87" t="s">
        <v>1247</v>
      </c>
      <c r="R17" s="18"/>
      <c r="S17" s="18"/>
      <c r="T17" s="18"/>
      <c r="U17" s="18"/>
      <c r="V17" s="18"/>
      <c r="W17" s="18"/>
      <c r="X17" s="87">
        <v>12</v>
      </c>
      <c r="Y17" s="769" t="s">
        <v>2042</v>
      </c>
      <c r="Z17" s="87" t="s">
        <v>2043</v>
      </c>
      <c r="AA17" s="87" t="s">
        <v>1247</v>
      </c>
      <c r="AB17" s="18"/>
      <c r="AC17" s="87">
        <v>12</v>
      </c>
      <c r="AD17" s="87" t="s">
        <v>1679</v>
      </c>
      <c r="AE17" s="87" t="s">
        <v>1674</v>
      </c>
      <c r="AF17" s="87" t="s">
        <v>1247</v>
      </c>
    </row>
    <row r="18" spans="1:32" ht="12">
      <c r="A18" s="18"/>
      <c r="B18" s="18"/>
      <c r="C18" s="18"/>
      <c r="D18" s="18"/>
      <c r="E18" s="18"/>
      <c r="F18" s="18"/>
      <c r="G18" s="18"/>
      <c r="H18" s="18"/>
      <c r="I18" s="18"/>
      <c r="J18" s="18"/>
      <c r="K18" s="18"/>
      <c r="L18" s="18"/>
      <c r="M18" s="18"/>
      <c r="N18" s="87">
        <v>13</v>
      </c>
      <c r="O18" s="87" t="s">
        <v>2063</v>
      </c>
      <c r="P18" s="87" t="s">
        <v>2064</v>
      </c>
      <c r="Q18" s="87" t="s">
        <v>1247</v>
      </c>
      <c r="R18" s="18"/>
      <c r="S18" s="18"/>
      <c r="T18" s="18"/>
      <c r="U18" s="18"/>
      <c r="V18" s="18"/>
      <c r="W18" s="18"/>
      <c r="X18" s="87">
        <v>13</v>
      </c>
      <c r="Y18" s="769" t="s">
        <v>2063</v>
      </c>
      <c r="Z18" s="87" t="s">
        <v>2064</v>
      </c>
      <c r="AA18" s="87" t="s">
        <v>1247</v>
      </c>
      <c r="AB18" s="18"/>
      <c r="AC18" s="87">
        <v>13</v>
      </c>
      <c r="AD18" s="87" t="s">
        <v>1798</v>
      </c>
      <c r="AE18" s="87" t="s">
        <v>1799</v>
      </c>
      <c r="AF18" s="87" t="s">
        <v>1247</v>
      </c>
    </row>
    <row r="19" spans="1:32" ht="12">
      <c r="A19" s="18"/>
      <c r="B19" s="18"/>
      <c r="C19" s="18"/>
      <c r="D19" s="18"/>
      <c r="E19" s="18"/>
      <c r="F19" s="18"/>
      <c r="G19" s="18"/>
      <c r="H19" s="18"/>
      <c r="I19" s="18"/>
      <c r="J19" s="18"/>
      <c r="K19" s="18"/>
      <c r="L19" s="18"/>
      <c r="M19" s="18"/>
      <c r="N19" s="87">
        <v>14</v>
      </c>
      <c r="O19" s="87" t="s">
        <v>1637</v>
      </c>
      <c r="P19" s="87" t="s">
        <v>1638</v>
      </c>
      <c r="Q19" s="87" t="s">
        <v>1247</v>
      </c>
      <c r="R19" s="18"/>
      <c r="S19" s="18"/>
      <c r="T19" s="18"/>
      <c r="U19" s="18"/>
      <c r="V19" s="18"/>
      <c r="W19" s="18"/>
      <c r="X19" s="87">
        <v>14</v>
      </c>
      <c r="Y19" s="769" t="s">
        <v>1637</v>
      </c>
      <c r="Z19" s="87" t="s">
        <v>1638</v>
      </c>
      <c r="AA19" s="87" t="s">
        <v>1247</v>
      </c>
      <c r="AB19" s="18"/>
      <c r="AC19" s="87">
        <v>14</v>
      </c>
      <c r="AD19" s="87" t="s">
        <v>1706</v>
      </c>
      <c r="AE19" s="87" t="s">
        <v>1707</v>
      </c>
      <c r="AF19" s="87" t="s">
        <v>1247</v>
      </c>
    </row>
    <row r="20" spans="1:32" ht="12">
      <c r="A20" s="18"/>
      <c r="B20" s="18"/>
      <c r="C20" s="18"/>
      <c r="D20" s="18"/>
      <c r="E20" s="18"/>
      <c r="F20" s="18"/>
      <c r="G20" s="18"/>
      <c r="H20" s="18"/>
      <c r="I20" s="18"/>
      <c r="J20" s="18"/>
      <c r="K20" s="18"/>
      <c r="L20" s="18"/>
      <c r="M20" s="18"/>
      <c r="N20" s="87">
        <v>15</v>
      </c>
      <c r="O20" s="87" t="s">
        <v>1667</v>
      </c>
      <c r="P20" s="87" t="s">
        <v>1668</v>
      </c>
      <c r="Q20" s="87" t="s">
        <v>1247</v>
      </c>
      <c r="R20" s="18"/>
      <c r="S20" s="18"/>
      <c r="T20" s="18"/>
      <c r="U20" s="18"/>
      <c r="V20" s="18"/>
      <c r="W20" s="18"/>
      <c r="X20" s="87">
        <v>15</v>
      </c>
      <c r="Y20" s="769" t="s">
        <v>1667</v>
      </c>
      <c r="Z20" s="87" t="s">
        <v>1668</v>
      </c>
      <c r="AA20" s="87" t="s">
        <v>1247</v>
      </c>
      <c r="AB20" s="18"/>
      <c r="AC20" s="87">
        <v>15</v>
      </c>
      <c r="AD20" s="87" t="s">
        <v>1734</v>
      </c>
      <c r="AE20" s="87" t="s">
        <v>1735</v>
      </c>
      <c r="AF20" s="87" t="s">
        <v>1247</v>
      </c>
    </row>
    <row r="21" spans="1:32" ht="12">
      <c r="A21" s="18"/>
      <c r="B21" s="18"/>
      <c r="C21" s="18"/>
      <c r="D21" s="18"/>
      <c r="E21" s="18"/>
      <c r="F21" s="18"/>
      <c r="G21" s="18"/>
      <c r="H21" s="18"/>
      <c r="I21" s="18"/>
      <c r="J21" s="18"/>
      <c r="K21" s="18"/>
      <c r="L21" s="18"/>
      <c r="M21" s="18"/>
      <c r="N21" s="87">
        <v>16</v>
      </c>
      <c r="O21" s="87" t="s">
        <v>2118</v>
      </c>
      <c r="P21" s="87" t="s">
        <v>2119</v>
      </c>
      <c r="Q21" s="87" t="s">
        <v>1247</v>
      </c>
      <c r="R21" s="18"/>
      <c r="S21" s="18"/>
      <c r="T21" s="18"/>
      <c r="U21" s="18"/>
      <c r="V21" s="18"/>
      <c r="W21" s="18"/>
      <c r="X21" s="87">
        <v>16</v>
      </c>
      <c r="Y21" s="769" t="s">
        <v>2118</v>
      </c>
      <c r="Z21" s="87" t="s">
        <v>2119</v>
      </c>
      <c r="AA21" s="87" t="s">
        <v>1247</v>
      </c>
      <c r="AB21" s="18"/>
      <c r="AC21" s="87">
        <v>16</v>
      </c>
      <c r="AD21" s="87" t="s">
        <v>1742</v>
      </c>
      <c r="AE21" s="87" t="s">
        <v>1743</v>
      </c>
      <c r="AF21" s="87" t="s">
        <v>1247</v>
      </c>
    </row>
    <row r="22" spans="1:32" ht="12">
      <c r="A22" s="18"/>
      <c r="B22" s="18"/>
      <c r="C22" s="18"/>
      <c r="D22" s="18"/>
      <c r="E22" s="18"/>
      <c r="F22" s="18"/>
      <c r="G22" s="18"/>
      <c r="H22" s="18"/>
      <c r="I22" s="18"/>
      <c r="J22" s="18"/>
      <c r="K22" s="18"/>
      <c r="L22" s="18"/>
      <c r="M22" s="18"/>
      <c r="N22" s="87">
        <v>17</v>
      </c>
      <c r="O22" s="87" t="s">
        <v>2139</v>
      </c>
      <c r="P22" s="87" t="s">
        <v>2140</v>
      </c>
      <c r="Q22" s="87" t="s">
        <v>1247</v>
      </c>
      <c r="R22" s="18"/>
      <c r="S22" s="18"/>
      <c r="T22" s="18"/>
      <c r="U22" s="18"/>
      <c r="V22" s="18"/>
      <c r="W22" s="18"/>
      <c r="X22" s="87">
        <v>17</v>
      </c>
      <c r="Y22" s="769" t="s">
        <v>2139</v>
      </c>
      <c r="Z22" s="87" t="s">
        <v>2140</v>
      </c>
      <c r="AA22" s="87" t="s">
        <v>1247</v>
      </c>
      <c r="AB22" s="18"/>
      <c r="AC22" s="87">
        <v>17</v>
      </c>
      <c r="AD22" s="87" t="s">
        <v>1778</v>
      </c>
      <c r="AE22" s="87" t="s">
        <v>1779</v>
      </c>
      <c r="AF22" s="87" t="s">
        <v>1247</v>
      </c>
    </row>
    <row r="23" spans="1:32" ht="12">
      <c r="A23" s="18"/>
      <c r="B23" s="18"/>
      <c r="C23" s="18"/>
      <c r="D23" s="18"/>
      <c r="E23" s="18"/>
      <c r="F23" s="18"/>
      <c r="G23" s="18"/>
      <c r="H23" s="18"/>
      <c r="I23" s="18"/>
      <c r="J23" s="18"/>
      <c r="K23" s="18"/>
      <c r="L23" s="18"/>
      <c r="M23" s="18"/>
      <c r="N23" s="87">
        <v>18</v>
      </c>
      <c r="O23" s="87" t="s">
        <v>2160</v>
      </c>
      <c r="P23" s="87" t="s">
        <v>2161</v>
      </c>
      <c r="Q23" s="87" t="s">
        <v>1247</v>
      </c>
      <c r="R23" s="18"/>
      <c r="S23" s="18"/>
      <c r="T23" s="18"/>
      <c r="U23" s="18"/>
      <c r="V23" s="18"/>
      <c r="W23" s="18"/>
      <c r="X23" s="87">
        <v>18</v>
      </c>
      <c r="Y23" s="769" t="s">
        <v>2160</v>
      </c>
      <c r="Z23" s="87" t="s">
        <v>2161</v>
      </c>
      <c r="AA23" s="87" t="s">
        <v>1247</v>
      </c>
      <c r="AB23" s="18"/>
      <c r="AC23" s="87">
        <v>18</v>
      </c>
      <c r="AD23" s="87" t="s">
        <v>1730</v>
      </c>
      <c r="AE23" s="87" t="s">
        <v>1731</v>
      </c>
      <c r="AF23" s="87" t="s">
        <v>1247</v>
      </c>
    </row>
    <row r="24" spans="1:32" ht="12">
      <c r="A24" s="18"/>
      <c r="B24" s="18"/>
      <c r="C24" s="18"/>
      <c r="D24" s="18"/>
      <c r="E24" s="18"/>
      <c r="F24" s="18"/>
      <c r="G24" s="18"/>
      <c r="H24" s="18"/>
      <c r="I24" s="18"/>
      <c r="J24" s="18"/>
      <c r="K24" s="18"/>
      <c r="L24" s="18"/>
      <c r="M24" s="18"/>
      <c r="N24" s="87">
        <v>19</v>
      </c>
      <c r="O24" s="87" t="s">
        <v>2181</v>
      </c>
      <c r="P24" s="87" t="s">
        <v>2182</v>
      </c>
      <c r="Q24" s="87" t="s">
        <v>1247</v>
      </c>
      <c r="R24" s="18"/>
      <c r="S24" s="18"/>
      <c r="T24" s="18"/>
      <c r="U24" s="18"/>
      <c r="V24" s="18"/>
      <c r="W24" s="18"/>
      <c r="X24" s="87">
        <v>19</v>
      </c>
      <c r="Y24" s="769" t="s">
        <v>2181</v>
      </c>
      <c r="Z24" s="87" t="s">
        <v>2182</v>
      </c>
      <c r="AA24" s="87" t="s">
        <v>1247</v>
      </c>
      <c r="AB24" s="18"/>
      <c r="AC24" s="87">
        <v>19</v>
      </c>
      <c r="AD24" s="87" t="s">
        <v>1658</v>
      </c>
      <c r="AE24" s="87" t="s">
        <v>1659</v>
      </c>
      <c r="AF24" s="87" t="s">
        <v>1247</v>
      </c>
    </row>
    <row r="25" spans="1:32" ht="12">
      <c r="A25" s="18"/>
      <c r="B25" s="18"/>
      <c r="C25" s="18"/>
      <c r="D25" s="18"/>
      <c r="E25" s="18"/>
      <c r="F25" s="18"/>
      <c r="G25" s="18"/>
      <c r="H25" s="18"/>
      <c r="I25" s="18"/>
      <c r="J25" s="18"/>
      <c r="K25" s="18"/>
      <c r="L25" s="18"/>
      <c r="M25" s="18"/>
      <c r="N25" s="87">
        <v>20</v>
      </c>
      <c r="O25" s="87" t="s">
        <v>2202</v>
      </c>
      <c r="P25" s="87" t="s">
        <v>2203</v>
      </c>
      <c r="Q25" s="87" t="s">
        <v>1247</v>
      </c>
      <c r="R25" s="18"/>
      <c r="S25" s="18"/>
      <c r="T25" s="18"/>
      <c r="U25" s="18"/>
      <c r="V25" s="18"/>
      <c r="W25" s="18"/>
      <c r="X25" s="87">
        <v>20</v>
      </c>
      <c r="Y25" s="769" t="s">
        <v>2202</v>
      </c>
      <c r="Z25" s="87" t="s">
        <v>2203</v>
      </c>
      <c r="AA25" s="87" t="s">
        <v>1247</v>
      </c>
      <c r="AB25" s="18"/>
      <c r="AC25" s="87">
        <v>20</v>
      </c>
      <c r="AD25" s="87" t="s">
        <v>1790</v>
      </c>
      <c r="AE25" s="87" t="s">
        <v>1791</v>
      </c>
      <c r="AF25" s="87" t="s">
        <v>1247</v>
      </c>
    </row>
    <row r="26" spans="1:32" ht="12">
      <c r="A26" s="18"/>
      <c r="B26" s="18"/>
      <c r="C26" s="18"/>
      <c r="D26" s="18"/>
      <c r="E26" s="18"/>
      <c r="F26" s="18"/>
      <c r="G26" s="18"/>
      <c r="H26" s="18"/>
      <c r="I26" s="18"/>
      <c r="J26" s="18"/>
      <c r="K26" s="18"/>
      <c r="L26" s="18"/>
      <c r="M26" s="18"/>
      <c r="N26" s="87">
        <v>21</v>
      </c>
      <c r="O26" s="87" t="s">
        <v>2223</v>
      </c>
      <c r="P26" s="87" t="s">
        <v>2224</v>
      </c>
      <c r="Q26" s="87" t="s">
        <v>1247</v>
      </c>
      <c r="R26" s="18"/>
      <c r="S26" s="18"/>
      <c r="T26" s="18"/>
      <c r="U26" s="18"/>
      <c r="V26" s="18"/>
      <c r="W26" s="18"/>
      <c r="X26" s="87">
        <v>21</v>
      </c>
      <c r="Y26" s="769" t="s">
        <v>2223</v>
      </c>
      <c r="Z26" s="87" t="s">
        <v>2224</v>
      </c>
      <c r="AA26" s="87" t="s">
        <v>1247</v>
      </c>
      <c r="AB26" s="18"/>
      <c r="AC26" s="87">
        <v>21</v>
      </c>
      <c r="AD26" s="87" t="s">
        <v>2431</v>
      </c>
      <c r="AE26" s="87" t="s">
        <v>2432</v>
      </c>
      <c r="AF26" s="87" t="s">
        <v>1247</v>
      </c>
    </row>
    <row r="27" spans="1:32" ht="12">
      <c r="A27" s="18"/>
      <c r="B27" s="18"/>
      <c r="C27" s="18"/>
      <c r="D27" s="18"/>
      <c r="E27" s="18"/>
      <c r="F27" s="18"/>
      <c r="G27" s="18"/>
      <c r="H27" s="18"/>
      <c r="I27" s="18"/>
      <c r="J27" s="18"/>
      <c r="K27" s="18"/>
      <c r="L27" s="18"/>
      <c r="M27" s="18"/>
      <c r="N27" s="87">
        <v>22</v>
      </c>
      <c r="O27" s="87" t="s">
        <v>2244</v>
      </c>
      <c r="P27" s="87" t="s">
        <v>2245</v>
      </c>
      <c r="Q27" s="87" t="s">
        <v>1247</v>
      </c>
      <c r="R27" s="18"/>
      <c r="S27" s="18"/>
      <c r="T27" s="18"/>
      <c r="U27" s="18"/>
      <c r="V27" s="18"/>
      <c r="W27" s="18"/>
      <c r="X27" s="87">
        <v>22</v>
      </c>
      <c r="Y27" s="769" t="s">
        <v>2244</v>
      </c>
      <c r="Z27" s="87" t="s">
        <v>2245</v>
      </c>
      <c r="AA27" s="87" t="s">
        <v>1247</v>
      </c>
      <c r="AB27" s="18"/>
      <c r="AC27" s="87">
        <v>22</v>
      </c>
      <c r="AD27" s="87" t="s">
        <v>1766</v>
      </c>
      <c r="AE27" s="87" t="s">
        <v>1767</v>
      </c>
      <c r="AF27" s="87" t="s">
        <v>1247</v>
      </c>
    </row>
    <row r="28" spans="1:32" ht="12">
      <c r="A28" s="18"/>
      <c r="B28" s="18"/>
      <c r="C28" s="18"/>
      <c r="D28" s="18"/>
      <c r="E28" s="18"/>
      <c r="F28" s="18"/>
      <c r="G28" s="18"/>
      <c r="H28" s="18"/>
      <c r="I28" s="18"/>
      <c r="J28" s="18"/>
      <c r="K28" s="18"/>
      <c r="L28" s="18"/>
      <c r="M28" s="18"/>
      <c r="N28" s="87">
        <v>23</v>
      </c>
      <c r="O28" s="87" t="s">
        <v>2265</v>
      </c>
      <c r="P28" s="87" t="s">
        <v>2266</v>
      </c>
      <c r="Q28" s="87" t="s">
        <v>1247</v>
      </c>
      <c r="R28" s="18"/>
      <c r="S28" s="18"/>
      <c r="T28" s="18"/>
      <c r="U28" s="18"/>
      <c r="V28" s="18"/>
      <c r="W28" s="18"/>
      <c r="X28" s="87">
        <v>23</v>
      </c>
      <c r="Y28" s="769" t="s">
        <v>2265</v>
      </c>
      <c r="Z28" s="87" t="s">
        <v>2266</v>
      </c>
      <c r="AA28" s="87" t="s">
        <v>1247</v>
      </c>
      <c r="AB28" s="18"/>
      <c r="AC28" s="87">
        <v>23</v>
      </c>
      <c r="AD28" s="87" t="s">
        <v>1895</v>
      </c>
      <c r="AE28" s="87" t="s">
        <v>1896</v>
      </c>
      <c r="AF28" s="87" t="s">
        <v>1247</v>
      </c>
    </row>
    <row r="29" spans="1:32" ht="12">
      <c r="A29" s="18"/>
      <c r="B29" s="18"/>
      <c r="C29" s="18"/>
      <c r="D29" s="18"/>
      <c r="E29" s="18"/>
      <c r="F29" s="18"/>
      <c r="G29" s="18"/>
      <c r="H29" s="18"/>
      <c r="I29" s="18"/>
      <c r="J29" s="18"/>
      <c r="K29" s="18"/>
      <c r="L29" s="18"/>
      <c r="M29" s="18"/>
      <c r="N29" s="87">
        <v>24</v>
      </c>
      <c r="O29" s="87" t="s">
        <v>2286</v>
      </c>
      <c r="P29" s="87" t="s">
        <v>2287</v>
      </c>
      <c r="Q29" s="87" t="s">
        <v>1247</v>
      </c>
      <c r="R29" s="18"/>
      <c r="S29" s="18"/>
      <c r="T29" s="18"/>
      <c r="U29" s="18"/>
      <c r="V29" s="18"/>
      <c r="W29" s="18"/>
      <c r="X29" s="87">
        <v>24</v>
      </c>
      <c r="Y29" s="769" t="s">
        <v>2286</v>
      </c>
      <c r="Z29" s="87" t="s">
        <v>2287</v>
      </c>
      <c r="AA29" s="87" t="s">
        <v>1247</v>
      </c>
      <c r="AB29" s="18"/>
      <c r="AC29" s="87">
        <v>24</v>
      </c>
      <c r="AD29" s="87" t="s">
        <v>2435</v>
      </c>
      <c r="AE29" s="87" t="s">
        <v>2436</v>
      </c>
      <c r="AF29" s="87" t="s">
        <v>1247</v>
      </c>
    </row>
    <row r="30" spans="1:32" ht="12">
      <c r="A30" s="18"/>
      <c r="B30" s="18"/>
      <c r="C30" s="18"/>
      <c r="D30" s="18"/>
      <c r="E30" s="18"/>
      <c r="F30" s="18"/>
      <c r="G30" s="18"/>
      <c r="H30" s="18"/>
      <c r="I30" s="18"/>
      <c r="J30" s="18"/>
      <c r="K30" s="18"/>
      <c r="L30" s="18"/>
      <c r="M30" s="18"/>
      <c r="N30" s="87">
        <v>25</v>
      </c>
      <c r="O30" s="87" t="s">
        <v>2307</v>
      </c>
      <c r="P30" s="87" t="s">
        <v>2308</v>
      </c>
      <c r="Q30" s="87" t="s">
        <v>1247</v>
      </c>
      <c r="R30" s="18"/>
      <c r="S30" s="18"/>
      <c r="T30" s="18"/>
      <c r="U30" s="18"/>
      <c r="V30" s="18"/>
      <c r="W30" s="18"/>
      <c r="X30" s="87">
        <v>25</v>
      </c>
      <c r="Y30" s="769" t="s">
        <v>2307</v>
      </c>
      <c r="Z30" s="87" t="s">
        <v>2308</v>
      </c>
      <c r="AA30" s="87" t="s">
        <v>1247</v>
      </c>
      <c r="AB30" s="18"/>
      <c r="AC30" s="87">
        <v>25</v>
      </c>
      <c r="AD30" s="87" t="s">
        <v>1806</v>
      </c>
      <c r="AE30" s="87" t="s">
        <v>1807</v>
      </c>
      <c r="AF30" s="87" t="s">
        <v>1247</v>
      </c>
    </row>
    <row r="31" spans="1:32" ht="12">
      <c r="A31" s="18"/>
      <c r="B31" s="18"/>
      <c r="C31" s="18"/>
      <c r="D31" s="18"/>
      <c r="E31" s="18"/>
      <c r="F31" s="18"/>
      <c r="G31" s="18"/>
      <c r="H31" s="18"/>
      <c r="I31" s="18"/>
      <c r="J31" s="18"/>
      <c r="K31" s="18"/>
      <c r="L31" s="18"/>
      <c r="M31" s="18"/>
      <c r="N31" s="87">
        <v>26</v>
      </c>
      <c r="O31" s="87" t="s">
        <v>2328</v>
      </c>
      <c r="P31" s="87" t="s">
        <v>2329</v>
      </c>
      <c r="Q31" s="87" t="s">
        <v>1247</v>
      </c>
      <c r="R31" s="18"/>
      <c r="S31" s="18"/>
      <c r="T31" s="18"/>
      <c r="U31" s="18"/>
      <c r="V31" s="18"/>
      <c r="W31" s="18"/>
      <c r="X31" s="87">
        <v>26</v>
      </c>
      <c r="Y31" s="769" t="s">
        <v>2328</v>
      </c>
      <c r="Z31" s="87" t="s">
        <v>2329</v>
      </c>
      <c r="AA31" s="87" t="s">
        <v>1247</v>
      </c>
      <c r="AB31" s="18"/>
      <c r="AC31" s="87">
        <v>26</v>
      </c>
      <c r="AD31" s="87" t="s">
        <v>1762</v>
      </c>
      <c r="AE31" s="87" t="s">
        <v>1763</v>
      </c>
      <c r="AF31" s="87" t="s">
        <v>1247</v>
      </c>
    </row>
    <row r="32" spans="1:32" ht="12">
      <c r="A32" s="18"/>
      <c r="B32" s="18"/>
      <c r="C32" s="18"/>
      <c r="D32" s="18"/>
      <c r="E32" s="18"/>
      <c r="F32" s="18"/>
      <c r="G32" s="18"/>
      <c r="H32" s="18"/>
      <c r="I32" s="18"/>
      <c r="J32" s="18"/>
      <c r="K32" s="18"/>
      <c r="L32" s="18"/>
      <c r="M32" s="18"/>
      <c r="N32" s="87">
        <v>27</v>
      </c>
      <c r="O32" s="87" t="s">
        <v>2349</v>
      </c>
      <c r="P32" s="87" t="s">
        <v>2350</v>
      </c>
      <c r="Q32" s="87" t="s">
        <v>1247</v>
      </c>
      <c r="R32" s="18"/>
      <c r="S32" s="18"/>
      <c r="T32" s="18"/>
      <c r="U32" s="18"/>
      <c r="V32" s="18"/>
      <c r="W32" s="18"/>
      <c r="X32" s="87">
        <v>27</v>
      </c>
      <c r="Y32" s="769" t="s">
        <v>2349</v>
      </c>
      <c r="Z32" s="87" t="s">
        <v>2350</v>
      </c>
      <c r="AA32" s="87" t="s">
        <v>1247</v>
      </c>
      <c r="AB32" s="18"/>
      <c r="AC32" s="87">
        <v>27</v>
      </c>
      <c r="AD32" s="87" t="s">
        <v>1726</v>
      </c>
      <c r="AE32" s="87" t="s">
        <v>1727</v>
      </c>
      <c r="AF32" s="87" t="s">
        <v>1247</v>
      </c>
    </row>
    <row r="33" spans="1:32" ht="12">
      <c r="A33" s="18"/>
      <c r="B33" s="18"/>
      <c r="C33" s="18"/>
      <c r="D33" s="18"/>
      <c r="E33" s="18"/>
      <c r="F33" s="18"/>
      <c r="G33" s="18"/>
      <c r="H33" s="18"/>
      <c r="I33" s="18"/>
      <c r="J33" s="18"/>
      <c r="K33" s="18"/>
      <c r="L33" s="18"/>
      <c r="M33" s="18"/>
      <c r="N33" s="87">
        <v>28</v>
      </c>
      <c r="O33" s="87" t="s">
        <v>2370</v>
      </c>
      <c r="P33" s="87" t="s">
        <v>2371</v>
      </c>
      <c r="Q33" s="87" t="s">
        <v>1247</v>
      </c>
      <c r="R33" s="18"/>
      <c r="S33" s="18"/>
      <c r="T33" s="18"/>
      <c r="U33" s="18"/>
      <c r="V33" s="18"/>
      <c r="W33" s="18"/>
      <c r="X33" s="87">
        <v>28</v>
      </c>
      <c r="Y33" s="769" t="s">
        <v>2370</v>
      </c>
      <c r="Z33" s="87" t="s">
        <v>2371</v>
      </c>
      <c r="AA33" s="87" t="s">
        <v>1247</v>
      </c>
      <c r="AB33" s="18"/>
      <c r="AC33" s="87">
        <v>28</v>
      </c>
      <c r="AD33" s="87" t="s">
        <v>1694</v>
      </c>
      <c r="AE33" s="87" t="s">
        <v>1695</v>
      </c>
      <c r="AF33" s="87" t="s">
        <v>1247</v>
      </c>
    </row>
    <row r="34" spans="1:32" ht="12">
      <c r="A34" s="18"/>
      <c r="B34" s="18"/>
      <c r="C34" s="18"/>
      <c r="D34" s="18"/>
      <c r="E34" s="18"/>
      <c r="F34" s="18"/>
      <c r="G34" s="18"/>
      <c r="H34" s="18"/>
      <c r="I34" s="18"/>
      <c r="J34" s="18"/>
      <c r="K34" s="18"/>
      <c r="L34" s="18"/>
      <c r="M34" s="18"/>
      <c r="N34" s="87">
        <v>29</v>
      </c>
      <c r="O34" s="87" t="s">
        <v>1670</v>
      </c>
      <c r="P34" s="87" t="s">
        <v>1671</v>
      </c>
      <c r="Q34" s="87" t="s">
        <v>1247</v>
      </c>
      <c r="R34" s="18"/>
      <c r="S34" s="18"/>
      <c r="T34" s="18"/>
      <c r="U34" s="18"/>
      <c r="V34" s="18"/>
      <c r="W34" s="18"/>
      <c r="X34" s="87">
        <v>29</v>
      </c>
      <c r="Y34" s="769" t="s">
        <v>1670</v>
      </c>
      <c r="Z34" s="87" t="s">
        <v>1671</v>
      </c>
      <c r="AA34" s="87" t="s">
        <v>1247</v>
      </c>
      <c r="AB34" s="18"/>
      <c r="AC34" s="87">
        <v>29</v>
      </c>
      <c r="AD34" s="87" t="s">
        <v>1702</v>
      </c>
      <c r="AE34" s="87" t="s">
        <v>1703</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1786</v>
      </c>
      <c r="AE35" s="87" t="s">
        <v>1787</v>
      </c>
      <c r="AF35" s="87" t="s">
        <v>1247</v>
      </c>
    </row>
    <row r="36" spans="1:32" ht="12">
      <c r="A36" s="18"/>
      <c r="B36" s="18"/>
      <c r="C36" s="18"/>
      <c r="D36" s="18"/>
      <c r="E36" s="18"/>
      <c r="F36" s="18"/>
      <c r="G36" s="18"/>
      <c r="H36" s="18"/>
      <c r="I36" s="18"/>
      <c r="J36" s="18"/>
      <c r="K36" s="18"/>
      <c r="L36" s="18"/>
      <c r="M36" s="18"/>
      <c r="N36" s="87">
        <v>31</v>
      </c>
      <c r="O36" s="87" t="s">
        <v>2440</v>
      </c>
      <c r="P36" s="87" t="s">
        <v>2441</v>
      </c>
      <c r="Q36" s="87" t="s">
        <v>1245</v>
      </c>
      <c r="R36" s="18"/>
      <c r="S36" s="18"/>
      <c r="T36" s="18"/>
      <c r="U36" s="18"/>
      <c r="V36" s="18"/>
      <c r="W36" s="18"/>
      <c r="X36" s="87">
        <v>31</v>
      </c>
      <c r="Y36" s="769">
        <v>0</v>
      </c>
      <c r="Z36" s="87">
        <v>0</v>
      </c>
      <c r="AA36" s="87">
        <v>0</v>
      </c>
      <c r="AB36" s="18"/>
      <c r="AC36" s="87">
        <v>31</v>
      </c>
      <c r="AD36" s="87" t="s">
        <v>1675</v>
      </c>
      <c r="AE36" s="87" t="s">
        <v>1676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1802</v>
      </c>
      <c r="AE37" s="87" t="s">
        <v>1803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1686</v>
      </c>
      <c r="AE38" s="87" t="s">
        <v>1687</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2427</v>
      </c>
      <c r="AE39" s="87" t="s">
        <v>2428</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1698</v>
      </c>
      <c r="AE40" s="87" t="s">
        <v>1699</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1770</v>
      </c>
      <c r="AE41" s="87" t="s">
        <v>1771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2411</v>
      </c>
      <c r="AE42" s="87" t="s">
        <v>2412</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1794</v>
      </c>
      <c r="AE43" s="87" t="s">
        <v>1795</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1750</v>
      </c>
      <c r="AE44" s="87" t="s">
        <v>1751</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2419</v>
      </c>
      <c r="AE45" s="87" t="s">
        <v>2420</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1690</v>
      </c>
      <c r="AE46" s="87" t="s">
        <v>1691</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1746</v>
      </c>
      <c r="AE47" s="87" t="s">
        <v>1747</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2423</v>
      </c>
      <c r="AE48" s="87" t="s">
        <v>2424</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1758</v>
      </c>
      <c r="AE49" s="87" t="s">
        <v>1759</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1754</v>
      </c>
      <c r="AE50" s="87" t="s">
        <v>1755</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1682</v>
      </c>
      <c r="AE51" s="87" t="s">
        <v>1683</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43</v>
      </c>
      <c r="I4" s="80" t="str">
        <f>HLOOKUP(I3,比較地域マスタ!$E$5:$L$6,2,0)</f>
        <v>熊本県</v>
      </c>
      <c r="J4" s="80" t="str">
        <f>HLOOKUP(J3,比較地域マスタ!$E$5:$L$6,2,0)</f>
        <v>高森町</v>
      </c>
      <c r="K4" s="80" t="str">
        <f>HLOOKUP(K3,比較地域マスタ!$E$5:$L$6,2,0)</f>
        <v>43428</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2024-03-14T13:59:59Z</dcterms:created>
  <dcterms:modified xsi:type="dcterms:W3CDTF">2024-03-14T14:00:00Z</dcterms:modified>
  <cp:category/>
  <cp:contentStatus/>
</cp:coreProperties>
</file>