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6E31453-DD68-4CD0-AD21-CB4DAC9BE4C9}"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<sst xmlns="http://schemas.openxmlformats.org/spreadsheetml/2006/main" count="24493" uniqueCount="2456">
  <si>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</si>
  <si>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</si>
  <si>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</si>
  <si>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</si>
  <si>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</si>
  <si>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</si>
  <si>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</si>
  <si>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</si>
  <si>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</si>
  <si>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</si>
  <si>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</si>
  <si>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</si>
  <si>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</si>
  <si>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</si>
  <si>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</si>
  <si>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</si>
  <si>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</si>
  <si>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</si>
  <si>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</si>
  <si>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</si>
  <si>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</si>
  <si>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</si>
  <si>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</si>
  <si>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</si>
  <si>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</si>
  <si>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</si>
  <si>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</si>
  <si>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</si>
  <si>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</si>
  <si>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</si>
  <si>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</si>
  <si>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</si>
  <si>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</si>
  <si>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</si>
  <si>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</si>
  <si>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</si>
  <si>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</si>
  <si>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</si>
  <si>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</si>
  <si>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</si>
  <si>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</si>
  <si>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</si>
  <si>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</si>
  <si>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</si>
  <si>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</si>
  <si>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</si>
  <si>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</si>
  <si>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</si>
  <si>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</si>
  <si>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</si>
  <si>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</si>
  <si>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</si>
  <si>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</si>
  <si>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</si>
  <si>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</si>
  <si>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</si>
  <si>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</si>
  <si>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</si>
  <si>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</si>
  <si>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</si>
  <si>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</si>
  <si>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</si>
  <si>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</si>
  <si>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</si>
  <si>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</si>
  <si>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</si>
  <si>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</si>
  <si>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</si>
  <si>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</si>
  <si>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</si>
  <si>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</si>
  <si>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</si>
  <si>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</si>
  <si>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</si>
  <si>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</si>
  <si>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</si>
  <si>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</si>
  <si>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</si>
  <si>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</si>
  <si>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</si>
  <si>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</si>
  <si>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</si>
  <si>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</si>
  <si>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</si>
  <si>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</si>
  <si>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</si>
  <si>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</si>
  <si>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</si>
  <si>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</si>
  <si>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</si>
  <si>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</si>
  <si>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</si>
  <si>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</si>
  <si>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</si>
  <si>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</si>
  <si>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</si>
  <si>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</si>
  <si>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</si>
  <si>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</si>
  <si>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</si>
  <si>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</si>
  <si>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</si>
  <si>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</si>
  <si>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</si>
  <si>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</si>
  <si>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</si>
  <si>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</si>
  <si>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</si>
  <si>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</si>
  <si>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</si>
  <si>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</si>
  <si>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</si>
  <si>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</si>
  <si>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</si>
  <si>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</si>
  <si>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</si>
  <si>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</si>
  <si>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</si>
  <si>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</si>
  <si>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</si>
  <si>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</si>
  <si>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</si>
  <si>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</si>
  <si>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</si>
  <si>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</si>
  <si>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</si>
  <si>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</si>
  <si>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</si>
  <si>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</si>
  <si>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</si>
  <si>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</si>
  <si>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</si>
  <si>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</si>
  <si>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</si>
  <si>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</si>
  <si>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</si>
  <si>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</si>
  <si>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</si>
  <si>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</si>
  <si>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</si>
  <si>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</si>
  <si>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</si>
  <si>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</si>
  <si>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</si>
  <si>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</si>
  <si>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</si>
  <si>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</si>
  <si>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</si>
  <si>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</si>
  <si>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</si>
  <si>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</si>
  <si>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</si>
  <si>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</si>
  <si>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</si>
  <si>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</si>
  <si>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</si>
  <si>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</si>
  <si>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</si>
  <si>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</si>
  <si>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</si>
  <si>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</si>
  <si>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</si>
  <si>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</si>
  <si>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</si>
  <si>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</si>
  <si>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</si>
  <si>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</si>
  <si>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</si>
  <si>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</si>
  <si>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</si>
  <si>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</si>
  <si>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</si>
  <si>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</si>
  <si>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</si>
  <si>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</si>
  <si>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</si>
  <si>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</si>
  <si>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</si>
  <si>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</si>
  <si>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</si>
  <si>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</si>
  <si>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</si>
  <si>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</si>
  <si>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</si>
  <si>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</si>
  <si>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</si>
  <si>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</si>
  <si>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</si>
  <si>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</si>
  <si>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</si>
  <si>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</si>
  <si>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</si>
  <si>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</si>
  <si>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</si>
  <si>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</si>
  <si>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</si>
  <si>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</si>
  <si>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</si>
  <si>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</si>
  <si>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</si>
  <si>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</si>
  <si>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</si>
  <si>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</si>
  <si>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</si>
  <si>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</si>
  <si>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</si>
  <si>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</si>
  <si>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</si>
  <si>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</si>
  <si>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</si>
  <si>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</si>
  <si>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</si>
  <si>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</si>
  <si>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</si>
  <si>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</si>
  <si>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</si>
  <si>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</si>
  <si>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</si>
  <si>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</si>
  <si>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</si>
  <si>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</si>
  <si>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</si>
  <si>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</si>
  <si>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</si>
  <si>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</si>
  <si>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</si>
  <si>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</si>
  <si>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</si>
  <si>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</si>
  <si>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</si>
  <si>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</si>
  <si>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</si>
  <si>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</si>
  <si>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</si>
  <si>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</si>
  <si>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</si>
  <si>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</si>
  <si>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</si>
  <si>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</si>
  <si>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</si>
  <si>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</si>
  <si>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</si>
  <si>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</si>
  <si>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</si>
  <si>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</si>
  <si>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</si>
  <si>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</si>
  <si>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</si>
  <si>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</si>
  <si>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</si>
  <si>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</si>
  <si>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</si>
  <si>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</si>
  <si>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</si>
  <si>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</si>
  <si>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</si>
  <si>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</si>
  <si>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</si>
  <si>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</si>
  <si>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</si>
  <si>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</si>
  <si>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</si>
  <si>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</si>
  <si>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</si>
  <si>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</si>
  <si>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</si>
  <si>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</si>
  <si>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</si>
  <si>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</si>
  <si>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</si>
  <si>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</si>
  <si>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</si>
  <si>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</si>
  <si>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</si>
  <si>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</si>
  <si>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</si>
  <si>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</si>
  <si>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</si>
  <si>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</si>
  <si>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</si>
  <si>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</si>
  <si>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</si>
  <si>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</si>
  <si>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</si>
  <si>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</si>
  <si>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</si>
  <si>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</si>
  <si>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</si>
  <si>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</si>
  <si>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</si>
  <si>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</si>
  <si>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</si>
  <si>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</si>
  <si>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</si>
  <si>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</si>
  <si>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</si>
  <si>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</si>
  <si>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</si>
  <si>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</si>
  <si>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</si>
  <si>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</si>
  <si>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</si>
  <si>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</si>
  <si>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</si>
  <si>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</si>
  <si>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</si>
  <si>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</si>
  <si>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</si>
  <si>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</si>
  <si>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</si>
  <si>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</si>
  <si>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</si>
  <si>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</si>
  <si>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</si>
  <si>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</si>
  <si>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</si>
  <si>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</si>
  <si>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</si>
  <si>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</si>
  <si>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</si>
  <si>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</si>
  <si>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</si>
  <si>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</si>
  <si>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</si>
  <si>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</si>
  <si>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</si>
  <si>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</si>
  <si>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</si>
  <si>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</si>
  <si>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</si>
  <si>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</si>
  <si>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</si>
  <si>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</si>
  <si>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</si>
  <si>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</si>
  <si>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</si>
  <si>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</si>
  <si>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</si>
  <si>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</si>
  <si>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</si>
  <si>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</si>
  <si>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</si>
  <si>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</si>
  <si>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</si>
  <si>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</si>
  <si>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</si>
  <si>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</si>
  <si>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</si>
  <si>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</si>
  <si>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</si>
  <si>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</si>
  <si>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</si>
  <si>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</si>
  <si>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</si>
  <si>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</si>
  <si>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</si>
  <si>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</si>
  <si>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</si>
  <si>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</si>
  <si>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</si>
  <si>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</si>
  <si>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</si>
  <si>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</si>
  <si>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</si>
  <si>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</si>
  <si>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</si>
  <si>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</si>
  <si>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</si>
  <si>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</si>
  <si>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</si>
  <si>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</si>
  <si>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</si>
  <si>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</si>
  <si>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</si>
  <si>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</si>
  <si>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</si>
  <si>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</si>
  <si>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</si>
  <si>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</si>
  <si>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</si>
  <si>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</si>
  <si>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</si>
  <si>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</si>
  <si>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</si>
  <si>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</si>
  <si>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</si>
  <si>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</si>
  <si>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</si>
  <si>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</si>
  <si>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</si>
  <si>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</si>
  <si>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</si>
  <si>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</si>
  <si>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</si>
  <si>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</si>
  <si>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</si>
  <si>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</si>
  <si>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</si>
  <si>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</si>
  <si>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</si>
  <si>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</si>
  <si>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</si>
  <si>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</si>
  <si>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</si>
  <si>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</si>
  <si>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</si>
  <si>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</si>
  <si>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</si>
  <si>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</si>
  <si>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</si>
  <si>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</si>
  <si>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</si>
  <si>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</si>
  <si>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</si>
  <si>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</si>
  <si>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</si>
  <si>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</si>
  <si>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</si>
  <si>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</si>
  <si>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</si>
  <si>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</si>
  <si>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</si>
  <si>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</si>
  <si>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</si>
  <si>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</si>
  <si>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</si>
  <si>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</si>
  <si>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</si>
  <si>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</si>
  <si>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</si>
  <si>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</si>
  <si>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</si>
  <si>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</si>
  <si>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</si>
  <si>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</si>
  <si>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</si>
  <si>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</si>
  <si>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</si>
  <si>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</si>
  <si>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</si>
  <si>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</si>
  <si>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</si>
  <si>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</si>
  <si>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</si>
  <si>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</si>
  <si>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</si>
  <si>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</si>
  <si>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</si>
  <si>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</si>
  <si>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</si>
  <si>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</si>
  <si>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</si>
  <si>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</si>
  <si>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</si>
  <si>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</si>
  <si>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</si>
  <si>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</si>
  <si>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</si>
  <si>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</si>
  <si>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</si>
  <si>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</si>
  <si>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</si>
  <si>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</si>
  <si>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</si>
  <si>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</si>
  <si>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</si>
  <si>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</si>
  <si>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</si>
  <si>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</si>
  <si>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</si>
  <si>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</si>
  <si>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</si>
  <si>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</si>
  <si>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</si>
  <si>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</si>
  <si>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</si>
  <si>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</si>
  <si>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</si>
  <si>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</si>
  <si>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</si>
  <si>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</si>
  <si>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</si>
  <si>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</si>
  <si>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</si>
  <si>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</si>
  <si>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</si>
  <si>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</si>
  <si>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</si>
  <si>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</si>
  <si>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</si>
  <si>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</si>
  <si>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</si>
  <si>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</si>
  <si>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</si>
  <si>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</si>
  <si>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</si>
  <si>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</si>
  <si>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</si>
  <si>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</si>
  <si>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</si>
  <si>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</si>
  <si>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</si>
  <si>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</si>
  <si>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</si>
  <si>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</si>
  <si>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</si>
  <si>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</si>
  <si>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</si>
  <si>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</si>
  <si>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</si>
  <si>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</si>
  <si>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</si>
  <si>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</si>
  <si>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</si>
  <si>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</si>
  <si>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</si>
  <si>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</si>
  <si>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</si>
  <si>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</si>
  <si>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</si>
  <si>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</si>
  <si>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</si>
  <si>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</si>
  <si>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</si>
  <si>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</si>
  <si>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</si>
  <si>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</si>
  <si>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</si>
  <si>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</si>
  <si>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</si>
  <si>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</si>
  <si>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</si>
  <si>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</si>
  <si>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</si>
  <si>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</si>
  <si>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</si>
  <si>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</si>
  <si>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</si>
  <si>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</si>
  <si>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</si>
  <si>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</si>
  <si>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</si>
  <si>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</si>
  <si>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</si>
  <si>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</si>
  <si>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</si>
  <si>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</si>
  <si>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</si>
  <si>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</si>
  <si>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</si>
  <si>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</si>
  <si>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</si>
  <si>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</si>
  <si>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</si>
  <si>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</si>
  <si>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</si>
  <si>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</si>
  <si>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</si>
  <si>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</si>
  <si>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</si>
  <si>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</si>
  <si>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</si>
  <si>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</si>
  <si>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</si>
  <si>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</si>
  <si>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</si>
  <si>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</si>
  <si>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</si>
  <si>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</si>
  <si>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</si>
  <si>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</si>
  <si>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</si>
  <si>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</si>
  <si>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</si>
  <si>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</si>
  <si>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</si>
  <si>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</si>
  <si>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</si>
  <si>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</si>
  <si>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</si>
  <si>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</si>
  <si>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</si>
  <si>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</si>
  <si>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</si>
  <si>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</si>
  <si>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</si>
  <si>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</si>
  <si>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</si>
  <si>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</si>
  <si>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</si>
  <si>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</si>
  <si>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</si>
  <si>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</si>
  <si>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</si>
  <si>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</si>
  <si>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</si>
  <si>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</si>
  <si>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</si>
  <si>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</si>
  <si>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</si>
  <si>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</si>
  <si>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</si>
  <si>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</si>
  <si>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</si>
  <si>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</si>
  <si>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</si>
  <si>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</si>
  <si>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</si>
  <si>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</si>
  <si>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</si>
  <si>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</si>
  <si>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</si>
  <si>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</si>
  <si>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</si>
  <si>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</si>
  <si>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</si>
  <si>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</si>
  <si>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</si>
  <si>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</si>
  <si>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</si>
  <si>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</si>
  <si>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</si>
  <si>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</si>
  <si>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</si>
  <si>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</si>
  <si>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</si>
  <si>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</si>
  <si>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</si>
  <si>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</si>
  <si>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</si>
  <si>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</si>
  <si>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</si>
  <si>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</si>
  <si>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</si>
  <si>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</si>
  <si>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</si>
  <si>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</si>
  <si>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</si>
  <si>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</si>
  <si>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</si>
  <si>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</si>
  <si>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</si>
  <si>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</si>
  <si>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</si>
  <si>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</si>
  <si>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</si>
  <si>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</si>
  <si>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</si>
  <si>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</si>
  <si>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</si>
  <si>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</si>
  <si>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</si>
  <si>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</si>
  <si>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</si>
  <si>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</si>
  <si>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</si>
  <si>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</si>
  <si>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</si>
  <si>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</si>
  <si>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</si>
  <si>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</si>
  <si>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</si>
  <si>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</si>
  <si>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</si>
  <si>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</si>
  <si>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</si>
  <si>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</si>
  <si>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</si>
  <si>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</si>
  <si>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</si>
  <si>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</si>
  <si>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</si>
  <si>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</si>
  <si>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</si>
  <si>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</si>
  <si>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</si>
  <si>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</si>
  <si>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</si>
  <si>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</si>
  <si>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</si>
  <si>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</si>
  <si>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</si>
  <si>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</si>
  <si>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</si>
  <si>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</si>
  <si>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</si>
  <si>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</si>
  <si>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</si>
  <si>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</si>
  <si>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</si>
  <si>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</si>
  <si>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</si>
  <si>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</si>
  <si>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</si>
  <si>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</si>
  <si>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</si>
  <si>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</si>
  <si>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</si>
  <si>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</si>
  <si>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</si>
  <si>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</si>
  <si>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</si>
  <si>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</si>
  <si>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</si>
  <si>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</si>
  <si>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</si>
  <si>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</si>
  <si>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</si>
  <si>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</si>
  <si>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</si>
  <si>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</si>
  <si>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</si>
  <si>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</si>
  <si>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</si>
  <si>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</si>
  <si>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</si>
  <si>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</si>
  <si>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</si>
  <si>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</si>
  <si>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</si>
  <si>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</si>
  <si>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</si>
  <si>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</si>
  <si>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</si>
  <si>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</si>
  <si>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</si>
  <si>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</si>
  <si>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</si>
  <si>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</si>
  <si>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</si>
  <si>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</si>
  <si>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</si>
  <si>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</si>
  <si>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</si>
  <si>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</si>
  <si>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</si>
  <si>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</si>
  <si>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</si>
  <si>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</si>
  <si>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</si>
  <si>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</si>
  <si>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</si>
  <si>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</si>
  <si>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</si>
  <si>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</si>
  <si>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</si>
  <si>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</si>
  <si>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</si>
  <si>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</si>
  <si>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</si>
  <si>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</si>
  <si>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</si>
  <si>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</si>
  <si>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</si>
  <si>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</si>
  <si>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</si>
  <si>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</si>
  <si>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</si>
  <si>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</si>
  <si>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</si>
  <si>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</si>
  <si>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</si>
  <si>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</si>
  <si>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</si>
  <si>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</si>
  <si>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</si>
  <si>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</si>
  <si>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</si>
  <si>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</si>
  <si>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</si>
  <si>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</si>
  <si>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</si>
  <si>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</si>
  <si>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</si>
  <si>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</si>
  <si>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</si>
  <si>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</si>
  <si>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</si>
  <si>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</si>
  <si>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</si>
  <si>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</si>
  <si>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</si>
  <si>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</si>
  <si>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</si>
  <si>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</si>
  <si>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</si>
  <si>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</si>
  <si>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</si>
  <si>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</si>
  <si>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</si>
  <si>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</si>
  <si>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</si>
  <si>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</si>
  <si>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</si>
  <si>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</si>
  <si>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</si>
  <si>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</si>
  <si>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</si>
  <si>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</si>
  <si>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</si>
  <si>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</si>
  <si>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</si>
  <si>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</si>
  <si>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</si>
  <si>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</si>
  <si>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</si>
  <si>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</si>
  <si>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</si>
  <si>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</si>
  <si>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</si>
  <si>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</si>
  <si>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</si>
  <si>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</si>
  <si>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</si>
  <si>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</si>
  <si>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</si>
  <si>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</si>
  <si>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</si>
  <si>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</si>
  <si>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</si>
  <si>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</si>
  <si>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</si>
  <si>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</si>
  <si>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</si>
  <si>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</si>
  <si>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</si>
  <si>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</si>
  <si>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</si>
  <si>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</si>
  <si>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</si>
  <si>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</si>
  <si>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</si>
  <si>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</si>
  <si>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</si>
  <si>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</si>
  <si>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</si>
  <si>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</si>
  <si>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</si>
  <si>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</si>
  <si>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</si>
  <si>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</si>
  <si>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</si>
  <si>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</si>
  <si>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</si>
  <si>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</si>
  <si>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</si>
  <si>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</si>
  <si>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</si>
  <si>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</si>
  <si>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</si>
  <si>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</si>
  <si>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</si>
  <si>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</si>
  <si>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</si>
  <si>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</si>
  <si>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</si>
  <si>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</si>
  <si>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</si>
  <si>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</si>
  <si>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</si>
  <si>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</si>
  <si>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</si>
  <si>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</si>
  <si>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</si>
  <si>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</si>
  <si>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</si>
  <si>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</si>
  <si>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</si>
  <si>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</si>
  <si>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</si>
  <si>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</si>
  <si>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</si>
  <si>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</si>
  <si>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</si>
  <si>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</si>
  <si>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</si>
  <si>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</si>
  <si>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</si>
  <si>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</si>
  <si>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</si>
  <si>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</si>
  <si>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</si>
  <si>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</si>
  <si>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</si>
  <si>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</si>
  <si>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</si>
  <si>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</si>
  <si>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</si>
  <si>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</si>
  <si>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</si>
  <si>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</si>
  <si>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</si>
  <si>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</si>
  <si>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</si>
  <si>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</si>
  <si>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</si>
  <si>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</si>
  <si>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</si>
  <si>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</si>
  <si>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</si>
  <si>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</si>
  <si>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</si>
  <si>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</si>
  <si>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</si>
  <si>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</si>
  <si>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</si>
  <si>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</si>
  <si>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</si>
  <si>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</si>
  <si>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</si>
  <si>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</si>
  <si>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</si>
  <si>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</si>
  <si>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</si>
  <si>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</si>
  <si>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</si>
  <si>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</si>
  <si>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</si>
  <si>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</si>
  <si>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</si>
  <si>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</si>
  <si>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</si>
  <si>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</si>
  <si>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</si>
  <si>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</si>
  <si>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</si>
  <si>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</si>
  <si>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</si>
  <si>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</si>
  <si>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</si>
  <si>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</si>
  <si>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</si>
  <si>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</si>
  <si>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</si>
  <si>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</si>
  <si>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</si>
  <si>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</si>
  <si>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</si>
  <si>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</si>
  <si>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</si>
  <si>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</si>
  <si>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</si>
  <si>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</si>
  <si>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</si>
  <si>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</si>
  <si>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</si>
  <si>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</si>
  <si>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</si>
  <si>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</si>
  <si>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</si>
  <si>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</si>
  <si>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</si>
  <si>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</si>
  <si>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</si>
  <si>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</si>
  <si>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</si>
  <si>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</si>
  <si>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</si>
  <si>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</si>
  <si>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</si>
  <si>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</si>
  <si>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</si>
  <si>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</si>
  <si>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</si>
  <si>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</si>
  <si>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</si>
  <si>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</si>
  <si>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</si>
  <si>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</si>
  <si>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</si>
  <si>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</si>
  <si>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</si>
  <si>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</si>
  <si>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</si>
  <si>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</si>
  <si>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</si>
  <si>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</si>
  <si>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</si>
  <si>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</si>
  <si>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</si>
  <si>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</si>
  <si>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</si>
  <si>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</si>
  <si>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</si>
  <si>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</si>
  <si>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</si>
  <si>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</si>
  <si>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</si>
  <si>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</si>
  <si>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</si>
  <si>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</si>
  <si>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</si>
  <si>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</si>
  <si>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</si>
  <si>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</si>
  <si>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</si>
  <si>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</si>
  <si>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</si>
  <si>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</si>
  <si>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</si>
  <si>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</si>
  <si>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</si>
  <si>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</si>
  <si>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</si>
  <si>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</si>
  <si>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</si>
  <si>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</si>
  <si>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</si>
  <si>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</si>
  <si>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</si>
  <si>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</si>
  <si>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</si>
  <si>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</si>
  <si>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</si>
  <si>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</si>
  <si>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</si>
  <si>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</si>
  <si>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</si>
  <si>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</si>
  <si>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</si>
  <si>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</si>
  <si>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</si>
  <si>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</si>
  <si>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</si>
  <si>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</si>
  <si>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</si>
  <si>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</si>
  <si>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</si>
  <si>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</si>
  <si>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</si>
  <si>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</si>
  <si>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</si>
  <si>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</si>
  <si>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</si>
  <si>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</si>
  <si>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</si>
  <si>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</si>
  <si>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</si>
  <si>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</si>
  <si>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</si>
  <si>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</si>
  <si>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</si>
  <si>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</si>
  <si>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</si>
  <si>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</si>
  <si>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</si>
  <si>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</si>
  <si>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</si>
  <si>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</si>
  <si>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</si>
  <si>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</si>
  <si>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</si>
  <si>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</si>
  <si>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</si>
  <si>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</si>
  <si>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</si>
  <si>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</si>
  <si>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</si>
  <si>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</si>
  <si>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</si>
  <si>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</si>
  <si>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</si>
  <si>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</si>
  <si>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</si>
  <si>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</si>
  <si>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</si>
  <si>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</si>
  <si>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</si>
  <si>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</si>
  <si>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</si>
  <si>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</si>
  <si>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</si>
  <si>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</si>
  <si>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</si>
  <si>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</si>
  <si>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</si>
  <si>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</si>
  <si>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</si>
  <si>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</si>
  <si>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</si>
  <si>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</si>
  <si>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</si>
  <si>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</si>
  <si>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</si>
  <si>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</si>
  <si>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</si>
  <si>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</si>
  <si>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</si>
  <si>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</si>
  <si>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</si>
  <si>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</si>
  <si>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</si>
  <si>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</si>
  <si>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</si>
  <si>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</si>
  <si>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</si>
  <si>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</si>
  <si>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</si>
  <si>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</si>
  <si>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</si>
  <si>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</si>
  <si>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</si>
  <si>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</si>
  <si>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</si>
  <si>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</si>
  <si>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</si>
  <si>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</si>
  <si>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</si>
  <si>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</si>
  <si>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</si>
  <si>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</si>
  <si>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</si>
  <si>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</si>
  <si>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</si>
  <si>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</si>
  <si>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</si>
  <si>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</si>
  <si>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</si>
  <si>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</si>
  <si>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</si>
  <si>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</si>
  <si>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</si>
  <si>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</si>
  <si>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</si>
  <si>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</si>
  <si>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</si>
  <si>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</si>
  <si>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</si>
  <si>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</si>
  <si>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</si>
  <si>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</si>
  <si>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</si>
  <si>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</si>
  <si>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</si>
  <si>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</si>
  <si>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</si>
  <si>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</si>
  <si>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</si>
  <si>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</si>
  <si>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</si>
  <si>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</si>
  <si>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</si>
  <si>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</si>
  <si>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</si>
  <si>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</si>
  <si>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</si>
  <si>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</si>
  <si>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</si>
  <si>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</si>
  <si>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</si>
  <si>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</si>
  <si>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</si>
  <si>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</si>
  <si>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</si>
  <si>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</si>
  <si>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</si>
  <si>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</si>
  <si>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</si>
  <si>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</si>
  <si>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</si>
  <si>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</si>
  <si>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</si>
  <si>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</si>
  <si>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</si>
  <si>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</si>
  <si>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</si>
  <si>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</si>
  <si>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</si>
  <si>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</si>
  <si>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</si>
  <si>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</si>
  <si>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</si>
  <si>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</si>
  <si>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</si>
  <si>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</si>
  <si>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</si>
  <si>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</si>
  <si>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</si>
  <si>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</si>
  <si>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</si>
  <si>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</si>
  <si>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</si>
  <si>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</si>
  <si>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</si>
  <si>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</si>
  <si>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</si>
  <si>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</si>
  <si>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</si>
  <si>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</si>
  <si>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</si>
  <si>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</si>
  <si>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</si>
  <si>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</si>
  <si>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</si>
  <si>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</si>
  <si>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</si>
  <si>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</si>
  <si>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</si>
  <si>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</si>
  <si>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</si>
  <si>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</si>
  <si>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</si>
  <si>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</si>
  <si>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</si>
  <si>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</si>
  <si>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</si>
  <si>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</si>
  <si>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</si>
  <si>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</si>
  <si>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</si>
  <si>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</si>
  <si>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</si>
  <si>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</si>
  <si>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</si>
  <si>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</si>
  <si>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</si>
  <si>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</si>
  <si>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</si>
  <si>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</si>
  <si>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</si>
  <si>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</si>
  <si>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</si>
  <si>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</si>
  <si>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</si>
  <si>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</si>
  <si>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</si>
  <si>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</si>
  <si>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</si>
  <si>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</si>
  <si>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</si>
  <si>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</si>
  <si>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</si>
  <si>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</si>
  <si>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</si>
  <si>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</si>
  <si>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</si>
  <si>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</si>
  <si>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</si>
  <si>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</si>
  <si>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</si>
  <si>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</si>
  <si>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</si>
  <si>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</si>
  <si>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</si>
  <si>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</si>
  <si>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</si>
  <si>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</si>
  <si>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</si>
  <si>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</si>
  <si>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</si>
  <si>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</si>
  <si>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</si>
  <si>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</si>
  <si>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</si>
  <si>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</si>
  <si>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</si>
  <si>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</si>
  <si>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</si>
  <si>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</si>
  <si>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</si>
  <si>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</si>
  <si>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</si>
  <si>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</si>
  <si>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</si>
  <si>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</si>
  <si>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</si>
  <si>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</si>
  <si>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</si>
  <si>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</si>
  <si>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</si>
  <si>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</si>
  <si>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</si>
  <si>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</si>
  <si>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</si>
  <si>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</si>
  <si>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</si>
  <si>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</si>
  <si>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</si>
  <si>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</si>
  <si>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</si>
  <si>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</si>
  <si>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</si>
  <si>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</si>
  <si>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</si>
  <si>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</si>
  <si>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</si>
  <si>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</si>
  <si>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</si>
  <si>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</si>
  <si>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</si>
  <si>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</si>
  <si>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</si>
  <si>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</si>
  <si>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</si>
  <si>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</si>
  <si>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</si>
  <si>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</si>
  <si>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</si>
  <si>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</si>
  <si>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</si>
  <si>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</si>
  <si>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</si>
  <si>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</si>
  <si>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</si>
  <si>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</si>
  <si>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</si>
  <si>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</si>
  <si>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</si>
  <si>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</si>
  <si>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</si>
  <si>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</si>
  <si>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</si>
  <si>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</si>
  <si>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</si>
  <si>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</si>
  <si>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</si>
  <si>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</si>
  <si>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</si>
  <si>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</si>
  <si>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</si>
  <si>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</si>
  <si>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</si>
  <si>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</si>
  <si>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</si>
  <si>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</si>
  <si>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</si>
  <si>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</si>
  <si>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</si>
  <si>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</si>
  <si>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</si>
  <si>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</si>
  <si>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</si>
  <si>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</si>
  <si>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</si>
  <si>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</si>
  <si>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</si>
  <si>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</si>
  <si>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</si>
  <si>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</si>
  <si>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</si>
  <si>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</si>
  <si>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</si>
  <si>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</si>
  <si>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</si>
  <si>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</si>
  <si>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</si>
  <si>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</si>
  <si>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</si>
  <si>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</si>
  <si>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</si>
  <si>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</si>
  <si>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</si>
  <si>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</si>
  <si>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</si>
  <si>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</si>
  <si>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</si>
  <si>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</si>
  <si>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</si>
  <si>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</si>
  <si>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</si>
  <si>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</si>
  <si>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</si>
  <si>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</si>
  <si>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</si>
  <si>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</si>
  <si>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</si>
  <si>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</si>
  <si>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</si>
  <si>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</si>
  <si>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</si>
  <si>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</si>
  <si>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</si>
  <si>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</si>
  <si>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</si>
  <si>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</si>
  <si>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</si>
  <si>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</si>
  <si>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</si>
  <si>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</si>
  <si>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</si>
  <si>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</si>
  <si>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</si>
  <si>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</si>
  <si>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</si>
  <si>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</si>
  <si>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</si>
  <si>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</si>
  <si>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</si>
  <si>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</si>
  <si>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</si>
  <si>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</si>
  <si>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</si>
  <si>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</si>
  <si>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</si>
  <si>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</si>
  <si>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</si>
  <si>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</si>
  <si>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</si>
  <si>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</si>
  <si>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</si>
  <si>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</si>
  <si>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</si>
  <si>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</si>
  <si>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</si>
  <si>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</si>
  <si>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</si>
  <si>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</si>
  <si>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</si>
  <si>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</si>
  <si>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</si>
  <si>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</si>
  <si>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</si>
  <si>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</si>
  <si>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</si>
  <si>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</si>
  <si>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</si>
  <si>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</si>
  <si>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</si>
  <si>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</si>
  <si>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</si>
  <si>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</si>
  <si>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</si>
  <si>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</si>
  <si>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</si>
  <si>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</si>
  <si>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</si>
  <si>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</si>
  <si>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</si>
  <si>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</si>
  <si>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</si>
  <si>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</si>
  <si>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</si>
  <si>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</si>
  <si>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</si>
  <si>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</si>
  <si>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</si>
  <si>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</si>
  <si>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</si>
  <si>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</si>
  <si>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</si>
  <si>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</si>
  <si>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</si>
  <si>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</si>
  <si>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</si>
  <si>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</si>
  <si>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</si>
  <si>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</si>
  <si>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</si>
  <si>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</si>
  <si>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</si>
  <si>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</si>
  <si>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</si>
  <si>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</si>
  <si>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</si>
  <si>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</si>
  <si>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</si>
  <si>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</si>
  <si>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</si>
  <si>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</si>
  <si>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</si>
  <si>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</si>
  <si>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</si>
  <si>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</si>
  <si>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</si>
  <si>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</si>
  <si>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</si>
  <si>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</si>
  <si>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</si>
  <si>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</si>
  <si>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</si>
  <si>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</si>
  <si>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</si>
  <si>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</si>
  <si>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</si>
  <si>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</si>
  <si>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</si>
  <si>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</si>
  <si>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</si>
  <si>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</si>
  <si>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</si>
  <si>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</si>
  <si>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</si>
  <si>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</si>
  <si>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</si>
  <si>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</si>
  <si>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</si>
  <si>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</si>
  <si>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</si>
  <si>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</si>
  <si>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</si>
  <si>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</si>
  <si>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</si>
  <si>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</si>
  <si>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</si>
  <si>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</si>
  <si>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</si>
  <si>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</si>
  <si>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</si>
  <si>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</si>
  <si>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</si>
  <si>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</si>
  <si>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</si>
  <si>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</si>
  <si>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</si>
  <si>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</si>
  <si>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</si>
  <si>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</si>
  <si>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</si>
  <si>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</si>
  <si>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</si>
  <si>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</si>
  <si>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</si>
  <si>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</si>
  <si>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</si>
  <si>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</si>
  <si>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</si>
  <si>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</si>
  <si>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</si>
  <si>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</si>
  <si>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</si>
  <si>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</si>
  <si>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</si>
  <si>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</si>
  <si>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</si>
  <si>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</si>
  <si>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</si>
  <si>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</si>
  <si>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</si>
  <si>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</si>
  <si>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</si>
  <si>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</si>
  <si>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</si>
  <si>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</si>
  <si>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</si>
  <si>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</si>
  <si>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</si>
  <si>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</si>
  <si>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</si>
  <si>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</si>
  <si>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</si>
  <si>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</si>
  <si>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</si>
  <si>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</si>
  <si>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</si>
  <si>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</si>
  <si>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</si>
  <si>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</si>
  <si>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</si>
  <si>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</si>
  <si>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</si>
  <si>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</si>
  <si>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</si>
  <si>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</si>
  <si>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</si>
  <si>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</si>
  <si>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</si>
  <si>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</si>
  <si>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</si>
  <si>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</si>
  <si>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</si>
  <si>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</si>
  <si>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</si>
  <si>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</si>
  <si>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</si>
  <si>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</si>
  <si>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</si>
  <si>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</si>
  <si>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</si>
  <si>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</si>
  <si>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</si>
  <si>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</si>
  <si>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</si>
  <si>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</si>
  <si>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</si>
  <si>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</si>
  <si>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</si>
  <si>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</si>
  <si>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</si>
  <si>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</si>
  <si>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</si>
  <si>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</si>
  <si>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</si>
  <si>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</si>
  <si>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</si>
  <si>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</si>
  <si>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</si>
  <si>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</si>
  <si>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</si>
  <si>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</si>
  <si>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</si>
  <si>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</si>
  <si>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</si>
  <si>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</si>
  <si>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</si>
  <si>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</si>
  <si>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</si>
  <si>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</si>
  <si>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</si>
  <si>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</si>
  <si>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</si>
  <si>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</si>
  <si>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</si>
  <si>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</si>
  <si>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</si>
  <si>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</si>
  <si>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</si>
  <si>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</si>
  <si>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</si>
  <si>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</si>
  <si>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</si>
  <si>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</si>
  <si>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</si>
  <si>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</si>
  <si>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</si>
  <si>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</si>
  <si>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</si>
  <si>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</si>
  <si>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</si>
  <si>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</si>
  <si>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</si>
  <si>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</si>
  <si>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</si>
  <si>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</si>
  <si>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</si>
  <si>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</si>
  <si>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</si>
  <si>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</si>
  <si>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</si>
  <si>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</si>
  <si>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</si>
  <si>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</si>
  <si>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</si>
  <si>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</si>
  <si>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</si>
  <si>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</si>
  <si>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</si>
  <si>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</si>
  <si>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</si>
  <si>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</si>
  <si>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</si>
  <si>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</si>
  <si>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</si>
  <si>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</si>
  <si>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</si>
  <si>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</si>
  <si>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</si>
  <si>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</si>
  <si>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</si>
  <si>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</si>
  <si>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</si>
  <si>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</si>
  <si>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</si>
  <si>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</si>
  <si>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</si>
  <si>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43100</t>
  </si>
  <si>
    <t>熊本市</t>
  </si>
  <si>
    <t>43100_令和3年度</t>
  </si>
  <si>
    <t>43100_令和4年度</t>
  </si>
  <si>
    <t>01400_令和4年度</t>
  </si>
  <si>
    <t>01400</t>
  </si>
  <si>
    <t>倶知安町</t>
  </si>
  <si>
    <t>01226_令和4年度</t>
  </si>
  <si>
    <t>01226</t>
  </si>
  <si>
    <t>砂川市</t>
  </si>
  <si>
    <t>01303_令和4年度</t>
  </si>
  <si>
    <t>01303</t>
  </si>
  <si>
    <t>当別町</t>
  </si>
  <si>
    <t>01400_令和3年度</t>
  </si>
  <si>
    <t>01226_令和3年度</t>
  </si>
  <si>
    <t>01303_令和3年度</t>
  </si>
  <si>
    <t>01578_令和4年度</t>
  </si>
  <si>
    <t>01578</t>
  </si>
  <si>
    <t>白老町</t>
  </si>
  <si>
    <t>01346_令和4年度</t>
  </si>
  <si>
    <t>01346</t>
  </si>
  <si>
    <t>八雲町</t>
  </si>
  <si>
    <t>01578_令和3年度</t>
  </si>
  <si>
    <t>01346_令和3年度</t>
  </si>
  <si>
    <t>43215</t>
  </si>
  <si>
    <t>天草市</t>
  </si>
  <si>
    <t>43215_令和3年度</t>
  </si>
  <si>
    <t>43215_令和4年度</t>
  </si>
  <si>
    <t>小国町</t>
  </si>
  <si>
    <t>43432</t>
  </si>
  <si>
    <t>西原村</t>
  </si>
  <si>
    <t>43432_令和3年度</t>
  </si>
  <si>
    <t>43432_令和4年度</t>
  </si>
  <si>
    <t>43424</t>
  </si>
  <si>
    <t>43424_令和3年度</t>
  </si>
  <si>
    <t>43424_令和4年度</t>
  </si>
  <si>
    <t>43531</t>
  </si>
  <si>
    <t>苓北町</t>
  </si>
  <si>
    <t>43531_令和3年度</t>
  </si>
  <si>
    <t>43531_令和4年度</t>
  </si>
  <si>
    <t>43203</t>
  </si>
  <si>
    <t>人吉市</t>
  </si>
  <si>
    <t>43203_令和3年度</t>
  </si>
  <si>
    <t>43203_令和4年度</t>
  </si>
  <si>
    <t>43202</t>
  </si>
  <si>
    <t>八代市</t>
  </si>
  <si>
    <t>43202_令和3年度</t>
  </si>
  <si>
    <t>43202_令和4年度</t>
  </si>
  <si>
    <t>43369</t>
  </si>
  <si>
    <t>和水町</t>
  </si>
  <si>
    <t>43369_令和3年度</t>
  </si>
  <si>
    <t>43369_令和4年度</t>
  </si>
  <si>
    <t>43348</t>
  </si>
  <si>
    <t>美里町</t>
  </si>
  <si>
    <t>43348_令和3年度</t>
  </si>
  <si>
    <t>43348_令和4年度</t>
  </si>
  <si>
    <t>43367</t>
  </si>
  <si>
    <t>南関町</t>
  </si>
  <si>
    <t>43367_令和3年度</t>
  </si>
  <si>
    <t>43367_令和4年度</t>
  </si>
  <si>
    <t>43212</t>
  </si>
  <si>
    <t>上天草市</t>
  </si>
  <si>
    <t>43212_令和3年度</t>
  </si>
  <si>
    <t>43212_令和4年度</t>
  </si>
  <si>
    <t>43214</t>
  </si>
  <si>
    <t>阿蘇市</t>
  </si>
  <si>
    <t>43214_令和3年度</t>
  </si>
  <si>
    <t>43214_令和4年度</t>
  </si>
  <si>
    <t>43211</t>
  </si>
  <si>
    <t>宇土市</t>
  </si>
  <si>
    <t>43211_令和3年度</t>
  </si>
  <si>
    <t>43211_令和4年度</t>
  </si>
  <si>
    <t>43403</t>
  </si>
  <si>
    <t>大津町</t>
  </si>
  <si>
    <t>43403_令和3年度</t>
  </si>
  <si>
    <t>43403_令和4年度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</si>
  <si>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</si>
  <si>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</si>
  <si>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</si>
  <si>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</si>
  <si>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</si>
  <si>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</si>
  <si>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</si>
  <si>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</si>
  <si>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</si>
  <si>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</si>
  <si>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</si>
  <si>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</si>
  <si>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</si>
  <si>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</si>
  <si>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</si>
  <si>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</si>
  <si>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</si>
  <si>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</si>
  <si>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</si>
  <si>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</si>
  <si>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</si>
  <si>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</si>
  <si>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</si>
  <si>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</si>
  <si>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</si>
  <si>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</si>
  <si>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</si>
  <si>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</si>
  <si>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</si>
  <si>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</si>
  <si>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</si>
  <si>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</si>
  <si>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</si>
  <si>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</si>
  <si>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</si>
  <si>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</si>
  <si>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</si>
  <si>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</si>
  <si>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</si>
  <si>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</si>
  <si>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</si>
  <si>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</si>
  <si>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</si>
  <si>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</si>
  <si>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</si>
  <si>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</si>
  <si>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</si>
  <si>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</si>
  <si>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</si>
  <si>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</si>
  <si>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</si>
  <si>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</si>
  <si>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</si>
  <si>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</si>
  <si>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</si>
  <si>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</si>
  <si>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</si>
  <si>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</si>
  <si>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</si>
  <si>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</si>
  <si>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</si>
  <si>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</si>
  <si>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</si>
  <si>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</si>
  <si>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</si>
  <si>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</si>
  <si>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</si>
  <si>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</si>
  <si>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</si>
  <si>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</si>
  <si>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</si>
  <si>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</si>
  <si>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</si>
  <si>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</si>
  <si>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</si>
  <si>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</si>
  <si>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</si>
  <si>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</si>
  <si>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</si>
  <si>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</si>
  <si>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</si>
  <si>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</si>
  <si>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</si>
  <si>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</si>
  <si>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</si>
  <si>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</si>
  <si>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</si>
  <si>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</si>
  <si>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</si>
  <si>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</si>
  <si>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</si>
  <si>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</si>
  <si>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</si>
  <si>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</si>
  <si>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</si>
  <si>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</si>
  <si>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</si>
  <si>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</si>
  <si>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</si>
  <si>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</si>
  <si>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</si>
  <si>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</si>
  <si>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</si>
  <si>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</si>
  <si>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</si>
  <si>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</si>
  <si>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</si>
  <si>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</si>
  <si>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</si>
  <si>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</si>
  <si>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</si>
  <si>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</si>
  <si>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</si>
  <si>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</si>
  <si>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</si>
  <si>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</si>
  <si>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</si>
  <si>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</si>
  <si>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</si>
  <si>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</si>
  <si>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</si>
  <si>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</si>
  <si>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</si>
  <si>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</si>
  <si>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</si>
  <si>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</si>
  <si>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</si>
  <si>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</si>
  <si>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</si>
  <si>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</si>
  <si>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</si>
  <si>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</si>
  <si>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</si>
  <si>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</si>
  <si>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</si>
  <si>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</si>
  <si>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</si>
  <si>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</si>
  <si>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</si>
  <si>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</si>
  <si>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</si>
  <si>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</si>
  <si>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</si>
  <si>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</si>
  <si>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</si>
  <si>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</si>
  <si>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</si>
  <si>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</si>
  <si>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</si>
  <si>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</si>
  <si>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</si>
  <si>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</si>
  <si>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</si>
  <si>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</si>
  <si>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</si>
  <si>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</si>
  <si>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</si>
  <si>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</si>
  <si>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</si>
  <si>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</si>
  <si>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</si>
  <si>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</si>
  <si>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</si>
  <si>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</si>
  <si>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</si>
  <si>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</si>
  <si>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</si>
  <si>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</si>
  <si>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</si>
  <si>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</si>
  <si>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</si>
  <si>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</si>
  <si>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</si>
  <si>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</si>
  <si>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</si>
  <si>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</si>
  <si>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</si>
  <si>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40605_平成2年度</t>
  </si>
  <si>
    <t>40605</t>
  </si>
  <si>
    <t>川崎町</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</si>
  <si>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</si>
  <si>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</si>
  <si>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</si>
  <si>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</si>
  <si>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</si>
  <si>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</si>
  <si>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</si>
  <si>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</si>
  <si>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</si>
  <si>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</si>
  <si>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</si>
  <si>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</si>
  <si>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</si>
  <si>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</si>
  <si>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</si>
  <si>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</si>
  <si>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</si>
  <si>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</si>
  <si>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</si>
  <si>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</si>
  <si>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</si>
  <si>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</si>
  <si>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</si>
  <si>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</si>
  <si>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</si>
  <si>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</si>
  <si>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</si>
  <si>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</si>
  <si>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</si>
  <si>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</si>
  <si>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</si>
  <si>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</si>
  <si>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</si>
  <si>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</si>
  <si>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</si>
  <si>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</si>
  <si>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</si>
  <si>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</si>
  <si>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</si>
  <si>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</si>
  <si>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</si>
  <si>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</si>
  <si>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</si>
  <si>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</si>
  <si>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</si>
  <si>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</si>
  <si>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</si>
  <si>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</si>
  <si>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</si>
  <si>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</si>
  <si>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</si>
  <si>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</si>
  <si>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</si>
  <si>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</si>
  <si>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</si>
  <si>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</si>
  <si>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</si>
  <si>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</si>
  <si>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</si>
  <si>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</si>
  <si>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</si>
  <si>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</si>
  <si>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</si>
  <si>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</si>
  <si>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</si>
  <si>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</si>
  <si>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</si>
  <si>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</si>
  <si>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</si>
  <si>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</si>
  <si>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</si>
  <si>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</si>
  <si>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</si>
  <si>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</si>
  <si>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</si>
  <si>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</si>
  <si>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</si>
  <si>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</si>
  <si>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</si>
  <si>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</si>
  <si>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</si>
  <si>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</si>
  <si>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</si>
  <si>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</si>
  <si>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</si>
  <si>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</si>
  <si>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</si>
  <si>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</si>
  <si>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</si>
  <si>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</si>
  <si>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</si>
  <si>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</si>
  <si>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</si>
  <si>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</si>
  <si>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</si>
  <si>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</si>
  <si>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</si>
  <si>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</si>
  <si>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</si>
  <si>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</si>
  <si>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</si>
  <si>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</si>
  <si>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</si>
  <si>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</si>
  <si>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</si>
  <si>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</si>
  <si>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</si>
  <si>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</si>
  <si>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</si>
  <si>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</si>
  <si>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</si>
  <si>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</si>
  <si>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</si>
  <si>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</si>
  <si>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</si>
  <si>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</si>
  <si>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</si>
  <si>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</si>
  <si>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</si>
  <si>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</si>
  <si>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</si>
  <si>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</si>
  <si>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</si>
  <si>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</si>
  <si>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</si>
  <si>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</si>
  <si>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</si>
  <si>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</si>
  <si>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</si>
  <si>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</si>
  <si>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</si>
  <si>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</si>
  <si>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</si>
  <si>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</si>
  <si>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</si>
  <si>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</si>
  <si>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</si>
  <si>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</si>
  <si>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</si>
  <si>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</si>
  <si>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</si>
  <si>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</si>
  <si>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</si>
  <si>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</si>
  <si>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</si>
  <si>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</si>
  <si>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</si>
  <si>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</si>
  <si>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</si>
  <si>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</si>
  <si>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</si>
  <si>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</si>
  <si>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</si>
  <si>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</si>
  <si>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</si>
  <si>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</si>
  <si>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</si>
  <si>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</si>
  <si>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</si>
  <si>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</si>
  <si>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</si>
  <si>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</si>
  <si>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</si>
  <si>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</si>
  <si>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</si>
  <si>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</si>
  <si>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</si>
  <si>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</si>
  <si>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</si>
  <si>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</si>
  <si>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</si>
  <si>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</si>
  <si>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</si>
  <si>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</si>
  <si>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</si>
  <si>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</si>
  <si>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</si>
  <si>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</si>
  <si>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</si>
  <si>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</si>
  <si>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</si>
  <si>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</si>
  <si>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</si>
  <si>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</si>
  <si>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</si>
  <si>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</si>
  <si>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</si>
  <si>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</si>
  <si>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</si>
  <si>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</si>
  <si>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</si>
  <si>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</si>
  <si>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</si>
  <si>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</si>
  <si>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</si>
  <si>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</si>
  <si>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</si>
  <si>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</si>
  <si>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</si>
  <si>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</si>
  <si>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</si>
  <si>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</si>
  <si>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</si>
  <si>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</si>
  <si>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</si>
  <si>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</si>
  <si>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</si>
  <si>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</si>
  <si>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</si>
  <si>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</si>
  <si>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</si>
  <si>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</si>
  <si>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</si>
  <si>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</si>
  <si>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</si>
  <si>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</si>
  <si>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</si>
  <si>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</si>
  <si>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</si>
  <si>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</si>
  <si>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</si>
  <si>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</si>
  <si>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</si>
  <si>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</si>
  <si>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</si>
  <si>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</si>
  <si>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</si>
  <si>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</si>
  <si>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</si>
  <si>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</si>
  <si>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</si>
  <si>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</si>
  <si>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</si>
  <si>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</si>
  <si>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</si>
  <si>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</si>
  <si>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</si>
  <si>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</si>
  <si>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</si>
  <si>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</si>
  <si>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</si>
  <si>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</si>
  <si>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</si>
  <si>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</si>
  <si>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</si>
  <si>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</si>
  <si>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</si>
  <si>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</si>
  <si>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</si>
  <si>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</si>
  <si>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</si>
  <si>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</si>
  <si>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</si>
  <si>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</si>
  <si>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</si>
  <si>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</si>
  <si>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</si>
  <si>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</si>
  <si>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</si>
  <si>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</si>
  <si>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</si>
  <si>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</si>
  <si>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</si>
  <si>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</si>
  <si>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</si>
  <si>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</si>
  <si>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</si>
  <si>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</si>
  <si>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</si>
  <si>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</si>
  <si>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</si>
  <si>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</si>
  <si>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</si>
  <si>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</si>
  <si>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</si>
  <si>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</si>
  <si>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</si>
  <si>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</si>
  <si>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</si>
  <si>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</si>
  <si>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</si>
  <si>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</si>
  <si>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</si>
  <si>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</si>
  <si>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</si>
  <si>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</si>
  <si>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</si>
  <si>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03381_平成2年度</t>
  </si>
  <si>
    <t>03381</t>
  </si>
  <si>
    <t>金ヶ崎町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</si>
  <si>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</si>
  <si>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</si>
  <si>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</si>
  <si>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</si>
  <si>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</si>
  <si>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</si>
  <si>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</si>
  <si>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</si>
  <si>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</si>
  <si>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</si>
  <si>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</si>
  <si>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</si>
  <si>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</si>
  <si>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</si>
  <si>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</si>
  <si>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</si>
  <si>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</si>
  <si>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</si>
  <si>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</si>
  <si>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</si>
  <si>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</si>
  <si>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</si>
  <si>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</si>
  <si>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</si>
  <si>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</si>
  <si>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</si>
  <si>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</si>
  <si>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</si>
  <si>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</si>
  <si>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</si>
  <si>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</si>
  <si>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</si>
  <si>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</si>
  <si>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</si>
  <si>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</si>
  <si>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</si>
  <si>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</si>
  <si>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</si>
  <si>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</si>
  <si>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</si>
  <si>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</si>
  <si>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</si>
  <si>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</si>
  <si>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</si>
  <si>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</si>
  <si>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</si>
  <si>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</si>
  <si>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</si>
  <si>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</si>
  <si>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</si>
  <si>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</si>
  <si>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</si>
  <si>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</si>
  <si>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</si>
  <si>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</si>
  <si>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</si>
  <si>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</si>
  <si>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</si>
  <si>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</si>
  <si>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</si>
  <si>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</si>
  <si>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</si>
  <si>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</si>
  <si>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</si>
  <si>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</si>
  <si>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</si>
  <si>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</si>
  <si>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</si>
  <si>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</si>
  <si>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</si>
  <si>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</si>
  <si>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</si>
  <si>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</si>
  <si>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</si>
  <si>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</si>
  <si>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</si>
  <si>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</si>
  <si>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</si>
  <si>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</si>
  <si>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</si>
  <si>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</si>
  <si>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</si>
  <si>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</si>
  <si>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</si>
  <si>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</si>
  <si>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</si>
  <si>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</si>
  <si>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</si>
  <si>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</si>
  <si>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</si>
  <si>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</si>
  <si>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</si>
  <si>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</si>
  <si>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</si>
  <si>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</si>
  <si>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</si>
  <si>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</si>
  <si>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</si>
  <si>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</si>
  <si>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</si>
  <si>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</si>
  <si>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</si>
  <si>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</si>
  <si>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</si>
  <si>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</si>
  <si>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</si>
  <si>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</si>
  <si>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</si>
  <si>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</si>
  <si>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</si>
  <si>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</si>
  <si>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</si>
  <si>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</si>
  <si>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</si>
  <si>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</si>
  <si>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</si>
  <si>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</si>
  <si>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</si>
  <si>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</si>
  <si>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43513</t>
  </si>
  <si>
    <t>球磨村</t>
  </si>
  <si>
    <t>43513_令和3年度</t>
  </si>
  <si>
    <t>43513_令和4年度</t>
  </si>
  <si>
    <t>43210</t>
  </si>
  <si>
    <t>菊池市</t>
  </si>
  <si>
    <t>43210_令和3年度</t>
  </si>
  <si>
    <t>43210_令和4年度</t>
  </si>
  <si>
    <t>43213</t>
  </si>
  <si>
    <t>宇城市</t>
  </si>
  <si>
    <t>43213_令和3年度</t>
  </si>
  <si>
    <t>43213_令和4年度</t>
  </si>
  <si>
    <t>43404</t>
  </si>
  <si>
    <t>菊陽町</t>
  </si>
  <si>
    <t>43404_令和3年度</t>
  </si>
  <si>
    <t>43404_令和4年度</t>
  </si>
  <si>
    <t>43512</t>
  </si>
  <si>
    <t>山江村</t>
  </si>
  <si>
    <t>43512_令和3年度</t>
  </si>
  <si>
    <t>43512_令和4年度</t>
  </si>
  <si>
    <t>43423</t>
  </si>
  <si>
    <t>南小国町</t>
  </si>
  <si>
    <t>43423_令和3年度</t>
  </si>
  <si>
    <t>43423_令和4年度</t>
  </si>
  <si>
    <t>43506</t>
  </si>
  <si>
    <t>湯前町</t>
  </si>
  <si>
    <t>43506_令和3年度</t>
  </si>
  <si>
    <t>43506_令和4年度</t>
  </si>
  <si>
    <t>43447</t>
  </si>
  <si>
    <t>山都町</t>
  </si>
  <si>
    <t>43447_令和3年度</t>
  </si>
  <si>
    <t>43447_令和4年度</t>
  </si>
  <si>
    <t>43484</t>
  </si>
  <si>
    <t>津奈木町</t>
  </si>
  <si>
    <t>43484_令和3年度</t>
  </si>
  <si>
    <t>43484_令和4年度</t>
  </si>
  <si>
    <t>43510</t>
  </si>
  <si>
    <t>相良村</t>
  </si>
  <si>
    <t>43510_令和3年度</t>
  </si>
  <si>
    <t>43510_令和4年度</t>
  </si>
  <si>
    <t>43507</t>
  </si>
  <si>
    <t>水上村</t>
  </si>
  <si>
    <t>43507_令和3年度</t>
  </si>
  <si>
    <t>43507_令和4年度</t>
  </si>
  <si>
    <t>43511</t>
  </si>
  <si>
    <t>五木村</t>
  </si>
  <si>
    <t>43511_令和3年度</t>
  </si>
  <si>
    <t>43511_令和4年度</t>
  </si>
  <si>
    <t>43364</t>
  </si>
  <si>
    <t>玉東町</t>
  </si>
  <si>
    <t>43364_令和3年度</t>
  </si>
  <si>
    <t>43364_令和4年度</t>
  </si>
  <si>
    <t>43425</t>
  </si>
  <si>
    <t>産山村</t>
  </si>
  <si>
    <t>43425_令和3年度</t>
  </si>
  <si>
    <t>43425_令和4年度</t>
  </si>
  <si>
    <t>43501</t>
  </si>
  <si>
    <t>錦町</t>
  </si>
  <si>
    <t>43501_令和3年度</t>
  </si>
  <si>
    <t>43501_令和4年度</t>
  </si>
  <si>
    <t>43444</t>
  </si>
  <si>
    <t>甲佐町</t>
  </si>
  <si>
    <t>43444_令和3年度</t>
  </si>
  <si>
    <t>43444_令和4年度</t>
  </si>
  <si>
    <t>43433</t>
  </si>
  <si>
    <t>南阿蘇村</t>
  </si>
  <si>
    <t>43433_令和3年度</t>
  </si>
  <si>
    <t>43433_令和4年度</t>
  </si>
  <si>
    <t>43442</t>
  </si>
  <si>
    <t>嘉島町</t>
  </si>
  <si>
    <t>43442_令和3年度</t>
  </si>
  <si>
    <t>43442_令和4年度</t>
  </si>
  <si>
    <t>43468</t>
  </si>
  <si>
    <t>氷川町</t>
  </si>
  <si>
    <t>43468_令和3年度</t>
  </si>
  <si>
    <t>43468_令和4年度</t>
  </si>
  <si>
    <t>43505</t>
  </si>
  <si>
    <t>多良木町</t>
  </si>
  <si>
    <t>43505_令和3年度</t>
  </si>
  <si>
    <t>43505_令和4年度</t>
  </si>
  <si>
    <t>43428</t>
  </si>
  <si>
    <t>高森町</t>
  </si>
  <si>
    <t>43428_令和3年度</t>
  </si>
  <si>
    <t>43428_令和4年度</t>
  </si>
  <si>
    <t>43514</t>
  </si>
  <si>
    <t>あさぎり町</t>
  </si>
  <si>
    <t>43514_令和3年度</t>
  </si>
  <si>
    <t>43514_令和4年度</t>
  </si>
  <si>
    <t>43205</t>
  </si>
  <si>
    <t>水俣市</t>
  </si>
  <si>
    <t>43205_令和3年度</t>
  </si>
  <si>
    <t>43205_令和4年度</t>
  </si>
  <si>
    <t>43204</t>
  </si>
  <si>
    <t>荒尾市</t>
  </si>
  <si>
    <t>43204_令和3年度</t>
  </si>
  <si>
    <t>43204_令和4年度</t>
  </si>
  <si>
    <t>43441</t>
  </si>
  <si>
    <t>御船町</t>
  </si>
  <si>
    <t>43441_令和3年度</t>
  </si>
  <si>
    <t>43441_令和4年度</t>
  </si>
  <si>
    <t>43208</t>
  </si>
  <si>
    <t>山鹿市</t>
  </si>
  <si>
    <t>43208_令和3年度</t>
  </si>
  <si>
    <t>43208_令和4年度</t>
  </si>
  <si>
    <t>43443</t>
  </si>
  <si>
    <t>益城町</t>
  </si>
  <si>
    <t>43443_令和3年度</t>
  </si>
  <si>
    <t>43443_令和4年度</t>
  </si>
  <si>
    <t>43216</t>
  </si>
  <si>
    <t>合志市</t>
  </si>
  <si>
    <t>43216_令和3年度</t>
  </si>
  <si>
    <t>43216_令和4年度</t>
  </si>
  <si>
    <t>43206</t>
  </si>
  <si>
    <t>玉名市</t>
  </si>
  <si>
    <t>43206_令和3年度</t>
  </si>
  <si>
    <t>43206_令和4年度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</si>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</sst>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1.4819268211933092</c:v>
                </c:pt>
                <c:pt idx="1">
                  <c:v>1.0867772588166067</c:v>
                </c:pt>
                <c:pt idx="2">
                  <c:v>1.0740197585705991</c:v>
                </c:pt>
                <c:pt idx="3">
                  <c:v>1.8801476045864849</c:v>
                </c:pt>
                <c:pt idx="4">
                  <c:v>1.0867323315292114</c:v>
                </c:pt>
                <c:pt idx="5">
                  <c:v>1.480763080446583</c:v>
                </c:pt>
                <c:pt idx="6">
                  <c:v>1.6270414220187233</c:v>
                </c:pt>
                <c:pt idx="7">
                  <c:v>2.1968821616647731</c:v>
                </c:pt>
                <c:pt idx="8">
                  <c:v>1.3653153233503614</c:v>
                </c:pt>
                <c:pt idx="9">
                  <c:v>1.2880327733200532</c:v>
                </c:pt>
                <c:pt idx="10">
                  <c:v>1.1069080003221605</c:v>
                </c:pt>
                <c:pt idx="11">
                  <c:v>1.1117274058975983</c:v>
                </c:pt>
                <c:pt idx="12">
                  <c:v>1.4422398198147801</c:v>
                </c:pt>
                <c:pt idx="13">
                  <c:v>2.5125984165080961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62.104619266331305</c:v>
                </c:pt>
                <c:pt idx="1">
                  <c:v>61.723677216039064</c:v>
                </c:pt>
                <c:pt idx="2">
                  <c:v>61.984030917067841</c:v>
                </c:pt>
                <c:pt idx="3">
                  <c:v>60.73104132172702</c:v>
                </c:pt>
                <c:pt idx="4">
                  <c:v>62.046181161096939</c:v>
                </c:pt>
                <c:pt idx="5">
                  <c:v>62.870621168799111</c:v>
                </c:pt>
                <c:pt idx="6">
                  <c:v>60.877929435207506</c:v>
                </c:pt>
                <c:pt idx="7">
                  <c:v>59.139712853119008</c:v>
                </c:pt>
                <c:pt idx="8">
                  <c:v>58.340497179910059</c:v>
                </c:pt>
                <c:pt idx="9">
                  <c:v>57.481160134489713</c:v>
                </c:pt>
                <c:pt idx="10">
                  <c:v>56.895187460542289</c:v>
                </c:pt>
                <c:pt idx="11">
                  <c:v>55.592542459009493</c:v>
                </c:pt>
                <c:pt idx="12">
                  <c:v>51.573742440540656</c:v>
                </c:pt>
                <c:pt idx="13">
                  <c:v>51.383120042397223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17.479740157045747</c:v>
                </c:pt>
                <c:pt idx="1">
                  <c:v>16.930300472234499</c:v>
                </c:pt>
                <c:pt idx="2">
                  <c:v>20.687445249350457</c:v>
                </c:pt>
                <c:pt idx="3">
                  <c:v>25.414430144284907</c:v>
                </c:pt>
                <c:pt idx="4">
                  <c:v>28.040546560829753</c:v>
                </c:pt>
                <c:pt idx="5">
                  <c:v>30.784003415543484</c:v>
                </c:pt>
                <c:pt idx="6">
                  <c:v>24.437578673200459</c:v>
                </c:pt>
                <c:pt idx="7">
                  <c:v>22.403311509823197</c:v>
                </c:pt>
                <c:pt idx="8">
                  <c:v>22.272921135363219</c:v>
                </c:pt>
                <c:pt idx="9">
                  <c:v>21.231387963460929</c:v>
                </c:pt>
                <c:pt idx="10">
                  <c:v>16.192954639566615</c:v>
                </c:pt>
                <c:pt idx="11">
                  <c:v>15.630991517447564</c:v>
                </c:pt>
                <c:pt idx="12">
                  <c:v>16.397172816964186</c:v>
                </c:pt>
                <c:pt idx="13">
                  <c:v>12.213813302035362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14.758288197888881</c:v>
                </c:pt>
                <c:pt idx="1">
                  <c:v>13.595722064578252</c:v>
                </c:pt>
                <c:pt idx="2">
                  <c:v>14.361600076161441</c:v>
                </c:pt>
                <c:pt idx="3">
                  <c:v>16.492825989466919</c:v>
                </c:pt>
                <c:pt idx="4">
                  <c:v>18.593551026134275</c:v>
                </c:pt>
                <c:pt idx="5">
                  <c:v>18.238107088004199</c:v>
                </c:pt>
                <c:pt idx="6">
                  <c:v>18.338697604242661</c:v>
                </c:pt>
                <c:pt idx="7">
                  <c:v>16.389865007747918</c:v>
                </c:pt>
                <c:pt idx="8">
                  <c:v>13.143126489258911</c:v>
                </c:pt>
                <c:pt idx="9">
                  <c:v>11.961273320318634</c:v>
                </c:pt>
                <c:pt idx="10">
                  <c:v>10.844100505174396</c:v>
                </c:pt>
                <c:pt idx="11">
                  <c:v>12.117205497518148</c:v>
                </c:pt>
                <c:pt idx="12">
                  <c:v>11.303234789889569</c:v>
                </c:pt>
                <c:pt idx="13">
                  <c:v>10.372516273686365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169.43763199604425</c:v>
                </c:pt>
                <c:pt idx="1">
                  <c:v>177.98520825937038</c:v>
                </c:pt>
                <c:pt idx="2">
                  <c:v>210.86961023972674</c:v>
                </c:pt>
                <c:pt idx="3">
                  <c:v>215.5408564187357</c:v>
                </c:pt>
                <c:pt idx="4">
                  <c:v>95.820108315697723</c:v>
                </c:pt>
                <c:pt idx="5">
                  <c:v>236.54591832208692</c:v>
                </c:pt>
                <c:pt idx="6">
                  <c:v>230.04664979982843</c:v>
                </c:pt>
                <c:pt idx="7">
                  <c:v>183.80305933136006</c:v>
                </c:pt>
                <c:pt idx="8">
                  <c:v>183.29909387430934</c:v>
                </c:pt>
                <c:pt idx="9">
                  <c:v>161.59928846652218</c:v>
                </c:pt>
                <c:pt idx="10">
                  <c:v>128.94667617845525</c:v>
                </c:pt>
                <c:pt idx="11">
                  <c:v>137.63961008430283</c:v>
                </c:pt>
                <c:pt idx="12">
                  <c:v>123.65466393299461</c:v>
                </c:pt>
                <c:pt idx="13">
                  <c:v>103.83234652247486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158.52267496217513</c:v>
                </c:pt>
                <c:pt idx="2">
                  <c:v>2.0331367633846882</c:v>
                </c:pt>
                <c:pt idx="3">
                  <c:v>4.9289951976279021</c:v>
                </c:pt>
                <c:pt idx="4">
                  <c:v>13.720350603935771</c:v>
                </c:pt>
                <c:pt idx="5">
                  <c:v>19.070304015905581</c:v>
                </c:pt>
                <c:pt idx="7">
                  <c:v>34.430799213225896</c:v>
                </c:pt>
                <c:pt idx="8">
                  <c:v>1.0385501454077724</c:v>
                </c:pt>
                <c:pt idx="9">
                  <c:v>32.676497573182374</c:v>
                </c:pt>
                <c:pt idx="10">
                  <c:v>0.90330308152914829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165.4848069231877</c:v>
                </c:pt>
                <c:pt idx="4" formatCode="#,##0">
                  <c:v>13.720350603935771</c:v>
                </c:pt>
                <c:pt idx="5" formatCode="#,##0">
                  <c:v>19.070304015905581</c:v>
                </c:pt>
                <c:pt idx="6" formatCode="#,##0">
                  <c:v>68.145846931816038</c:v>
                </c:pt>
                <c:pt idx="10" formatCode="#,##0">
                  <c:v>0.90330308152914829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233.15617012607015</c:v>
                </c:pt>
                <c:pt idx="2">
                  <c:v>1.3512596521869538</c:v>
                </c:pt>
                <c:pt idx="3">
                  <c:v>2.0384885438298372</c:v>
                </c:pt>
                <c:pt idx="4">
                  <c:v>18.238107088004199</c:v>
                </c:pt>
                <c:pt idx="5">
                  <c:v>30.784003415543484</c:v>
                </c:pt>
                <c:pt idx="7">
                  <c:v>30.628232143524965</c:v>
                </c:pt>
                <c:pt idx="8">
                  <c:v>1.2821792740810429</c:v>
                </c:pt>
                <c:pt idx="9">
                  <c:v>30.960209751193105</c:v>
                </c:pt>
                <c:pt idx="10">
                  <c:v>1.480763080446583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236.54591832208692</c:v>
                </c:pt>
                <c:pt idx="4" formatCode="#,##0">
                  <c:v>18.238107088004199</c:v>
                </c:pt>
                <c:pt idx="5" formatCode="#,##0">
                  <c:v>30.784003415543484</c:v>
                </c:pt>
                <c:pt idx="6" formatCode="#,##0">
                  <c:v>62.870621168799111</c:v>
                </c:pt>
                <c:pt idx="10" formatCode="#,##0">
                  <c:v>1.480763080446583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100.30785901933083</c:v>
                </c:pt>
                <c:pt idx="2">
                  <c:v>0.89032574270662135</c:v>
                </c:pt>
                <c:pt idx="3">
                  <c:v>2.6341617604374101</c:v>
                </c:pt>
                <c:pt idx="4">
                  <c:v>10.372516273686365</c:v>
                </c:pt>
                <c:pt idx="5">
                  <c:v>12.213813302035362</c:v>
                </c:pt>
                <c:pt idx="7">
                  <c:v>23.749976537798201</c:v>
                </c:pt>
                <c:pt idx="8">
                  <c:v>0.93092379069655362</c:v>
                </c:pt>
                <c:pt idx="9">
                  <c:v>26.702219713902473</c:v>
                </c:pt>
                <c:pt idx="10">
                  <c:v>2.5125984165080961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103.83234652247486</c:v>
                </c:pt>
                <c:pt idx="4">
                  <c:v>10.372516273686365</c:v>
                </c:pt>
                <c:pt idx="5">
                  <c:v>12.213813302035362</c:v>
                </c:pt>
                <c:pt idx="6">
                  <c:v>51.383120042397223</c:v>
                </c:pt>
                <c:pt idx="10">
                  <c:v>2.5125984165080961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①CO2排出量の現状把握!$AX$43:$AX$45</c:f>
              <c:numCache>
                <c:formatCode>0%</c:formatCode>
                <c:ptCount val="3"/>
                <c:pt idx="0">
                  <c:v>0.44203583680298503</c:v>
                </c:pt>
                <c:pt idx="1">
                  <c:v>0.28072900329136874</c:v>
                </c:pt>
                <c:pt idx="2">
                  <c:v>0.57584058542588112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①CO2排出量の現状把握!$AY$43:$AY$45</c:f>
              <c:numCache>
                <c:formatCode>0%</c:formatCode>
                <c:ptCount val="3"/>
                <c:pt idx="0">
                  <c:v>0.19220740382343474</c:v>
                </c:pt>
                <c:pt idx="1">
                  <c:v>0.2052928074938824</c:v>
                </c:pt>
                <c:pt idx="2">
                  <c:v>5.7524615819851257E-2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①CO2排出量の現状把握!$AZ$43:$AZ$45</c:f>
              <c:numCache>
                <c:formatCode>0%</c:formatCode>
                <c:ptCount val="3"/>
                <c:pt idx="0">
                  <c:v>0.1618007278049024</c:v>
                </c:pt>
                <c:pt idx="1">
                  <c:v>0.14959245318247669</c:v>
                </c:pt>
                <c:pt idx="2">
                  <c:v>6.7736207816550639E-2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①CO2排出量の現状把握!$BA$43:$BA$45</c:f>
              <c:numCache>
                <c:formatCode>0%</c:formatCode>
                <c:ptCount val="3"/>
                <c:pt idx="0">
                  <c:v>0.18830241870300451</c:v>
                </c:pt>
                <c:pt idx="1">
                  <c:v>0.34368575999288836</c:v>
                </c:pt>
                <c:pt idx="2">
                  <c:v>0.28496404942382586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①CO2排出量の現状把握!$BB$43:$BB$45</c:f>
              <c:numCache>
                <c:formatCode>0%</c:formatCode>
                <c:ptCount val="3"/>
                <c:pt idx="0">
                  <c:v>1.5653612865673284E-2</c:v>
                </c:pt>
                <c:pt idx="1">
                  <c:v>2.069997603938387E-2</c:v>
                </c:pt>
                <c:pt idx="2">
                  <c:v>1.3934541513891213E-2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3617</c:v>
                </c:pt>
                <c:pt idx="1">
                  <c:v>3555</c:v>
                </c:pt>
                <c:pt idx="2">
                  <c:v>3555</c:v>
                </c:pt>
                <c:pt idx="3">
                  <c:v>3555</c:v>
                </c:pt>
                <c:pt idx="4">
                  <c:v>3555</c:v>
                </c:pt>
                <c:pt idx="5">
                  <c:v>3555</c:v>
                </c:pt>
                <c:pt idx="6">
                  <c:v>3552</c:v>
                </c:pt>
                <c:pt idx="7">
                  <c:v>3552</c:v>
                </c:pt>
                <c:pt idx="8">
                  <c:v>3552</c:v>
                </c:pt>
                <c:pt idx="9">
                  <c:v>3552</c:v>
                </c:pt>
                <c:pt idx="10">
                  <c:v>3552</c:v>
                </c:pt>
                <c:pt idx="11">
                  <c:v>3552</c:v>
                </c:pt>
                <c:pt idx="12">
                  <c:v>3502</c:v>
                </c:pt>
                <c:pt idx="13">
                  <c:v>3502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1.4819268211933092</c:v>
                </c:pt>
                <c:pt idx="1">
                  <c:v>1.0867772588166067</c:v>
                </c:pt>
                <c:pt idx="2">
                  <c:v>1.0740197585705991</c:v>
                </c:pt>
                <c:pt idx="3">
                  <c:v>1.8801476045864849</c:v>
                </c:pt>
                <c:pt idx="4">
                  <c:v>1.0867323315292114</c:v>
                </c:pt>
                <c:pt idx="5">
                  <c:v>1.480763080446583</c:v>
                </c:pt>
                <c:pt idx="6">
                  <c:v>1.6270414220187233</c:v>
                </c:pt>
                <c:pt idx="7">
                  <c:v>2.1968821616647731</c:v>
                </c:pt>
                <c:pt idx="8">
                  <c:v>1.365315323350361</c:v>
                </c:pt>
                <c:pt idx="9">
                  <c:v>1.2880327733200529</c:v>
                </c:pt>
                <c:pt idx="10">
                  <c:v>1.106908000322161</c:v>
                </c:pt>
                <c:pt idx="11">
                  <c:v>1.1117274058975981</c:v>
                </c:pt>
                <c:pt idx="12">
                  <c:v>1.4422398198147801</c:v>
                </c:pt>
                <c:pt idx="13">
                  <c:v>2.5125984165080961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5384628</c:v>
                </c:pt>
                <c:pt idx="1">
                  <c:v>5228873</c:v>
                </c:pt>
                <c:pt idx="2">
                  <c:v>4999664</c:v>
                </c:pt>
                <c:pt idx="3">
                  <c:v>4882419</c:v>
                </c:pt>
                <c:pt idx="4">
                  <c:v>4990463</c:v>
                </c:pt>
                <c:pt idx="5">
                  <c:v>5132330</c:v>
                </c:pt>
                <c:pt idx="6">
                  <c:v>4972208</c:v>
                </c:pt>
                <c:pt idx="7">
                  <c:v>4873145</c:v>
                </c:pt>
                <c:pt idx="8">
                  <c:v>4847155.4169015214</c:v>
                </c:pt>
                <c:pt idx="9">
                  <c:v>4943228.9999999991</c:v>
                </c:pt>
                <c:pt idx="10">
                  <c:v>4939386</c:v>
                </c:pt>
                <c:pt idx="11">
                  <c:v>4900874</c:v>
                </c:pt>
                <c:pt idx="12">
                  <c:v>4714923.9999999991</c:v>
                </c:pt>
                <c:pt idx="13">
                  <c:v>4587700.9999999991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17048</c:v>
                </c:pt>
                <c:pt idx="1">
                  <c:v>16880</c:v>
                </c:pt>
                <c:pt idx="2">
                  <c:v>16782</c:v>
                </c:pt>
                <c:pt idx="3">
                  <c:v>16572</c:v>
                </c:pt>
                <c:pt idx="4">
                  <c:v>16665</c:v>
                </c:pt>
                <c:pt idx="5">
                  <c:v>16575</c:v>
                </c:pt>
                <c:pt idx="6">
                  <c:v>16539</c:v>
                </c:pt>
                <c:pt idx="7">
                  <c:v>16432</c:v>
                </c:pt>
                <c:pt idx="8">
                  <c:v>16301</c:v>
                </c:pt>
                <c:pt idx="9">
                  <c:v>16186</c:v>
                </c:pt>
                <c:pt idx="10">
                  <c:v>16113</c:v>
                </c:pt>
                <c:pt idx="11">
                  <c:v>16075</c:v>
                </c:pt>
                <c:pt idx="12">
                  <c:v>15905</c:v>
                </c:pt>
                <c:pt idx="13">
                  <c:v>15601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9609</c:v>
                </c:pt>
                <c:pt idx="1">
                  <c:v>9735</c:v>
                </c:pt>
                <c:pt idx="2">
                  <c:v>9775</c:v>
                </c:pt>
                <c:pt idx="3">
                  <c:v>9856</c:v>
                </c:pt>
                <c:pt idx="4">
                  <c:v>9905</c:v>
                </c:pt>
                <c:pt idx="5">
                  <c:v>9963</c:v>
                </c:pt>
                <c:pt idx="6">
                  <c:v>10075</c:v>
                </c:pt>
                <c:pt idx="7">
                  <c:v>10134</c:v>
                </c:pt>
                <c:pt idx="8">
                  <c:v>10145</c:v>
                </c:pt>
                <c:pt idx="9">
                  <c:v>10076</c:v>
                </c:pt>
                <c:pt idx="10">
                  <c:v>10052</c:v>
                </c:pt>
                <c:pt idx="11">
                  <c:v>10057</c:v>
                </c:pt>
                <c:pt idx="12">
                  <c:v>10005</c:v>
                </c:pt>
                <c:pt idx="13">
                  <c:v>9920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2704</c:v>
                </c:pt>
                <c:pt idx="1">
                  <c:v>2638</c:v>
                </c:pt>
                <c:pt idx="2">
                  <c:v>2568</c:v>
                </c:pt>
                <c:pt idx="3">
                  <c:v>2540</c:v>
                </c:pt>
                <c:pt idx="4">
                  <c:v>2502</c:v>
                </c:pt>
                <c:pt idx="5">
                  <c:v>2481</c:v>
                </c:pt>
                <c:pt idx="6">
                  <c:v>2438</c:v>
                </c:pt>
                <c:pt idx="7">
                  <c:v>2399</c:v>
                </c:pt>
                <c:pt idx="8">
                  <c:v>2379</c:v>
                </c:pt>
                <c:pt idx="9">
                  <c:v>2308</c:v>
                </c:pt>
                <c:pt idx="10">
                  <c:v>2282</c:v>
                </c:pt>
                <c:pt idx="11">
                  <c:v>2231</c:v>
                </c:pt>
                <c:pt idx="12">
                  <c:v>2264</c:v>
                </c:pt>
                <c:pt idx="13">
                  <c:v>2259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6438</c:v>
                </c:pt>
                <c:pt idx="1">
                  <c:v>6477</c:v>
                </c:pt>
                <c:pt idx="2">
                  <c:v>6537</c:v>
                </c:pt>
                <c:pt idx="3">
                  <c:v>6534</c:v>
                </c:pt>
                <c:pt idx="4">
                  <c:v>6735</c:v>
                </c:pt>
                <c:pt idx="5">
                  <c:v>6749</c:v>
                </c:pt>
                <c:pt idx="6">
                  <c:v>6807</c:v>
                </c:pt>
                <c:pt idx="7">
                  <c:v>6932</c:v>
                </c:pt>
                <c:pt idx="8">
                  <c:v>6985</c:v>
                </c:pt>
                <c:pt idx="9">
                  <c:v>7069</c:v>
                </c:pt>
                <c:pt idx="10">
                  <c:v>7185</c:v>
                </c:pt>
                <c:pt idx="11">
                  <c:v>7310</c:v>
                </c:pt>
                <c:pt idx="12">
                  <c:v>7302</c:v>
                </c:pt>
                <c:pt idx="13">
                  <c:v>7207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53</c:v>
                </c:pt>
                <c:pt idx="1">
                  <c:v>53</c:v>
                </c:pt>
                <c:pt idx="2">
                  <c:v>53</c:v>
                </c:pt>
                <c:pt idx="3">
                  <c:v>53</c:v>
                </c:pt>
                <c:pt idx="4">
                  <c:v>53</c:v>
                </c:pt>
                <c:pt idx="5">
                  <c:v>53</c:v>
                </c:pt>
                <c:pt idx="6">
                  <c:v>119</c:v>
                </c:pt>
                <c:pt idx="7">
                  <c:v>119</c:v>
                </c:pt>
                <c:pt idx="8">
                  <c:v>119</c:v>
                </c:pt>
                <c:pt idx="9">
                  <c:v>119</c:v>
                </c:pt>
                <c:pt idx="10">
                  <c:v>119</c:v>
                </c:pt>
                <c:pt idx="11">
                  <c:v>119</c:v>
                </c:pt>
                <c:pt idx="12">
                  <c:v>95</c:v>
                </c:pt>
                <c:pt idx="13">
                  <c:v>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824</c:v>
                </c:pt>
                <c:pt idx="1">
                  <c:v>601</c:v>
                </c:pt>
                <c:pt idx="2">
                  <c:v>601</c:v>
                </c:pt>
                <c:pt idx="3">
                  <c:v>601</c:v>
                </c:pt>
                <c:pt idx="4">
                  <c:v>601</c:v>
                </c:pt>
                <c:pt idx="5">
                  <c:v>601</c:v>
                </c:pt>
                <c:pt idx="6">
                  <c:v>474</c:v>
                </c:pt>
                <c:pt idx="7">
                  <c:v>474</c:v>
                </c:pt>
                <c:pt idx="8">
                  <c:v>474</c:v>
                </c:pt>
                <c:pt idx="9">
                  <c:v>474</c:v>
                </c:pt>
                <c:pt idx="10">
                  <c:v>474</c:v>
                </c:pt>
                <c:pt idx="11">
                  <c:v>474</c:v>
                </c:pt>
                <c:pt idx="12">
                  <c:v>446</c:v>
                </c:pt>
                <c:pt idx="13">
                  <c:v>446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1776.1565000000001</c:v>
                </c:pt>
                <c:pt idx="1">
                  <c:v>1703.0867000000001</c:v>
                </c:pt>
                <c:pt idx="2">
                  <c:v>2011.1296</c:v>
                </c:pt>
                <c:pt idx="3">
                  <c:v>1772.9906000000001</c:v>
                </c:pt>
                <c:pt idx="4">
                  <c:v>690.40599999999995</c:v>
                </c:pt>
                <c:pt idx="5">
                  <c:v>1644.3574000000001</c:v>
                </c:pt>
                <c:pt idx="6">
                  <c:v>1722.7925</c:v>
                </c:pt>
                <c:pt idx="7">
                  <c:v>1710.3844999999999</c:v>
                </c:pt>
                <c:pt idx="8">
                  <c:v>1815.1123</c:v>
                </c:pt>
                <c:pt idx="9">
                  <c:v>1731.1334999999999</c:v>
                </c:pt>
                <c:pt idx="10">
                  <c:v>1520.6241</c:v>
                </c:pt>
                <c:pt idx="11">
                  <c:v>1596.8967</c:v>
                </c:pt>
                <c:pt idx="12">
                  <c:v>1443.5170000000001</c:v>
                </c:pt>
                <c:pt idx="13">
                  <c:v>1544.0101999999999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116.925</c:v>
                </c:pt>
                <c:pt idx="1">
                  <c:v>103.878</c:v>
                </c:pt>
                <c:pt idx="2">
                  <c:v>135.28</c:v>
                </c:pt>
                <c:pt idx="3">
                  <c:v>161.92699999999999</c:v>
                </c:pt>
                <c:pt idx="4">
                  <c:v>152.83500000000001</c:v>
                </c:pt>
                <c:pt idx="5">
                  <c:v>142.124</c:v>
                </c:pt>
                <c:pt idx="6">
                  <c:v>134.88800000000001</c:v>
                </c:pt>
                <c:pt idx="7">
                  <c:v>125.599</c:v>
                </c:pt>
                <c:pt idx="8">
                  <c:v>117.504</c:v>
                </c:pt>
                <c:pt idx="9">
                  <c:v>101.194</c:v>
                </c:pt>
                <c:pt idx="10">
                  <c:v>94.539000000000001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3.57</c:v>
                </c:pt>
                <c:pt idx="1">
                  <c:v>3.43</c:v>
                </c:pt>
                <c:pt idx="2">
                  <c:v>4.07</c:v>
                </c:pt>
                <c:pt idx="3">
                  <c:v>4.5</c:v>
                </c:pt>
                <c:pt idx="4">
                  <c:v>4.2389999999999999</c:v>
                </c:pt>
                <c:pt idx="5">
                  <c:v>4.8620000000000001</c:v>
                </c:pt>
                <c:pt idx="6">
                  <c:v>4.26</c:v>
                </c:pt>
                <c:pt idx="7">
                  <c:v>3.7650000000000001</c:v>
                </c:pt>
                <c:pt idx="8">
                  <c:v>3.754</c:v>
                </c:pt>
                <c:pt idx="9">
                  <c:v>3.355</c:v>
                </c:pt>
                <c:pt idx="10">
                  <c:v>3.198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113.355</c:v>
                </c:pt>
                <c:pt idx="1">
                  <c:v>100.44799999999999</c:v>
                </c:pt>
                <c:pt idx="2">
                  <c:v>131.21</c:v>
                </c:pt>
                <c:pt idx="3">
                  <c:v>157.42699999999999</c:v>
                </c:pt>
                <c:pt idx="4">
                  <c:v>148.596</c:v>
                </c:pt>
                <c:pt idx="5">
                  <c:v>137.262</c:v>
                </c:pt>
                <c:pt idx="6">
                  <c:v>130.62799999999999</c:v>
                </c:pt>
                <c:pt idx="7">
                  <c:v>121.834</c:v>
                </c:pt>
                <c:pt idx="8">
                  <c:v>113.75</c:v>
                </c:pt>
                <c:pt idx="9">
                  <c:v>97.838999999999999</c:v>
                </c:pt>
                <c:pt idx="10">
                  <c:v>91.340999999999994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14.361600076161441</c:v>
                </c:pt>
                <c:pt idx="1">
                  <c:v>16.492825989466919</c:v>
                </c:pt>
                <c:pt idx="2">
                  <c:v>18.593551026134275</c:v>
                </c:pt>
                <c:pt idx="3">
                  <c:v>18.238107088004199</c:v>
                </c:pt>
                <c:pt idx="4">
                  <c:v>18.338697604242661</c:v>
                </c:pt>
                <c:pt idx="5">
                  <c:v>16.389865007747918</c:v>
                </c:pt>
                <c:pt idx="6">
                  <c:v>13.143126489258911</c:v>
                </c:pt>
                <c:pt idx="7">
                  <c:v>11.961273320318634</c:v>
                </c:pt>
                <c:pt idx="8">
                  <c:v>10.844100505174396</c:v>
                </c:pt>
                <c:pt idx="9">
                  <c:v>12.117205497518148</c:v>
                </c:pt>
                <c:pt idx="10">
                  <c:v>11.303234789889569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210.86961023972674</c:v>
                </c:pt>
                <c:pt idx="1">
                  <c:v>215.5408564187357</c:v>
                </c:pt>
                <c:pt idx="2">
                  <c:v>95.820108315697723</c:v>
                </c:pt>
                <c:pt idx="3">
                  <c:v>236.54591832208692</c:v>
                </c:pt>
                <c:pt idx="4">
                  <c:v>230.04664979982843</c:v>
                </c:pt>
                <c:pt idx="5">
                  <c:v>183.80305933136006</c:v>
                </c:pt>
                <c:pt idx="6">
                  <c:v>183.29909387430934</c:v>
                </c:pt>
                <c:pt idx="7">
                  <c:v>161.59928846652218</c:v>
                </c:pt>
                <c:pt idx="8">
                  <c:v>128.94667617845525</c:v>
                </c:pt>
                <c:pt idx="9">
                  <c:v>137.63961008430283</c:v>
                </c:pt>
                <c:pt idx="10">
                  <c:v>123.65466393299461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0.53755967904115043</c:v>
                </c:pt>
                <c:pt idx="1">
                  <c:v>0.46602765558682563</c:v>
                </c:pt>
                <c:pt idx="2">
                  <c:v>1</c:v>
                </c:pt>
                <c:pt idx="3">
                  <c:v>0.66552406026149813</c:v>
                </c:pt>
                <c:pt idx="4">
                  <c:v>0.64593855259052257</c:v>
                </c:pt>
                <c:pt idx="5">
                  <c:v>0.7467884402976348</c:v>
                </c:pt>
                <c:pt idx="6">
                  <c:v>0.71264945853782213</c:v>
                </c:pt>
                <c:pt idx="7">
                  <c:v>0.75392658690598024</c:v>
                </c:pt>
                <c:pt idx="8">
                  <c:v>0.88214759287456257</c:v>
                </c:pt>
                <c:pt idx="9">
                  <c:v>0.71083462049968482</c:v>
                </c:pt>
                <c:pt idx="10">
                  <c:v>0.73867816299671007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0.24857954413629565</c:v>
                </c:pt>
                <c:pt idx="1">
                  <c:v>0.20796921050343686</c:v>
                </c:pt>
                <c:pt idx="2">
                  <c:v>0.21889309870284529</c:v>
                </c:pt>
                <c:pt idx="3">
                  <c:v>0.24673613211536616</c:v>
                </c:pt>
                <c:pt idx="4">
                  <c:v>0.23115054795490528</c:v>
                </c:pt>
                <c:pt idx="5">
                  <c:v>0.29664673856078777</c:v>
                </c:pt>
                <c:pt idx="6">
                  <c:v>0.32412379227130184</c:v>
                </c:pt>
                <c:pt idx="7">
                  <c:v>0.314765819589156</c:v>
                </c:pt>
                <c:pt idx="8">
                  <c:v>0.34617901210051794</c:v>
                </c:pt>
                <c:pt idx="9">
                  <c:v>0.27687902137891224</c:v>
                </c:pt>
                <c:pt idx="10">
                  <c:v>0.28292785732987891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91.340999999999994</c:v>
                </c:pt>
                <c:pt idx="2">
                  <c:v>0</c:v>
                </c:pt>
                <c:pt idx="3">
                  <c:v>0</c:v>
                </c:pt>
                <c:pt idx="4">
                  <c:v>3.198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91.340999999999994</c:v>
                </c:pt>
                <c:pt idx="4" formatCode="#,##0">
                  <c:v>3.198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24：金属製品製造業(N=3)</c:v>
                </c:pt>
                <c:pt idx="15">
                  <c:v>25：はん用機械器具製造業(N=1)</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57.357999999999997</c:v>
                </c:pt>
                <c:pt idx="15">
                  <c:v>11.869</c:v>
                </c:pt>
                <c:pt idx="16">
                  <c:v>0</c:v>
                </c:pt>
                <c:pt idx="17">
                  <c:v>0</c:v>
                </c:pt>
                <c:pt idx="18">
                  <c:v>0</c:v>
                </c:pt>
                <c:pt idx="19">
                  <c:v>0</c:v>
                </c:pt>
                <c:pt idx="20">
                  <c:v>0</c:v>
                </c:pt>
                <c:pt idx="21">
                  <c:v>22.114000000000001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3.198</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94.539000000000001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94.539000000000001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24：金属製品製造業(N=3)</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19.119333333333334</c:v>
                </c:pt>
                <c:pt idx="10">
                  <c:v>11.869</c:v>
                </c:pt>
                <c:pt idx="11">
                  <c:v>0</c:v>
                </c:pt>
                <c:pt idx="12">
                  <c:v>0</c:v>
                </c:pt>
                <c:pt idx="13">
                  <c:v>0</c:v>
                </c:pt>
                <c:pt idx="14">
                  <c:v>0</c:v>
                </c:pt>
                <c:pt idx="15">
                  <c:v>0</c:v>
                </c:pt>
                <c:pt idx="16">
                  <c:v>22.114000000000001</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24：金属製品製造業(N=3)</c:v>
                </c:pt>
                <c:pt idx="10">
                  <c:v>25：はん用機械器具製造業(N=1)</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3.198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19,829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3468.126000000002</c:v>
                </c:pt>
                <c:pt idx="1">
                  <c:v>16360.600000000006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25,803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4162.1673751200015</c:v>
                </c:pt>
                <c:pt idx="1">
                  <c:v>21641.147256000007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11.766393539999999</c:v>
                </c:pt>
                <c:pt idx="1">
                  <c:v>0</c:v>
                </c:pt>
                <c:pt idx="2">
                  <c:v>0</c:v>
                </c:pt>
                <c:pt idx="3">
                  <c:v>0</c:v>
                </c:pt>
                <c:pt idx="4">
                  <c:v>1.3684697400000001</c:v>
                </c:pt>
                <c:pt idx="5">
                  <c:v>7.3233914899999997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248,840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248840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10573.1</c:v>
                </c:pt>
                <c:pt idx="1">
                  <c:v>12925.400000000001</c:v>
                </c:pt>
                <c:pt idx="2">
                  <c:v>14306.8</c:v>
                </c:pt>
                <c:pt idx="3">
                  <c:v>15090.4</c:v>
                </c:pt>
                <c:pt idx="4">
                  <c:v>15561.5</c:v>
                </c:pt>
                <c:pt idx="5">
                  <c:v>15985.1</c:v>
                </c:pt>
                <c:pt idx="6">
                  <c:v>16033.900000000011</c:v>
                </c:pt>
                <c:pt idx="7">
                  <c:v>16217.600000000009</c:v>
                </c:pt>
                <c:pt idx="8">
                  <c:v>16360.600000000006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1879.556</c:v>
                </c:pt>
                <c:pt idx="1">
                  <c:v>2113.6559999999999</c:v>
                </c:pt>
                <c:pt idx="2">
                  <c:v>2258.4560000000001</c:v>
                </c:pt>
                <c:pt idx="3">
                  <c:v>2396.9560000000001</c:v>
                </c:pt>
                <c:pt idx="4">
                  <c:v>2642.6060000000002</c:v>
                </c:pt>
                <c:pt idx="5">
                  <c:v>2828.6460000000011</c:v>
                </c:pt>
                <c:pt idx="6">
                  <c:v>3060.856000000002</c:v>
                </c:pt>
                <c:pt idx="7">
                  <c:v>3235.5260000000021</c:v>
                </c:pt>
                <c:pt idx="8">
                  <c:v>3468.126000000002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5.8927488413879743E-2</c:v>
                </c:pt>
                <c:pt idx="1">
                  <c:v>8.2218448333858121E-2</c:v>
                </c:pt>
                <c:pt idx="2">
                  <c:v>8.4940118133206913E-2</c:v>
                </c:pt>
                <c:pt idx="3">
                  <c:v>9.0017577811701013E-2</c:v>
                </c:pt>
                <c:pt idx="4">
                  <c:v>0.10007034087288233</c:v>
                </c:pt>
                <c:pt idx="5">
                  <c:v>0.10105046289915998</c:v>
                </c:pt>
                <c:pt idx="6">
                  <c:v>0.11206570027900649</c:v>
                </c:pt>
                <c:pt idx="7">
                  <c:v>0.12140708063593238</c:v>
                </c:pt>
                <c:pt idx="8">
                  <c:v>0.12365121813470954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428</c:v>
                </c:pt>
                <c:pt idx="1">
                  <c:v>470</c:v>
                </c:pt>
                <c:pt idx="2">
                  <c:v>492</c:v>
                </c:pt>
                <c:pt idx="3">
                  <c:v>514</c:v>
                </c:pt>
                <c:pt idx="4">
                  <c:v>555</c:v>
                </c:pt>
                <c:pt idx="5">
                  <c:v>588</c:v>
                </c:pt>
                <c:pt idx="6">
                  <c:v>625</c:v>
                </c:pt>
                <c:pt idx="7">
                  <c:v>651</c:v>
                </c:pt>
                <c:pt idx="8">
                  <c:v>694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208678.20811121378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25803.314631120011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326844.26500000001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326844.26500000001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25803.314631120011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排出量比較シート!$DN$21:$DN$50</c:f>
              <c:numCache>
                <c:formatCode>0.0%;;</c:formatCode>
                <c:ptCount val="30"/>
                <c:pt idx="0">
                  <c:v>0.11</c:v>
                </c:pt>
                <c:pt idx="1">
                  <c:v>0.98</c:v>
                </c:pt>
                <c:pt idx="2">
                  <c:v>0</c:v>
                </c:pt>
                <c:pt idx="3">
                  <c:v>0</c:v>
                </c:pt>
                <c:pt idx="4">
                  <c:v>1</c:v>
                </c:pt>
                <c:pt idx="5">
                  <c:v>1</c:v>
                </c:pt>
                <c:pt idx="6">
                  <c:v>1</c:v>
                </c:pt>
                <c:pt idx="7">
                  <c:v>1</c:v>
                </c:pt>
                <c:pt idx="8">
                  <c:v>0.62</c:v>
                </c:pt>
                <c:pt idx="9">
                  <c:v>0</c:v>
                </c:pt>
                <c:pt idx="10">
                  <c:v>0</c:v>
                </c:pt>
                <c:pt idx="11">
                  <c:v>0.48</c:v>
                </c:pt>
                <c:pt idx="12">
                  <c:v>0.8</c:v>
                </c:pt>
                <c:pt idx="13">
                  <c:v>0.05</c:v>
                </c:pt>
                <c:pt idx="14">
                  <c:v>0.97</c:v>
                </c:pt>
                <c:pt idx="15">
                  <c:v>0.84</c:v>
                </c:pt>
                <c:pt idx="16">
                  <c:v>0</c:v>
                </c:pt>
                <c:pt idx="17">
                  <c:v>0</c:v>
                </c:pt>
                <c:pt idx="18">
                  <c:v>0</c:v>
                </c:pt>
                <c:pt idx="19">
                  <c:v>0</c:v>
                </c:pt>
                <c:pt idx="20">
                  <c:v>1</c:v>
                </c:pt>
                <c:pt idx="21">
                  <c:v>0.23</c:v>
                </c:pt>
                <c:pt idx="22">
                  <c:v>1</c:v>
                </c:pt>
                <c:pt idx="23">
                  <c:v>1</c:v>
                </c:pt>
                <c:pt idx="24">
                  <c:v>1</c:v>
                </c:pt>
                <c:pt idx="25">
                  <c:v>0.38</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0.62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排出量比較シート!$DQ$21:$DQ$50</c:f>
              <c:numCache>
                <c:formatCode>0.0%;;</c:formatCode>
                <c:ptCount val="30"/>
                <c:pt idx="0">
                  <c:v>0.04</c:v>
                </c:pt>
                <c:pt idx="1">
                  <c:v>0</c:v>
                </c:pt>
                <c:pt idx="2">
                  <c:v>0</c:v>
                </c:pt>
                <c:pt idx="3">
                  <c:v>0</c:v>
                </c:pt>
                <c:pt idx="4">
                  <c:v>0</c:v>
                </c:pt>
                <c:pt idx="5">
                  <c:v>0</c:v>
                </c:pt>
                <c:pt idx="6">
                  <c:v>0</c:v>
                </c:pt>
                <c:pt idx="7">
                  <c:v>0</c:v>
                </c:pt>
                <c:pt idx="8">
                  <c:v>0.38</c:v>
                </c:pt>
                <c:pt idx="9">
                  <c:v>0</c:v>
                </c:pt>
                <c:pt idx="10">
                  <c:v>1</c:v>
                </c:pt>
                <c:pt idx="11">
                  <c:v>0.23</c:v>
                </c:pt>
                <c:pt idx="12">
                  <c:v>0.2</c:v>
                </c:pt>
                <c:pt idx="13">
                  <c:v>0.03</c:v>
                </c:pt>
                <c:pt idx="14">
                  <c:v>0.03</c:v>
                </c:pt>
                <c:pt idx="15">
                  <c:v>0.16</c:v>
                </c:pt>
                <c:pt idx="16">
                  <c:v>1</c:v>
                </c:pt>
                <c:pt idx="17">
                  <c:v>0</c:v>
                </c:pt>
                <c:pt idx="18">
                  <c:v>0</c:v>
                </c:pt>
                <c:pt idx="19">
                  <c:v>1</c:v>
                </c:pt>
                <c:pt idx="20">
                  <c:v>0</c:v>
                </c:pt>
                <c:pt idx="21">
                  <c:v>0.77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排出量比較シート!$DR$21:$DR$50</c:f>
              <c:numCache>
                <c:formatCode>0.0%;;</c:formatCode>
                <c:ptCount val="30"/>
                <c:pt idx="0">
                  <c:v>0.85</c:v>
                </c:pt>
                <c:pt idx="1">
                  <c:v>0</c:v>
                </c:pt>
                <c:pt idx="2">
                  <c:v>0</c:v>
                </c:pt>
                <c:pt idx="3">
                  <c:v>0</c:v>
                </c:pt>
                <c:pt idx="4">
                  <c:v>0</c:v>
                </c:pt>
                <c:pt idx="5">
                  <c:v>0</c:v>
                </c:pt>
                <c:pt idx="6">
                  <c:v>0</c:v>
                </c:pt>
                <c:pt idx="7">
                  <c:v>0</c:v>
                </c:pt>
                <c:pt idx="8">
                  <c:v>0</c:v>
                </c:pt>
                <c:pt idx="9">
                  <c:v>0</c:v>
                </c:pt>
                <c:pt idx="10">
                  <c:v>0</c:v>
                </c:pt>
                <c:pt idx="11">
                  <c:v>0</c:v>
                </c:pt>
                <c:pt idx="12">
                  <c:v>0</c:v>
                </c:pt>
                <c:pt idx="13">
                  <c:v>0.92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排出量比較シート!$DF$21:$DF$50</c:f>
              <c:numCache>
                <c:formatCode>#,##0;;</c:formatCode>
                <c:ptCount val="30"/>
                <c:pt idx="0">
                  <c:v>2</c:v>
                </c:pt>
                <c:pt idx="1">
                  <c:v>3</c:v>
                </c:pt>
                <c:pt idx="2">
                  <c:v>0</c:v>
                </c:pt>
                <c:pt idx="3">
                  <c:v>0</c:v>
                </c:pt>
                <c:pt idx="4">
                  <c:v>2</c:v>
                </c:pt>
                <c:pt idx="5">
                  <c:v>3</c:v>
                </c:pt>
                <c:pt idx="6">
                  <c:v>2</c:v>
                </c:pt>
                <c:pt idx="7">
                  <c:v>1</c:v>
                </c:pt>
                <c:pt idx="8">
                  <c:v>1</c:v>
                </c:pt>
                <c:pt idx="9">
                  <c:v>0</c:v>
                </c:pt>
                <c:pt idx="10">
                  <c:v>0</c:v>
                </c:pt>
                <c:pt idx="11">
                  <c:v>2</c:v>
                </c:pt>
                <c:pt idx="12">
                  <c:v>7</c:v>
                </c:pt>
                <c:pt idx="13">
                  <c:v>3</c:v>
                </c:pt>
                <c:pt idx="14">
                  <c:v>5</c:v>
                </c:pt>
                <c:pt idx="15">
                  <c:v>7</c:v>
                </c:pt>
                <c:pt idx="16">
                  <c:v>0</c:v>
                </c:pt>
                <c:pt idx="17">
                  <c:v>0</c:v>
                </c:pt>
                <c:pt idx="18">
                  <c:v>0</c:v>
                </c:pt>
                <c:pt idx="19">
                  <c:v>0</c:v>
                </c:pt>
                <c:pt idx="20">
                  <c:v>1</c:v>
                </c:pt>
                <c:pt idx="21">
                  <c:v>1</c:v>
                </c:pt>
                <c:pt idx="22">
                  <c:v>1</c:v>
                </c:pt>
                <c:pt idx="23">
                  <c:v>6</c:v>
                </c:pt>
                <c:pt idx="24">
                  <c:v>3</c:v>
                </c:pt>
                <c:pt idx="25">
                  <c:v>1</c:v>
                </c:pt>
                <c:pt idx="26">
                  <c:v>4</c:v>
                </c:pt>
                <c:pt idx="27">
                  <c:v>4</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排出量比較シート!$DG$21:$DG$50</c:f>
              <c:numCache>
                <c:formatCode>#,##0;;</c:formatCode>
                <c:ptCount val="30"/>
                <c:pt idx="0">
                  <c:v>0</c:v>
                </c:pt>
                <c:pt idx="1">
                  <c:v>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2</c:v>
                </c:pt>
                <c:pt idx="9">
                  <c:v>0</c:v>
                </c:pt>
                <c:pt idx="10">
                  <c:v>1</c:v>
                </c:pt>
                <c:pt idx="11">
                  <c:v>2</c:v>
                </c:pt>
                <c:pt idx="12">
                  <c:v>4</c:v>
                </c:pt>
                <c:pt idx="13">
                  <c:v>1</c:v>
                </c:pt>
                <c:pt idx="14">
                  <c:v>1</c:v>
                </c:pt>
                <c:pt idx="15">
                  <c:v>3</c:v>
                </c:pt>
                <c:pt idx="16">
                  <c:v>1</c:v>
                </c:pt>
                <c:pt idx="17">
                  <c:v>0</c:v>
                </c:pt>
                <c:pt idx="18">
                  <c:v>0</c:v>
                </c:pt>
                <c:pt idx="19">
                  <c:v>1</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排出量比較シート!$DL$21:$DL$50</c:f>
              <c:numCache>
                <c:formatCode>#,##0;;</c:formatCode>
                <c:ptCount val="30"/>
                <c:pt idx="0">
                  <c:v>4</c:v>
                </c:pt>
                <c:pt idx="1">
                  <c:v>7</c:v>
                </c:pt>
                <c:pt idx="2">
                  <c:v>0</c:v>
                </c:pt>
                <c:pt idx="3">
                  <c:v>0</c:v>
                </c:pt>
                <c:pt idx="4">
                  <c:v>2</c:v>
                </c:pt>
                <c:pt idx="5">
                  <c:v>3</c:v>
                </c:pt>
                <c:pt idx="6">
                  <c:v>2</c:v>
                </c:pt>
                <c:pt idx="7">
                  <c:v>1</c:v>
                </c:pt>
                <c:pt idx="8">
                  <c:v>3</c:v>
                </c:pt>
                <c:pt idx="9">
                  <c:v>0</c:v>
                </c:pt>
                <c:pt idx="10">
                  <c:v>1</c:v>
                </c:pt>
                <c:pt idx="11">
                  <c:v>5</c:v>
                </c:pt>
                <c:pt idx="12">
                  <c:v>11</c:v>
                </c:pt>
                <c:pt idx="13">
                  <c:v>6</c:v>
                </c:pt>
                <c:pt idx="14">
                  <c:v>6</c:v>
                </c:pt>
                <c:pt idx="15">
                  <c:v>10</c:v>
                </c:pt>
                <c:pt idx="16">
                  <c:v>1</c:v>
                </c:pt>
                <c:pt idx="17">
                  <c:v>0</c:v>
                </c:pt>
                <c:pt idx="18">
                  <c:v>0</c:v>
                </c:pt>
                <c:pt idx="19">
                  <c:v>1</c:v>
                </c:pt>
                <c:pt idx="20">
                  <c:v>1</c:v>
                </c:pt>
                <c:pt idx="21">
                  <c:v>3</c:v>
                </c:pt>
                <c:pt idx="22">
                  <c:v>1</c:v>
                </c:pt>
                <c:pt idx="23">
                  <c:v>6</c:v>
                </c:pt>
                <c:pt idx="24">
                  <c:v>3</c:v>
                </c:pt>
                <c:pt idx="25">
                  <c:v>2</c:v>
                </c:pt>
                <c:pt idx="26">
                  <c:v>4</c:v>
                </c:pt>
                <c:pt idx="27">
                  <c:v>4</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排出量比較シート!$CX$21:$CX$50</c:f>
              <c:numCache>
                <c:formatCode>[=0]#;[&lt;1]0.00;#,##0</c:formatCode>
                <c:ptCount val="30"/>
                <c:pt idx="0">
                  <c:v>18.413</c:v>
                </c:pt>
                <c:pt idx="1">
                  <c:v>3780.9050000000002</c:v>
                </c:pt>
                <c:pt idx="2">
                  <c:v>0</c:v>
                </c:pt>
                <c:pt idx="3">
                  <c:v>0</c:v>
                </c:pt>
                <c:pt idx="4">
                  <c:v>34.048000000000002</c:v>
                </c:pt>
                <c:pt idx="5">
                  <c:v>497.49599999999998</c:v>
                </c:pt>
                <c:pt idx="6">
                  <c:v>14.817</c:v>
                </c:pt>
                <c:pt idx="7">
                  <c:v>4.9139999999999997</c:v>
                </c:pt>
                <c:pt idx="8">
                  <c:v>11.058999999999999</c:v>
                </c:pt>
                <c:pt idx="9">
                  <c:v>0</c:v>
                </c:pt>
                <c:pt idx="10">
                  <c:v>0</c:v>
                </c:pt>
                <c:pt idx="11">
                  <c:v>14.952</c:v>
                </c:pt>
                <c:pt idx="12">
                  <c:v>144.363</c:v>
                </c:pt>
                <c:pt idx="13">
                  <c:v>13.811999999999999</c:v>
                </c:pt>
                <c:pt idx="14">
                  <c:v>91.340999999999994</c:v>
                </c:pt>
                <c:pt idx="15">
                  <c:v>43.87</c:v>
                </c:pt>
                <c:pt idx="16">
                  <c:v>0</c:v>
                </c:pt>
                <c:pt idx="17">
                  <c:v>0</c:v>
                </c:pt>
                <c:pt idx="18">
                  <c:v>0</c:v>
                </c:pt>
                <c:pt idx="19">
                  <c:v>0</c:v>
                </c:pt>
                <c:pt idx="20">
                  <c:v>8.1050000000000004</c:v>
                </c:pt>
                <c:pt idx="21">
                  <c:v>2.456</c:v>
                </c:pt>
                <c:pt idx="22">
                  <c:v>5.9429999999999996</c:v>
                </c:pt>
                <c:pt idx="23">
                  <c:v>233.32599999999999</c:v>
                </c:pt>
                <c:pt idx="24">
                  <c:v>18.376999999999999</c:v>
                </c:pt>
                <c:pt idx="25">
                  <c:v>2.8180000000000001</c:v>
                </c:pt>
                <c:pt idx="26">
                  <c:v>42.127000000000002</c:v>
                </c:pt>
                <c:pt idx="27">
                  <c:v>32.536999999999999</c:v>
                </c:pt>
                <c:pt idx="28">
                  <c:v>3.3180000000000001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排出量比較シート!$CY$21:$CY$50</c:f>
              <c:numCache>
                <c:formatCode>[=0]#;[&lt;1]0.00;#,##0</c:formatCode>
                <c:ptCount val="30"/>
                <c:pt idx="0">
                  <c:v>0</c:v>
                </c:pt>
                <c:pt idx="1">
                  <c:v>71.706000000000003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9.1519999999999992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4.5839999999999996</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排出量比較シート!$DA$21:$DA$50</c:f>
              <c:numCache>
                <c:formatCode>[=0]#;[&lt;1]0.00;#,##0</c:formatCode>
                <c:ptCount val="30"/>
                <c:pt idx="0">
                  <c:v>7.3689999999999998</c:v>
                </c:pt>
                <c:pt idx="1">
                  <c:v>0</c:v>
                </c:pt>
                <c:pt idx="2">
                  <c:v>0</c:v>
                </c:pt>
                <c:pt idx="3">
                  <c:v>0</c:v>
                </c:pt>
                <c:pt idx="4">
                  <c:v>0</c:v>
                </c:pt>
                <c:pt idx="5">
                  <c:v>0</c:v>
                </c:pt>
                <c:pt idx="6">
                  <c:v>0</c:v>
                </c:pt>
                <c:pt idx="7">
                  <c:v>0</c:v>
                </c:pt>
                <c:pt idx="8">
                  <c:v>6.706999999999999</c:v>
                </c:pt>
                <c:pt idx="9">
                  <c:v>0</c:v>
                </c:pt>
                <c:pt idx="10">
                  <c:v>9.8360000000000003</c:v>
                </c:pt>
                <c:pt idx="11">
                  <c:v>7.242</c:v>
                </c:pt>
                <c:pt idx="12">
                  <c:v>35.74</c:v>
                </c:pt>
                <c:pt idx="13">
                  <c:v>7.7119999999999997</c:v>
                </c:pt>
                <c:pt idx="14">
                  <c:v>3.198</c:v>
                </c:pt>
                <c:pt idx="15">
                  <c:v>8.4879999999999995</c:v>
                </c:pt>
                <c:pt idx="16">
                  <c:v>77.626999999999995</c:v>
                </c:pt>
                <c:pt idx="17">
                  <c:v>0</c:v>
                </c:pt>
                <c:pt idx="18">
                  <c:v>0</c:v>
                </c:pt>
                <c:pt idx="19">
                  <c:v>10.516999999999999</c:v>
                </c:pt>
                <c:pt idx="20">
                  <c:v>0</c:v>
                </c:pt>
                <c:pt idx="21">
                  <c:v>8.4320000000000004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排出量比較シート!$DB$21:$DB$50</c:f>
              <c:numCache>
                <c:formatCode>[=0]#;[&lt;1]0.00;#,##0</c:formatCode>
                <c:ptCount val="30"/>
                <c:pt idx="0">
                  <c:v>143.91</c:v>
                </c:pt>
                <c:pt idx="1">
                  <c:v>0</c:v>
                </c:pt>
                <c:pt idx="2">
                  <c:v>0</c:v>
                </c:pt>
                <c:pt idx="3">
                  <c:v>0</c:v>
                </c:pt>
                <c:pt idx="4">
                  <c:v>0</c:v>
                </c:pt>
                <c:pt idx="5">
                  <c:v>0</c:v>
                </c:pt>
                <c:pt idx="6">
                  <c:v>0</c:v>
                </c:pt>
                <c:pt idx="7">
                  <c:v>0</c:v>
                </c:pt>
                <c:pt idx="8">
                  <c:v>0</c:v>
                </c:pt>
                <c:pt idx="9">
                  <c:v>0</c:v>
                </c:pt>
                <c:pt idx="10">
                  <c:v>0</c:v>
                </c:pt>
                <c:pt idx="11">
                  <c:v>0</c:v>
                </c:pt>
                <c:pt idx="12">
                  <c:v>0</c:v>
                </c:pt>
                <c:pt idx="13">
                  <c:v>245.56800000000001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排出量比較シート!$DD$21:$DD$50</c:f>
              <c:numCache>
                <c:formatCode>[=0]#;[&lt;1]0.00;#,##0</c:formatCode>
                <c:ptCount val="30"/>
                <c:pt idx="0">
                  <c:v>169.69200000000001</c:v>
                </c:pt>
                <c:pt idx="1">
                  <c:v>3852.6110000000003</c:v>
                </c:pt>
                <c:pt idx="2">
                  <c:v>0</c:v>
                </c:pt>
                <c:pt idx="3">
                  <c:v>0</c:v>
                </c:pt>
                <c:pt idx="4">
                  <c:v>34.048000000000002</c:v>
                </c:pt>
                <c:pt idx="5">
                  <c:v>497.49599999999998</c:v>
                </c:pt>
                <c:pt idx="6">
                  <c:v>14.817</c:v>
                </c:pt>
                <c:pt idx="7">
                  <c:v>4.9139999999999997</c:v>
                </c:pt>
                <c:pt idx="8">
                  <c:v>17.765999999999998</c:v>
                </c:pt>
                <c:pt idx="9">
                  <c:v>0</c:v>
                </c:pt>
                <c:pt idx="10">
                  <c:v>9.8360000000000003</c:v>
                </c:pt>
                <c:pt idx="11">
                  <c:v>31.346</c:v>
                </c:pt>
                <c:pt idx="12">
                  <c:v>180.10300000000001</c:v>
                </c:pt>
                <c:pt idx="13">
                  <c:v>267.09199999999998</c:v>
                </c:pt>
                <c:pt idx="14">
                  <c:v>94.538999999999987</c:v>
                </c:pt>
                <c:pt idx="15">
                  <c:v>52.357999999999997</c:v>
                </c:pt>
                <c:pt idx="16">
                  <c:v>77.626999999999995</c:v>
                </c:pt>
                <c:pt idx="17">
                  <c:v>0</c:v>
                </c:pt>
                <c:pt idx="18">
                  <c:v>0</c:v>
                </c:pt>
                <c:pt idx="19">
                  <c:v>10.516999999999999</c:v>
                </c:pt>
                <c:pt idx="20">
                  <c:v>8.1050000000000004</c:v>
                </c:pt>
                <c:pt idx="21">
                  <c:v>10.888</c:v>
                </c:pt>
                <c:pt idx="22">
                  <c:v>5.9429999999999996</c:v>
                </c:pt>
                <c:pt idx="23">
                  <c:v>233.32599999999999</c:v>
                </c:pt>
                <c:pt idx="24">
                  <c:v>18.376999999999999</c:v>
                </c:pt>
                <c:pt idx="25">
                  <c:v>7.4019999999999992</c:v>
                </c:pt>
                <c:pt idx="26">
                  <c:v>42.127000000000002</c:v>
                </c:pt>
                <c:pt idx="27">
                  <c:v>32.536999999999999</c:v>
                </c:pt>
                <c:pt idx="28">
                  <c:v>3.3180000000000001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排出量比較シート!$CU$21:$CU$50</c:f>
              <c:numCache>
                <c:formatCode>\(0%\);;</c:formatCode>
                <c:ptCount val="30"/>
                <c:pt idx="0">
                  <c:v>0.2252403779309371</c:v>
                </c:pt>
                <c:pt idx="1">
                  <c:v>0</c:v>
                </c:pt>
                <c:pt idx="2">
                  <c:v>0</c:v>
                </c:pt>
                <c:pt idx="3">
                  <c:v>0</c:v>
                </c:pt>
                <c:pt idx="4">
                  <c:v>0</c:v>
                </c:pt>
                <c:pt idx="5">
                  <c:v>0</c:v>
                </c:pt>
                <c:pt idx="6">
                  <c:v>0</c:v>
                </c:pt>
                <c:pt idx="7">
                  <c:v>0</c:v>
                </c:pt>
                <c:pt idx="8">
                  <c:v>0.18819145969098838</c:v>
                </c:pt>
                <c:pt idx="9">
                  <c:v>0</c:v>
                </c:pt>
                <c:pt idx="10">
                  <c:v>1</c:v>
                </c:pt>
                <c:pt idx="11">
                  <c:v>0.42407853532069545</c:v>
                </c:pt>
                <c:pt idx="12">
                  <c:v>0.73272555596231859</c:v>
                </c:pt>
                <c:pt idx="13">
                  <c:v>0.36863890466954707</c:v>
                </c:pt>
                <c:pt idx="14">
                  <c:v>0.28292785732987891</c:v>
                </c:pt>
                <c:pt idx="15">
                  <c:v>0.17855306054236558</c:v>
                </c:pt>
                <c:pt idx="16">
                  <c:v>1</c:v>
                </c:pt>
                <c:pt idx="17">
                  <c:v>0</c:v>
                </c:pt>
                <c:pt idx="18">
                  <c:v>0</c:v>
                </c:pt>
                <c:pt idx="19">
                  <c:v>1</c:v>
                </c:pt>
                <c:pt idx="20">
                  <c:v>0</c:v>
                </c:pt>
                <c:pt idx="21">
                  <c:v>0.39207990287568201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排出量比較シート!$CM$21:$CM$50</c:f>
              <c:numCache>
                <c:formatCode>\(0%\);;</c:formatCode>
                <c:ptCount val="30"/>
                <c:pt idx="0">
                  <c:v>0.3429236464160681</c:v>
                </c:pt>
                <c:pt idx="1">
                  <c:v>1</c:v>
                </c:pt>
                <c:pt idx="2">
                  <c:v>0</c:v>
                </c:pt>
                <c:pt idx="3">
                  <c:v>0</c:v>
                </c:pt>
                <c:pt idx="4">
                  <c:v>1</c:v>
                </c:pt>
                <c:pt idx="5">
                  <c:v>1</c:v>
                </c:pt>
                <c:pt idx="6">
                  <c:v>0.19859125974141364</c:v>
                </c:pt>
                <c:pt idx="7">
                  <c:v>0.17840022262940411</c:v>
                </c:pt>
                <c:pt idx="8">
                  <c:v>0.42720222102151056</c:v>
                </c:pt>
                <c:pt idx="9">
                  <c:v>0</c:v>
                </c:pt>
                <c:pt idx="10">
                  <c:v>0</c:v>
                </c:pt>
                <c:pt idx="11">
                  <c:v>0.33526741468593307</c:v>
                </c:pt>
                <c:pt idx="12">
                  <c:v>1</c:v>
                </c:pt>
                <c:pt idx="13">
                  <c:v>0.21019819808690557</c:v>
                </c:pt>
                <c:pt idx="14">
                  <c:v>0.73867816299671007</c:v>
                </c:pt>
                <c:pt idx="15">
                  <c:v>0.37403644658181273</c:v>
                </c:pt>
                <c:pt idx="16">
                  <c:v>0</c:v>
                </c:pt>
                <c:pt idx="17">
                  <c:v>0</c:v>
                </c:pt>
                <c:pt idx="18">
                  <c:v>0</c:v>
                </c:pt>
                <c:pt idx="19">
                  <c:v>0</c:v>
                </c:pt>
                <c:pt idx="20">
                  <c:v>0.15326260988611479</c:v>
                </c:pt>
                <c:pt idx="21">
                  <c:v>3.0772827152037181E-2</c:v>
                </c:pt>
                <c:pt idx="22">
                  <c:v>0.1820508308846209</c:v>
                </c:pt>
                <c:pt idx="23">
                  <c:v>0.35356259044354738</c:v>
                </c:pt>
                <c:pt idx="24">
                  <c:v>0.10153052706437228</c:v>
                </c:pt>
                <c:pt idx="25">
                  <c:v>0.10447884925627407</c:v>
                </c:pt>
                <c:pt idx="26">
                  <c:v>0.32836484600201898</c:v>
                </c:pt>
                <c:pt idx="27">
                  <c:v>0.27602085956525524</c:v>
                </c:pt>
                <c:pt idx="28">
                  <c:v>4.670569765981205E-2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排出量比較シート!$BV$21:$BV$50</c:f>
              <c:numCache>
                <c:formatCode>0%</c:formatCode>
                <c:ptCount val="30"/>
                <c:pt idx="0">
                  <c:v>0.34419803148325001</c:v>
                </c:pt>
                <c:pt idx="1">
                  <c:v>0.72351220882137535</c:v>
                </c:pt>
                <c:pt idx="2">
                  <c:v>0.42280010220570008</c:v>
                </c:pt>
                <c:pt idx="3">
                  <c:v>0.16455861046118209</c:v>
                </c:pt>
                <c:pt idx="4">
                  <c:v>0.18506052642333157</c:v>
                </c:pt>
                <c:pt idx="5">
                  <c:v>0.59335237491161519</c:v>
                </c:pt>
                <c:pt idx="6">
                  <c:v>0.55422136301743952</c:v>
                </c:pt>
                <c:pt idx="7">
                  <c:v>0.25796851399114518</c:v>
                </c:pt>
                <c:pt idx="8">
                  <c:v>0.19888368808136647</c:v>
                </c:pt>
                <c:pt idx="9">
                  <c:v>0.12107473707397891</c:v>
                </c:pt>
                <c:pt idx="10">
                  <c:v>5.5916072277690791E-2</c:v>
                </c:pt>
                <c:pt idx="11">
                  <c:v>0.46891849483059267</c:v>
                </c:pt>
                <c:pt idx="12">
                  <c:v>0.55712192251727377</c:v>
                </c:pt>
                <c:pt idx="13">
                  <c:v>0.37369657392761835</c:v>
                </c:pt>
                <c:pt idx="14">
                  <c:v>0.60504979366540457</c:v>
                </c:pt>
                <c:pt idx="15">
                  <c:v>0.49696142347621636</c:v>
                </c:pt>
                <c:pt idx="16">
                  <c:v>0.40550479836433823</c:v>
                </c:pt>
                <c:pt idx="17">
                  <c:v>0.2711917484769385</c:v>
                </c:pt>
                <c:pt idx="18">
                  <c:v>0.25192085656501589</c:v>
                </c:pt>
                <c:pt idx="19">
                  <c:v>0.13313020937560721</c:v>
                </c:pt>
                <c:pt idx="20">
                  <c:v>0.41847232802778328</c:v>
                </c:pt>
                <c:pt idx="21">
                  <c:v>0.48143806538339134</c:v>
                </c:pt>
                <c:pt idx="22">
                  <c:v>0.32418337261459179</c:v>
                </c:pt>
                <c:pt idx="23">
                  <c:v>0.8976549258962162</c:v>
                </c:pt>
                <c:pt idx="24">
                  <c:v>0.76333030540111979</c:v>
                </c:pt>
                <c:pt idx="25">
                  <c:v>0.4754251790465408</c:v>
                </c:pt>
                <c:pt idx="26">
                  <c:v>0.67780903383038138</c:v>
                </c:pt>
                <c:pt idx="27">
                  <c:v>0.63151853577189154</c:v>
                </c:pt>
                <c:pt idx="28">
                  <c:v>0.42711507683983302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排出量比較シート!$BZ$21:$BZ$50</c:f>
              <c:numCache>
                <c:formatCode>0%</c:formatCode>
                <c:ptCount val="30"/>
                <c:pt idx="0">
                  <c:v>0.20972179746447805</c:v>
                </c:pt>
                <c:pt idx="1">
                  <c:v>4.4366326937708304E-2</c:v>
                </c:pt>
                <c:pt idx="2">
                  <c:v>0.12932992607587673</c:v>
                </c:pt>
                <c:pt idx="3">
                  <c:v>0.22212850861483172</c:v>
                </c:pt>
                <c:pt idx="4">
                  <c:v>0.17996921408718092</c:v>
                </c:pt>
                <c:pt idx="5">
                  <c:v>9.1298774151422846E-2</c:v>
                </c:pt>
                <c:pt idx="6">
                  <c:v>9.662385830513319E-2</c:v>
                </c:pt>
                <c:pt idx="7">
                  <c:v>0.15869819266078014</c:v>
                </c:pt>
                <c:pt idx="8">
                  <c:v>0.273807414452854</c:v>
                </c:pt>
                <c:pt idx="9">
                  <c:v>0.17186636776991793</c:v>
                </c:pt>
                <c:pt idx="10">
                  <c:v>7.1352188261762678E-2</c:v>
                </c:pt>
                <c:pt idx="11">
                  <c:v>0.11138118096618528</c:v>
                </c:pt>
                <c:pt idx="12">
                  <c:v>0.20598046701224329</c:v>
                </c:pt>
                <c:pt idx="13">
                  <c:v>0.1189754590647442</c:v>
                </c:pt>
                <c:pt idx="14">
                  <c:v>5.5307415505817081E-2</c:v>
                </c:pt>
                <c:pt idx="15">
                  <c:v>0.20142206228344195</c:v>
                </c:pt>
                <c:pt idx="16">
                  <c:v>0.14264954155981105</c:v>
                </c:pt>
                <c:pt idx="17">
                  <c:v>0.15667535037823499</c:v>
                </c:pt>
                <c:pt idx="18">
                  <c:v>0.11088900594299944</c:v>
                </c:pt>
                <c:pt idx="19">
                  <c:v>0.12479225499206502</c:v>
                </c:pt>
                <c:pt idx="20">
                  <c:v>0.11921566957506484</c:v>
                </c:pt>
                <c:pt idx="21">
                  <c:v>0.12972852378225416</c:v>
                </c:pt>
                <c:pt idx="22">
                  <c:v>0.1126861787023619</c:v>
                </c:pt>
                <c:pt idx="23">
                  <c:v>2.3373593689578896E-2</c:v>
                </c:pt>
                <c:pt idx="24">
                  <c:v>5.6019950529983521E-2</c:v>
                </c:pt>
                <c:pt idx="25">
                  <c:v>0.1274664063151569</c:v>
                </c:pt>
                <c:pt idx="26">
                  <c:v>6.9109625814839454E-2</c:v>
                </c:pt>
                <c:pt idx="27">
                  <c:v>8.1334761625142665E-2</c:v>
                </c:pt>
                <c:pt idx="28">
                  <c:v>0.13627484176676025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排出量比較シート!$CA$21:$CA$50</c:f>
              <c:numCache>
                <c:formatCode>0%</c:formatCode>
                <c:ptCount val="30"/>
                <c:pt idx="0">
                  <c:v>0.25014414100626758</c:v>
                </c:pt>
                <c:pt idx="1">
                  <c:v>4.513391454212292E-2</c:v>
                </c:pt>
                <c:pt idx="2">
                  <c:v>0.16622634422217361</c:v>
                </c:pt>
                <c:pt idx="3">
                  <c:v>0.26611563403277289</c:v>
                </c:pt>
                <c:pt idx="4">
                  <c:v>0.20261963786799042</c:v>
                </c:pt>
                <c:pt idx="5">
                  <c:v>0.17623783989202202</c:v>
                </c:pt>
                <c:pt idx="6">
                  <c:v>0.11483915848613938</c:v>
                </c:pt>
                <c:pt idx="7">
                  <c:v>0.25042214218474296</c:v>
                </c:pt>
                <c:pt idx="8">
                  <c:v>0.2781429587803711</c:v>
                </c:pt>
                <c:pt idx="9">
                  <c:v>0.21263847597870481</c:v>
                </c:pt>
                <c:pt idx="10">
                  <c:v>0.48894125180641057</c:v>
                </c:pt>
                <c:pt idx="11">
                  <c:v>0.1598107781937711</c:v>
                </c:pt>
                <c:pt idx="12">
                  <c:v>7.1399024621589952E-2</c:v>
                </c:pt>
                <c:pt idx="13">
                  <c:v>0.11081679679061071</c:v>
                </c:pt>
                <c:pt idx="14">
                  <c:v>8.0232364183013452E-2</c:v>
                </c:pt>
                <c:pt idx="15">
                  <c:v>7.4732723645747359E-2</c:v>
                </c:pt>
                <c:pt idx="16">
                  <c:v>0.11594249106586187</c:v>
                </c:pt>
                <c:pt idx="17">
                  <c:v>0.19939372850256259</c:v>
                </c:pt>
                <c:pt idx="18">
                  <c:v>0.27679265208146492</c:v>
                </c:pt>
                <c:pt idx="19">
                  <c:v>0.33782461896018129</c:v>
                </c:pt>
                <c:pt idx="20">
                  <c:v>0.18104201087542579</c:v>
                </c:pt>
                <c:pt idx="21">
                  <c:v>0.20602683449697337</c:v>
                </c:pt>
                <c:pt idx="22">
                  <c:v>0.18140178776285856</c:v>
                </c:pt>
                <c:pt idx="23">
                  <c:v>3.240266379156042E-2</c:v>
                </c:pt>
                <c:pt idx="24">
                  <c:v>5.9438495384141588E-2</c:v>
                </c:pt>
                <c:pt idx="25">
                  <c:v>0.13432389054320279</c:v>
                </c:pt>
                <c:pt idx="26">
                  <c:v>8.7551581599921199E-2</c:v>
                </c:pt>
                <c:pt idx="27">
                  <c:v>8.0938306128956264E-2</c:v>
                </c:pt>
                <c:pt idx="28">
                  <c:v>0.21614207852051531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排出量比較シート!$CB$21:$CB$50</c:f>
              <c:numCache>
                <c:formatCode>0%</c:formatCode>
                <c:ptCount val="30"/>
                <c:pt idx="0">
                  <c:v>0.17977687210109247</c:v>
                </c:pt>
                <c:pt idx="1">
                  <c:v>0.18698754969879347</c:v>
                </c:pt>
                <c:pt idx="2">
                  <c:v>0.26275480846497568</c:v>
                </c:pt>
                <c:pt idx="3">
                  <c:v>0.33362015945931911</c:v>
                </c:pt>
                <c:pt idx="4">
                  <c:v>0.41026758940207569</c:v>
                </c:pt>
                <c:pt idx="5">
                  <c:v>0.13911101104493992</c:v>
                </c:pt>
                <c:pt idx="6">
                  <c:v>0.22648415745282469</c:v>
                </c:pt>
                <c:pt idx="7">
                  <c:v>0.31734667824372931</c:v>
                </c:pt>
                <c:pt idx="8">
                  <c:v>0.24916593868540854</c:v>
                </c:pt>
                <c:pt idx="9">
                  <c:v>0.45522569097180149</c:v>
                </c:pt>
                <c:pt idx="10">
                  <c:v>0.36099381595773639</c:v>
                </c:pt>
                <c:pt idx="11">
                  <c:v>0.23109996578699998</c:v>
                </c:pt>
                <c:pt idx="12">
                  <c:v>0.15876376394643357</c:v>
                </c:pt>
                <c:pt idx="13">
                  <c:v>0.39651117021702659</c:v>
                </c:pt>
                <c:pt idx="14">
                  <c:v>0.25235345946280591</c:v>
                </c:pt>
                <c:pt idx="15">
                  <c:v>0.21717853831810338</c:v>
                </c:pt>
                <c:pt idx="16">
                  <c:v>0.32031962703730615</c:v>
                </c:pt>
                <c:pt idx="17">
                  <c:v>0.35203041039715854</c:v>
                </c:pt>
                <c:pt idx="18">
                  <c:v>0.34127429426390277</c:v>
                </c:pt>
                <c:pt idx="19">
                  <c:v>0.37051802466639205</c:v>
                </c:pt>
                <c:pt idx="20">
                  <c:v>0.2707333568976687</c:v>
                </c:pt>
                <c:pt idx="21">
                  <c:v>0.18280657633738107</c:v>
                </c:pt>
                <c:pt idx="22">
                  <c:v>0.37456996189165681</c:v>
                </c:pt>
                <c:pt idx="23">
                  <c:v>4.322067673075574E-2</c:v>
                </c:pt>
                <c:pt idx="24">
                  <c:v>0.12121124868475512</c:v>
                </c:pt>
                <c:pt idx="25">
                  <c:v>0.26278452409509956</c:v>
                </c:pt>
                <c:pt idx="26">
                  <c:v>0.15876235968702027</c:v>
                </c:pt>
                <c:pt idx="27">
                  <c:v>0.20620839647400949</c:v>
                </c:pt>
                <c:pt idx="28">
                  <c:v>0.21027933734691076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排出量比較シート!$CH$21:$CH$50</c:f>
              <c:numCache>
                <c:formatCode>0%</c:formatCode>
                <c:ptCount val="30"/>
                <c:pt idx="0">
                  <c:v>1.6159157944911861E-2</c:v>
                </c:pt>
                <c:pt idx="1">
                  <c:v>0</c:v>
                </c:pt>
                <c:pt idx="2">
                  <c:v>1.8888819031273995E-2</c:v>
                </c:pt>
                <c:pt idx="3">
                  <c:v>1.3577087431894383E-2</c:v>
                </c:pt>
                <c:pt idx="4">
                  <c:v>2.2083032219421147E-2</c:v>
                </c:pt>
                <c:pt idx="5">
                  <c:v>0</c:v>
                </c:pt>
                <c:pt idx="6">
                  <c:v>7.8314627384635134E-3</c:v>
                </c:pt>
                <c:pt idx="7">
                  <c:v>1.5564472919602281E-2</c:v>
                </c:pt>
                <c:pt idx="8">
                  <c:v>0</c:v>
                </c:pt>
                <c:pt idx="9">
                  <c:v>3.9194728205596926E-2</c:v>
                </c:pt>
                <c:pt idx="10">
                  <c:v>2.2796671696399616E-2</c:v>
                </c:pt>
                <c:pt idx="11">
                  <c:v>2.8789580222451042E-2</c:v>
                </c:pt>
                <c:pt idx="12">
                  <c:v>6.7348219024592629E-3</c:v>
                </c:pt>
                <c:pt idx="13">
                  <c:v>0</c:v>
                </c:pt>
                <c:pt idx="14">
                  <c:v>7.0569671829589691E-3</c:v>
                </c:pt>
                <c:pt idx="15">
                  <c:v>9.7052522764909509E-3</c:v>
                </c:pt>
                <c:pt idx="16">
                  <c:v>1.5583541972682633E-2</c:v>
                </c:pt>
                <c:pt idx="17">
                  <c:v>2.0708762245105407E-2</c:v>
                </c:pt>
                <c:pt idx="18">
                  <c:v>1.9123191146616862E-2</c:v>
                </c:pt>
                <c:pt idx="19">
                  <c:v>3.3734892005754448E-2</c:v>
                </c:pt>
                <c:pt idx="20">
                  <c:v>1.0536634624057368E-2</c:v>
                </c:pt>
                <c:pt idx="21">
                  <c:v>0</c:v>
                </c:pt>
                <c:pt idx="22">
                  <c:v>7.1586990285309191E-3</c:v>
                </c:pt>
                <c:pt idx="23">
                  <c:v>3.3481398918888527E-3</c:v>
                </c:pt>
                <c:pt idx="24">
                  <c:v>0</c:v>
                </c:pt>
                <c:pt idx="25">
                  <c:v>0</c:v>
                </c:pt>
                <c:pt idx="26">
                  <c:v>6.767399067837721E-3</c:v>
                </c:pt>
                <c:pt idx="27">
                  <c:v>0</c:v>
                </c:pt>
                <c:pt idx="28">
                  <c:v>1.0188665525980805E-2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c:ext uri="{02D57815-91ED-43cb-92C2-25804820EDAC}">
                        <c15:formulaRef>
                          <c15:sqref>排出量比較シート!$BW$21:$BW$50</c15:sqref>
                        </c15:formulaRef>
                      </c:ext>
                    </c:extLst>
                    <c:numCache>
                      <c:formatCode>0%</c:formatCode>
                      <c:ptCount val="30"/>
                      <c:pt idx="0">
                        <c:v>0.31956558025382403</c:v>
                      </c:pt>
                      <c:pt idx="1">
                        <c:v>0.69789644122122307</c:v>
                      </c:pt>
                      <c:pt idx="2">
                        <c:v>0.17166251679661251</c:v>
                      </c:pt>
                      <c:pt idx="3">
                        <c:v>7.1047473015868209E-2</c:v>
                      </c:pt>
                      <c:pt idx="4">
                        <c:v>0.12475230896948163</c:v>
                      </c:pt>
                      <c:pt idx="5">
                        <c:v>0.48403287884305912</c:v>
                      </c:pt>
                      <c:pt idx="6">
                        <c:v>0.51842223560349143</c:v>
                      </c:pt>
                      <c:pt idx="7">
                        <c:v>3.4063246273891609E-2</c:v>
                      </c:pt>
                      <c:pt idx="8">
                        <c:v>0.10647385086778234</c:v>
                      </c:pt>
                      <c:pt idx="9">
                        <c:v>9.6859552212271341E-2</c:v>
                      </c:pt>
                      <c:pt idx="10">
                        <c:v>1.7961974106037306E-2</c:v>
                      </c:pt>
                      <c:pt idx="11">
                        <c:v>0.3188214439842586</c:v>
                      </c:pt>
                      <c:pt idx="12">
                        <c:v>0.52116166477427139</c:v>
                      </c:pt>
                      <c:pt idx="13">
                        <c:v>0.36388210518898023</c:v>
                      </c:pt>
                      <c:pt idx="14">
                        <c:v>0.58636760758985862</c:v>
                      </c:pt>
                      <c:pt idx="15">
                        <c:v>0.47203795925657638</c:v>
                      </c:pt>
                      <c:pt idx="16">
                        <c:v>0.36141787172387041</c:v>
                      </c:pt>
                      <c:pt idx="17">
                        <c:v>0.19075887583728784</c:v>
                      </c:pt>
                      <c:pt idx="18">
                        <c:v>4.8389896977178277E-2</c:v>
                      </c:pt>
                      <c:pt idx="19">
                        <c:v>9.4560074286840295E-2</c:v>
                      </c:pt>
                      <c:pt idx="20">
                        <c:v>0.32958961916607848</c:v>
                      </c:pt>
                      <c:pt idx="21">
                        <c:v>0.38558272939470417</c:v>
                      </c:pt>
                      <c:pt idx="22">
                        <c:v>0.1605648109787636</c:v>
                      </c:pt>
                      <c:pt idx="23">
                        <c:v>0.87245935934863283</c:v>
                      </c:pt>
                      <c:pt idx="24">
                        <c:v>0.7509061132304824</c:v>
                      </c:pt>
                      <c:pt idx="25">
                        <c:v>0.24801311329069445</c:v>
                      </c:pt>
                      <c:pt idx="26">
                        <c:v>0.65104396157153333</c:v>
                      </c:pt>
                      <c:pt idx="27">
                        <c:v>0.44665756867184225</c:v>
                      </c:pt>
                      <c:pt idx="28">
                        <c:v>0.30598878127998608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1.5911444334295314E-2</c:v>
                      </c:pt>
                      <c:pt idx="1">
                        <c:v>1.2137657794977587E-2</c:v>
                      </c:pt>
                      <c:pt idx="2">
                        <c:v>1.6649206976883043E-2</c:v>
                      </c:pt>
                      <c:pt idx="3">
                        <c:v>1.1173841409608948E-2</c:v>
                      </c:pt>
                      <c:pt idx="4">
                        <c:v>1.4098571755831962E-2</c:v>
                      </c:pt>
                      <c:pt idx="5">
                        <c:v>6.4902977456308165E-3</c:v>
                      </c:pt>
                      <c:pt idx="6">
                        <c:v>4.8355514200901012E-3</c:v>
                      </c:pt>
                      <c:pt idx="7">
                        <c:v>1.362512918470354E-2</c:v>
                      </c:pt>
                      <c:pt idx="8">
                        <c:v>1.289947194761887E-2</c:v>
                      </c:pt>
                      <c:pt idx="9">
                        <c:v>1.2521866719435205E-2</c:v>
                      </c:pt>
                      <c:pt idx="10">
                        <c:v>1.3751859740503154E-2</c:v>
                      </c:pt>
                      <c:pt idx="11">
                        <c:v>1.688688876661017E-2</c:v>
                      </c:pt>
                      <c:pt idx="12">
                        <c:v>5.8105316447190055E-3</c:v>
                      </c:pt>
                      <c:pt idx="13">
                        <c:v>7.1764647981931761E-3</c:v>
                      </c:pt>
                      <c:pt idx="14">
                        <c:v>4.2554781015391877E-3</c:v>
                      </c:pt>
                      <c:pt idx="15">
                        <c:v>7.6337746988614065E-3</c:v>
                      </c:pt>
                      <c:pt idx="16">
                        <c:v>9.9297941854274586E-3</c:v>
                      </c:pt>
                      <c:pt idx="17">
                        <c:v>1.4159642939143888E-2</c:v>
                      </c:pt>
                      <c:pt idx="18">
                        <c:v>2.3473568541007326E-2</c:v>
                      </c:pt>
                      <c:pt idx="19">
                        <c:v>7.7481572049695373E-3</c:v>
                      </c:pt>
                      <c:pt idx="20">
                        <c:v>9.5618181986991853E-3</c:v>
                      </c:pt>
                      <c:pt idx="21">
                        <c:v>8.513350409182897E-3</c:v>
                      </c:pt>
                      <c:pt idx="22">
                        <c:v>7.6243079576638643E-3</c:v>
                      </c:pt>
                      <c:pt idx="23">
                        <c:v>1.8935197014856655E-3</c:v>
                      </c:pt>
                      <c:pt idx="24">
                        <c:v>4.7721341664151385E-3</c:v>
                      </c:pt>
                      <c:pt idx="25">
                        <c:v>4.8226210877903731E-3</c:v>
                      </c:pt>
                      <c:pt idx="26">
                        <c:v>4.4861234334238808E-3</c:v>
                      </c:pt>
                      <c:pt idx="27">
                        <c:v>2.956422399682575E-3</c:v>
                      </c:pt>
                      <c:pt idx="28">
                        <c:v>1.245654748994876E-2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8.721006895130657E-3</c:v>
                      </c:pt>
                      <c:pt idx="1">
                        <c:v>1.3478109805174667E-2</c:v>
                      </c:pt>
                      <c:pt idx="2">
                        <c:v>0.23448837843220452</c:v>
                      </c:pt>
                      <c:pt idx="3">
                        <c:v>8.2337296035704902E-2</c:v>
                      </c:pt>
                      <c:pt idx="4">
                        <c:v>4.6209645698017977E-2</c:v>
                      </c:pt>
                      <c:pt idx="5">
                        <c:v>0.10282919832292529</c:v>
                      </c:pt>
                      <c:pt idx="6">
                        <c:v>3.096357599385801E-2</c:v>
                      </c:pt>
                      <c:pt idx="7">
                        <c:v>0.21028013853255004</c:v>
                      </c:pt>
                      <c:pt idx="8">
                        <c:v>7.9510365265965263E-2</c:v>
                      </c:pt>
                      <c:pt idx="9">
                        <c:v>1.169331814227236E-2</c:v>
                      </c:pt>
                      <c:pt idx="10">
                        <c:v>2.4202238431150325E-2</c:v>
                      </c:pt>
                      <c:pt idx="11">
                        <c:v>0.13321016207972386</c:v>
                      </c:pt>
                      <c:pt idx="12">
                        <c:v>3.0149726098283407E-2</c:v>
                      </c:pt>
                      <c:pt idx="13">
                        <c:v>2.6380039404449401E-3</c:v>
                      </c:pt>
                      <c:pt idx="14">
                        <c:v>1.4426707974006747E-2</c:v>
                      </c:pt>
                      <c:pt idx="15">
                        <c:v>1.7289689520778549E-2</c:v>
                      </c:pt>
                      <c:pt idx="16">
                        <c:v>3.4157132455040276E-2</c:v>
                      </c:pt>
                      <c:pt idx="17">
                        <c:v>6.6273229700506767E-2</c:v>
                      </c:pt>
                      <c:pt idx="18">
                        <c:v>0.18005739104683033</c:v>
                      </c:pt>
                      <c:pt idx="19">
                        <c:v>3.0821977883797366E-2</c:v>
                      </c:pt>
                      <c:pt idx="20">
                        <c:v>7.9320890663005614E-2</c:v>
                      </c:pt>
                      <c:pt idx="21">
                        <c:v>8.7341985579504358E-2</c:v>
                      </c:pt>
                      <c:pt idx="22">
                        <c:v>0.15599425367816436</c:v>
                      </c:pt>
                      <c:pt idx="23">
                        <c:v>2.3302046846097775E-2</c:v>
                      </c:pt>
                      <c:pt idx="24">
                        <c:v>7.6520580042223592E-3</c:v>
                      </c:pt>
                      <c:pt idx="25">
                        <c:v>0.22258944466805605</c:v>
                      </c:pt>
                      <c:pt idx="26">
                        <c:v>2.2278948825424215E-2</c:v>
                      </c:pt>
                      <c:pt idx="27">
                        <c:v>0.18190454470036668</c:v>
                      </c:pt>
                      <c:pt idx="28">
                        <c:v>0.10866974806989821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0.17353840882721652</c:v>
                      </c:pt>
                      <c:pt idx="1">
                        <c:v>6.2913269748576667E-2</c:v>
                      </c:pt>
                      <c:pt idx="2">
                        <c:v>0.25644334234650806</c:v>
                      </c:pt>
                      <c:pt idx="3">
                        <c:v>0.32274117785654188</c:v>
                      </c:pt>
                      <c:pt idx="4">
                        <c:v>0.39692941786728531</c:v>
                      </c:pt>
                      <c:pt idx="5">
                        <c:v>0.11879895669951131</c:v>
                      </c:pt>
                      <c:pt idx="6">
                        <c:v>0.21966246714761528</c:v>
                      </c:pt>
                      <c:pt idx="7">
                        <c:v>0.29933238810199497</c:v>
                      </c:pt>
                      <c:pt idx="8">
                        <c:v>0.24231522854006018</c:v>
                      </c:pt>
                      <c:pt idx="9">
                        <c:v>0.44293445782291535</c:v>
                      </c:pt>
                      <c:pt idx="10">
                        <c:v>0.34027431906903766</c:v>
                      </c:pt>
                      <c:pt idx="11">
                        <c:v>0.22490331776732456</c:v>
                      </c:pt>
                      <c:pt idx="12">
                        <c:v>0.15487642683958094</c:v>
                      </c:pt>
                      <c:pt idx="13">
                        <c:v>0.16464805154051032</c:v>
                      </c:pt>
                      <c:pt idx="14">
                        <c:v>0.117613088029247</c:v>
                      </c:pt>
                      <c:pt idx="15">
                        <c:v>0.21323442479254623</c:v>
                      </c:pt>
                      <c:pt idx="16">
                        <c:v>0.31206554610449055</c:v>
                      </c:pt>
                      <c:pt idx="17">
                        <c:v>0.34340974875005459</c:v>
                      </c:pt>
                      <c:pt idx="18">
                        <c:v>0.32840332023914892</c:v>
                      </c:pt>
                      <c:pt idx="19">
                        <c:v>0.35594106000446563</c:v>
                      </c:pt>
                      <c:pt idx="20">
                        <c:v>0.26324186810591482</c:v>
                      </c:pt>
                      <c:pt idx="21">
                        <c:v>0.1772515552662256</c:v>
                      </c:pt>
                      <c:pt idx="22">
                        <c:v>0.36524461030722372</c:v>
                      </c:pt>
                      <c:pt idx="23">
                        <c:v>4.1972629777467511E-2</c:v>
                      </c:pt>
                      <c:pt idx="24">
                        <c:v>0.1173412690497421</c:v>
                      </c:pt>
                      <c:pt idx="25">
                        <c:v>0.25656248171923146</c:v>
                      </c:pt>
                      <c:pt idx="26">
                        <c:v>0.15397182306058133</c:v>
                      </c:pt>
                      <c:pt idx="27">
                        <c:v>0.20131531160558219</c:v>
                      </c:pt>
                      <c:pt idx="28">
                        <c:v>0.20472322076911484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8.9914840153442283E-2</c:v>
                      </c:pt>
                      <c:pt idx="1">
                        <c:v>3.4115640057756247E-2</c:v>
                      </c:pt>
                      <c:pt idx="2">
                        <c:v>8.9450328974596191E-2</c:v>
                      </c:pt>
                      <c:pt idx="3">
                        <c:v>0.14600129517500049</c:v>
                      </c:pt>
                      <c:pt idx="4">
                        <c:v>0.17416024568409375</c:v>
                      </c:pt>
                      <c:pt idx="5">
                        <c:v>6.1202616011224856E-2</c:v>
                      </c:pt>
                      <c:pt idx="6">
                        <c:v>0.1014577702771273</c:v>
                      </c:pt>
                      <c:pt idx="7">
                        <c:v>0.13124625285978131</c:v>
                      </c:pt>
                      <c:pt idx="8">
                        <c:v>0.10708497293387544</c:v>
                      </c:pt>
                      <c:pt idx="9">
                        <c:v>0.2155481638365164</c:v>
                      </c:pt>
                      <c:pt idx="10">
                        <c:v>0.11760051582839244</c:v>
                      </c:pt>
                      <c:pt idx="11">
                        <c:v>9.5355021393619649E-2</c:v>
                      </c:pt>
                      <c:pt idx="12">
                        <c:v>7.5472740217425074E-2</c:v>
                      </c:pt>
                      <c:pt idx="13">
                        <c:v>7.8409434655048127E-2</c:v>
                      </c:pt>
                      <c:pt idx="14">
                        <c:v>6.8509388757226522E-2</c:v>
                      </c:pt>
                      <c:pt idx="15">
                        <c:v>7.0383696043742741E-2</c:v>
                      </c:pt>
                      <c:pt idx="16">
                        <c:v>0.1303773267295206</c:v>
                      </c:pt>
                      <c:pt idx="17">
                        <c:v>0.14808573889973087</c:v>
                      </c:pt>
                      <c:pt idx="18">
                        <c:v>0.13561948451955286</c:v>
                      </c:pt>
                      <c:pt idx="19">
                        <c:v>0.21929038419657884</c:v>
                      </c:pt>
                      <c:pt idx="20">
                        <c:v>0.10122692298123123</c:v>
                      </c:pt>
                      <c:pt idx="21">
                        <c:v>8.0137414245227329E-2</c:v>
                      </c:pt>
                      <c:pt idx="22">
                        <c:v>0.13630459995539765</c:v>
                      </c:pt>
                      <c:pt idx="23">
                        <c:v>1.9440986816541321E-2</c:v>
                      </c:pt>
                      <c:pt idx="24">
                        <c:v>6.2943048642468122E-2</c:v>
                      </c:pt>
                      <c:pt idx="25">
                        <c:v>9.4182777512143642E-2</c:v>
                      </c:pt>
                      <c:pt idx="26">
                        <c:v>8.0250117648774169E-2</c:v>
                      </c:pt>
                      <c:pt idx="27">
                        <c:v>7.9493504651335492E-2</c:v>
                      </c:pt>
                      <c:pt idx="28">
                        <c:v>8.2799935758555973E-2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8.362356867377424E-2</c:v>
                      </c:pt>
                      <c:pt idx="1">
                        <c:v>2.8797629690820409E-2</c:v>
                      </c:pt>
                      <c:pt idx="2">
                        <c:v>0.16699301337191183</c:v>
                      </c:pt>
                      <c:pt idx="3">
                        <c:v>0.17673988268154137</c:v>
                      </c:pt>
                      <c:pt idx="4">
                        <c:v>0.22276917218319153</c:v>
                      </c:pt>
                      <c:pt idx="5">
                        <c:v>5.7596340688286438E-2</c:v>
                      </c:pt>
                      <c:pt idx="6">
                        <c:v>0.11820469687048799</c:v>
                      </c:pt>
                      <c:pt idx="7">
                        <c:v>0.16808613524221369</c:v>
                      </c:pt>
                      <c:pt idx="8">
                        <c:v>0.13523025560618476</c:v>
                      </c:pt>
                      <c:pt idx="9">
                        <c:v>0.22738629398639892</c:v>
                      </c:pt>
                      <c:pt idx="10">
                        <c:v>0.2226738032406452</c:v>
                      </c:pt>
                      <c:pt idx="11">
                        <c:v>0.12954829637370491</c:v>
                      </c:pt>
                      <c:pt idx="12">
                        <c:v>7.940368662215587E-2</c:v>
                      </c:pt>
                      <c:pt idx="13">
                        <c:v>8.6238616885462208E-2</c:v>
                      </c:pt>
                      <c:pt idx="14">
                        <c:v>4.9103699272020476E-2</c:v>
                      </c:pt>
                      <c:pt idx="15">
                        <c:v>0.1428507287488035</c:v>
                      </c:pt>
                      <c:pt idx="16">
                        <c:v>0.18168821937496993</c:v>
                      </c:pt>
                      <c:pt idx="17">
                        <c:v>0.19532400985032372</c:v>
                      </c:pt>
                      <c:pt idx="18">
                        <c:v>0.19278383571959606</c:v>
                      </c:pt>
                      <c:pt idx="19">
                        <c:v>0.13665067580788681</c:v>
                      </c:pt>
                      <c:pt idx="20">
                        <c:v>0.16201494512468362</c:v>
                      </c:pt>
                      <c:pt idx="21">
                        <c:v>9.7114141020998274E-2</c:v>
                      </c:pt>
                      <c:pt idx="22">
                        <c:v>0.22894001035182607</c:v>
                      </c:pt>
                      <c:pt idx="23">
                        <c:v>2.253164296092619E-2</c:v>
                      </c:pt>
                      <c:pt idx="24">
                        <c:v>5.4398220407273976E-2</c:v>
                      </c:pt>
                      <c:pt idx="25">
                        <c:v>0.1623797042070878</c:v>
                      </c:pt>
                      <c:pt idx="26">
                        <c:v>7.3721705411807142E-2</c:v>
                      </c:pt>
                      <c:pt idx="27">
                        <c:v>0.12182180695424669</c:v>
                      </c:pt>
                      <c:pt idx="28">
                        <c:v>0.12192328501055889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6.2384632738759632E-3</c:v>
                      </c:pt>
                      <c:pt idx="1">
                        <c:v>2.3953089643047802E-3</c:v>
                      </c:pt>
                      <c:pt idx="2">
                        <c:v>6.3114661184675777E-3</c:v>
                      </c:pt>
                      <c:pt idx="3">
                        <c:v>1.0315090271153715E-2</c:v>
                      </c:pt>
                      <c:pt idx="4">
                        <c:v>1.2317536592856565E-2</c:v>
                      </c:pt>
                      <c:pt idx="5">
                        <c:v>4.0738902174191523E-3</c:v>
                      </c:pt>
                      <c:pt idx="6">
                        <c:v>6.8216903052094047E-3</c:v>
                      </c:pt>
                      <c:pt idx="7">
                        <c:v>9.1203740021586766E-3</c:v>
                      </c:pt>
                      <c:pt idx="8">
                        <c:v>6.8507101453483448E-3</c:v>
                      </c:pt>
                      <c:pt idx="9">
                        <c:v>1.2291233148886138E-2</c:v>
                      </c:pt>
                      <c:pt idx="10">
                        <c:v>2.0719496888698709E-2</c:v>
                      </c:pt>
                      <c:pt idx="11">
                        <c:v>6.1966480196754062E-3</c:v>
                      </c:pt>
                      <c:pt idx="12">
                        <c:v>3.8873371068526485E-3</c:v>
                      </c:pt>
                      <c:pt idx="13">
                        <c:v>5.1080813994044197E-3</c:v>
                      </c:pt>
                      <c:pt idx="14">
                        <c:v>4.5887576452095132E-3</c:v>
                      </c:pt>
                      <c:pt idx="15">
                        <c:v>3.9441135255571429E-3</c:v>
                      </c:pt>
                      <c:pt idx="16">
                        <c:v>8.2540809328156672E-3</c:v>
                      </c:pt>
                      <c:pt idx="17">
                        <c:v>8.6206616471039485E-3</c:v>
                      </c:pt>
                      <c:pt idx="18">
                        <c:v>9.9813707638043373E-3</c:v>
                      </c:pt>
                      <c:pt idx="19">
                        <c:v>1.4576964661926385E-2</c:v>
                      </c:pt>
                      <c:pt idx="20">
                        <c:v>7.491488791753831E-3</c:v>
                      </c:pt>
                      <c:pt idx="21">
                        <c:v>5.5550210711554551E-3</c:v>
                      </c:pt>
                      <c:pt idx="22">
                        <c:v>9.325351584433093E-3</c:v>
                      </c:pt>
                      <c:pt idx="23">
                        <c:v>1.2480469532882253E-3</c:v>
                      </c:pt>
                      <c:pt idx="24">
                        <c:v>3.8699796350130339E-3</c:v>
                      </c:pt>
                      <c:pt idx="25">
                        <c:v>6.2220423758681418E-3</c:v>
                      </c:pt>
                      <c:pt idx="26">
                        <c:v>4.7905366264389413E-3</c:v>
                      </c:pt>
                      <c:pt idx="27">
                        <c:v>4.8930848684273194E-3</c:v>
                      </c:pt>
                      <c:pt idx="28">
                        <c:v>5.5561165777959238E-3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0.12167897098591206</c:v>
                      </c:pt>
                      <c:pt idx="2">
                        <c:v>0</c:v>
                      </c:pt>
                      <c:pt idx="3">
                        <c:v>5.6389133162349577E-4</c:v>
                      </c:pt>
                      <c:pt idx="4">
                        <c:v>1.0206349419337841E-3</c:v>
                      </c:pt>
                      <c:pt idx="5">
                        <c:v>1.6238164128009439E-2</c:v>
                      </c:pt>
                      <c:pt idx="6">
                        <c:v>0</c:v>
                      </c:pt>
                      <c:pt idx="7">
                        <c:v>8.8939161395756132E-3</c:v>
                      </c:pt>
                      <c:pt idx="8">
                        <c:v>0</c:v>
                      </c:pt>
                      <c:pt idx="9">
                        <c:v>0</c:v>
                      </c:pt>
                      <c:pt idx="10">
                        <c:v>0</c:v>
                      </c:pt>
                      <c:pt idx="11">
                        <c:v>0</c:v>
                      </c:pt>
                      <c:pt idx="12">
                        <c:v>0</c:v>
                      </c:pt>
                      <c:pt idx="13">
                        <c:v>0.22675503727711185</c:v>
                      </c:pt>
                      <c:pt idx="14">
                        <c:v>0.13015161378834939</c:v>
                      </c:pt>
                      <c:pt idx="15">
                        <c:v>0</c:v>
                      </c:pt>
                      <c:pt idx="16">
                        <c:v>0</c:v>
                      </c:pt>
                      <c:pt idx="17">
                        <c:v>0</c:v>
                      </c:pt>
                      <c:pt idx="18">
                        <c:v>2.889603260949536E-3</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排出量比較シート!$BE$21:$BE$50</c:f>
              <c:numCache>
                <c:formatCode>#,##0_);[Red]\(#,##0\)</c:formatCode>
                <c:ptCount val="30"/>
                <c:pt idx="0">
                  <c:v>53.694168344575367</c:v>
                </c:pt>
                <c:pt idx="1">
                  <c:v>298.12243888152983</c:v>
                </c:pt>
                <c:pt idx="2">
                  <c:v>65.035037566357488</c:v>
                </c:pt>
                <c:pt idx="3">
                  <c:v>15.422909850954564</c:v>
                </c:pt>
                <c:pt idx="4">
                  <c:v>14.666489705476938</c:v>
                </c:pt>
                <c:pt idx="5">
                  <c:v>140.46279218537305</c:v>
                </c:pt>
                <c:pt idx="6">
                  <c:v>74.610534317035231</c:v>
                </c:pt>
                <c:pt idx="7">
                  <c:v>27.544808675536199</c:v>
                </c:pt>
                <c:pt idx="8">
                  <c:v>25.887037697407369</c:v>
                </c:pt>
                <c:pt idx="9">
                  <c:v>9.3935444833962212</c:v>
                </c:pt>
                <c:pt idx="10">
                  <c:v>2.6602509365610922</c:v>
                </c:pt>
                <c:pt idx="11">
                  <c:v>71.894848542259297</c:v>
                </c:pt>
                <c:pt idx="12">
                  <c:v>131.92813366811833</c:v>
                </c:pt>
                <c:pt idx="13">
                  <c:v>65.709412001188923</c:v>
                </c:pt>
                <c:pt idx="14">
                  <c:v>123.65466393299461</c:v>
                </c:pt>
                <c:pt idx="15">
                  <c:v>117.28803543321104</c:v>
                </c:pt>
                <c:pt idx="16">
                  <c:v>47.19932834799593</c:v>
                </c:pt>
                <c:pt idx="17">
                  <c:v>30.143716292396775</c:v>
                </c:pt>
                <c:pt idx="18">
                  <c:v>23.8584635550814</c:v>
                </c:pt>
                <c:pt idx="19">
                  <c:v>8.5417782278656045</c:v>
                </c:pt>
                <c:pt idx="20">
                  <c:v>52.883087440717617</c:v>
                </c:pt>
                <c:pt idx="21">
                  <c:v>79.810671533876643</c:v>
                </c:pt>
                <c:pt idx="22">
                  <c:v>32.644728788777236</c:v>
                </c:pt>
                <c:pt idx="23">
                  <c:v>659.92841524124617</c:v>
                </c:pt>
                <c:pt idx="24">
                  <c:v>180.9997498422187</c:v>
                </c:pt>
                <c:pt idx="25">
                  <c:v>70.846875254567379</c:v>
                </c:pt>
                <c:pt idx="26">
                  <c:v>128.29327046702491</c:v>
                </c:pt>
                <c:pt idx="27">
                  <c:v>117.87877210167078</c:v>
                </c:pt>
                <c:pt idx="28">
                  <c:v>71.040583188953747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排出量比較シート!$BI$21:$BI$50</c:f>
              <c:numCache>
                <c:formatCode>#,##0_);[Red]\(#,##0\)</c:formatCode>
                <c:ptCount val="30"/>
                <c:pt idx="0">
                  <c:v>32.716158921822945</c:v>
                </c:pt>
                <c:pt idx="1">
                  <c:v>18.281097996164387</c:v>
                </c:pt>
                <c:pt idx="2">
                  <c:v>19.893506545811537</c:v>
                </c:pt>
                <c:pt idx="3">
                  <c:v>20.818527539169189</c:v>
                </c:pt>
                <c:pt idx="4">
                  <c:v>14.262991015568819</c:v>
                </c:pt>
                <c:pt idx="5">
                  <c:v>21.612925611565757</c:v>
                </c:pt>
                <c:pt idx="6">
                  <c:v>13.007722503999979</c:v>
                </c:pt>
                <c:pt idx="7">
                  <c:v>16.945135227412358</c:v>
                </c:pt>
                <c:pt idx="8">
                  <c:v>35.639236823036164</c:v>
                </c:pt>
                <c:pt idx="9">
                  <c:v>13.334196793341036</c:v>
                </c:pt>
                <c:pt idx="10">
                  <c:v>3.3946362453066863</c:v>
                </c:pt>
                <c:pt idx="11">
                  <c:v>17.077025590374376</c:v>
                </c:pt>
                <c:pt idx="12">
                  <c:v>48.776789220980824</c:v>
                </c:pt>
                <c:pt idx="13">
                  <c:v>20.920201048538654</c:v>
                </c:pt>
                <c:pt idx="14">
                  <c:v>11.303234789889569</c:v>
                </c:pt>
                <c:pt idx="15">
                  <c:v>47.537689772537043</c:v>
                </c:pt>
                <c:pt idx="16">
                  <c:v>16.603903524522973</c:v>
                </c:pt>
                <c:pt idx="17">
                  <c:v>17.4149004840204</c:v>
                </c:pt>
                <c:pt idx="18">
                  <c:v>10.501874846823046</c:v>
                </c:pt>
                <c:pt idx="19">
                  <c:v>8.0068060562427252</c:v>
                </c:pt>
                <c:pt idx="20">
                  <c:v>15.065494791864191</c:v>
                </c:pt>
                <c:pt idx="21">
                  <c:v>21.505820467093823</c:v>
                </c:pt>
                <c:pt idx="22">
                  <c:v>11.34731159193546</c:v>
                </c:pt>
                <c:pt idx="23">
                  <c:v>17.183550378957055</c:v>
                </c:pt>
                <c:pt idx="24">
                  <c:v>13.283367580659938</c:v>
                </c:pt>
                <c:pt idx="25">
                  <c:v>18.994779799985917</c:v>
                </c:pt>
                <c:pt idx="26">
                  <c:v>13.080822877844433</c:v>
                </c:pt>
                <c:pt idx="27">
                  <c:v>15.1818850698264</c:v>
                </c:pt>
                <c:pt idx="28">
                  <c:v>22.666126198873108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排出量比較シート!$BJ$21:$BJ$50</c:f>
              <c:numCache>
                <c:formatCode>#,##0_);[Red]\(#,##0\)</c:formatCode>
                <c:ptCount val="30"/>
                <c:pt idx="0">
                  <c:v>39.021959421791024</c:v>
                </c:pt>
                <c:pt idx="1">
                  <c:v>18.597381655089919</c:v>
                </c:pt>
                <c:pt idx="2">
                  <c:v>25.568907113810976</c:v>
                </c:pt>
                <c:pt idx="3">
                  <c:v>24.941128404734769</c:v>
                </c:pt>
                <c:pt idx="4">
                  <c:v>16.058091319379745</c:v>
                </c:pt>
                <c:pt idx="5">
                  <c:v>41.720333694863157</c:v>
                </c:pt>
                <c:pt idx="6">
                  <c:v>15.459907442975879</c:v>
                </c:pt>
                <c:pt idx="7">
                  <c:v>26.739038372851333</c:v>
                </c:pt>
                <c:pt idx="8">
                  <c:v>36.203558615979276</c:v>
                </c:pt>
                <c:pt idx="9">
                  <c:v>16.497487677937936</c:v>
                </c:pt>
                <c:pt idx="10">
                  <c:v>23.261763032671166</c:v>
                </c:pt>
                <c:pt idx="11">
                  <c:v>24.502278797539503</c:v>
                </c:pt>
                <c:pt idx="12">
                  <c:v>16.907502080495377</c:v>
                </c:pt>
                <c:pt idx="13">
                  <c:v>19.485612298861135</c:v>
                </c:pt>
                <c:pt idx="14">
                  <c:v>16.397172816964186</c:v>
                </c:pt>
                <c:pt idx="15">
                  <c:v>17.637695653860494</c:v>
                </c:pt>
                <c:pt idx="16">
                  <c:v>13.495297040567561</c:v>
                </c:pt>
                <c:pt idx="17">
                  <c:v>22.163166896560462</c:v>
                </c:pt>
                <c:pt idx="18">
                  <c:v>26.213976452940614</c:v>
                </c:pt>
                <c:pt idx="19">
                  <c:v>21.675192945349554</c:v>
                </c:pt>
                <c:pt idx="20">
                  <c:v>22.878598775431691</c:v>
                </c:pt>
                <c:pt idx="21">
                  <c:v>34.154216705128782</c:v>
                </c:pt>
                <c:pt idx="22">
                  <c:v>18.266859634278791</c:v>
                </c:pt>
                <c:pt idx="23">
                  <c:v>23.821446246964232</c:v>
                </c:pt>
                <c:pt idx="24">
                  <c:v>14.093967866078799</c:v>
                </c:pt>
                <c:pt idx="25">
                  <c:v>20.016667893163604</c:v>
                </c:pt>
                <c:pt idx="26">
                  <c:v>16.571450330987059</c:v>
                </c:pt>
                <c:pt idx="27">
                  <c:v>15.107882986853033</c:v>
                </c:pt>
                <c:pt idx="28">
                  <c:v>35.950169269084526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排出量比較シート!$BK$21:$BK$50</c:f>
              <c:numCache>
                <c:formatCode>#,##0_);[Red]\(#,##0\)</c:formatCode>
                <c:ptCount val="30"/>
                <c:pt idx="0">
                  <c:v>28.044813601808773</c:v>
                </c:pt>
                <c:pt idx="1">
                  <c:v>77.04802168783894</c:v>
                </c:pt>
                <c:pt idx="2">
                  <c:v>40.416898553508389</c:v>
                </c:pt>
                <c:pt idx="3">
                  <c:v>31.26784815077129</c:v>
                </c:pt>
                <c:pt idx="4">
                  <c:v>32.514688533263374</c:v>
                </c:pt>
                <c:pt idx="5">
                  <c:v>32.931394330414811</c:v>
                </c:pt>
                <c:pt idx="6">
                  <c:v>30.489809901764939</c:v>
                </c:pt>
                <c:pt idx="7">
                  <c:v>33.884962939083778</c:v>
                </c:pt>
                <c:pt idx="8">
                  <c:v>32.431860600956867</c:v>
                </c:pt>
                <c:pt idx="9">
                  <c:v>35.318538627224704</c:v>
                </c:pt>
                <c:pt idx="10">
                  <c:v>17.174563553482667</c:v>
                </c:pt>
                <c:pt idx="11">
                  <c:v>35.432377314057902</c:v>
                </c:pt>
                <c:pt idx="12">
                  <c:v>37.595733043388279</c:v>
                </c:pt>
                <c:pt idx="13">
                  <c:v>69.721045534419787</c:v>
                </c:pt>
                <c:pt idx="14">
                  <c:v>51.573742440540656</c:v>
                </c:pt>
                <c:pt idx="15">
                  <c:v>51.256381067585529</c:v>
                </c:pt>
                <c:pt idx="16">
                  <c:v>37.284074846525975</c:v>
                </c:pt>
                <c:pt idx="17">
                  <c:v>39.129158158034173</c:v>
                </c:pt>
                <c:pt idx="18">
                  <c:v>32.32078686537843</c:v>
                </c:pt>
                <c:pt idx="19">
                  <c:v>23.772837216817631</c:v>
                </c:pt>
                <c:pt idx="20">
                  <c:v>34.213052636990305</c:v>
                </c:pt>
                <c:pt idx="21">
                  <c:v>30.304865085141621</c:v>
                </c:pt>
                <c:pt idx="22">
                  <c:v>37.718574890985572</c:v>
                </c:pt>
                <c:pt idx="23">
                  <c:v>31.774518111294274</c:v>
                </c:pt>
                <c:pt idx="24">
                  <c:v>28.741431507130955</c:v>
                </c:pt>
                <c:pt idx="25">
                  <c:v>39.159605376251761</c:v>
                </c:pt>
                <c:pt idx="26">
                  <c:v>30.049971798409253</c:v>
                </c:pt>
                <c:pt idx="27">
                  <c:v>38.490703275557998</c:v>
                </c:pt>
                <c:pt idx="28">
                  <c:v>34.97503967370632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排出量比較シート!$BQ$21:$BQ$50</c:f>
              <c:numCache>
                <c:formatCode>#,##0_);[Red]\(#,##0\)</c:formatCode>
                <c:ptCount val="30"/>
                <c:pt idx="0">
                  <c:v>2.520794622972454</c:v>
                </c:pt>
                <c:pt idx="1">
                  <c:v>0</c:v>
                </c:pt>
                <c:pt idx="2">
                  <c:v>2.9054748304799989</c:v>
                </c:pt>
                <c:pt idx="3">
                  <c:v>1.2724839795</c:v>
                </c:pt>
                <c:pt idx="4">
                  <c:v>1.7501331643841169</c:v>
                </c:pt>
                <c:pt idx="5">
                  <c:v>0</c:v>
                </c:pt>
                <c:pt idx="6">
                  <c:v>1.054289239627034</c:v>
                </c:pt>
                <c:pt idx="7">
                  <c:v>1.6619099054884079</c:v>
                </c:pt>
                <c:pt idx="8">
                  <c:v>0</c:v>
                </c:pt>
                <c:pt idx="9">
                  <c:v>3.0409103650494491</c:v>
                </c:pt>
                <c:pt idx="10">
                  <c:v>1.0845695121368299</c:v>
                </c:pt>
                <c:pt idx="11">
                  <c:v>4.4140347043383548</c:v>
                </c:pt>
                <c:pt idx="12">
                  <c:v>1.5948259227782731</c:v>
                </c:pt>
                <c:pt idx="13">
                  <c:v>0</c:v>
                </c:pt>
                <c:pt idx="14">
                  <c:v>1.4422398198147801</c:v>
                </c:pt>
                <c:pt idx="15">
                  <c:v>2.290539907365265</c:v>
                </c:pt>
                <c:pt idx="16">
                  <c:v>1.8138693237670691</c:v>
                </c:pt>
                <c:pt idx="17">
                  <c:v>2.30183645848</c:v>
                </c:pt>
                <c:pt idx="18">
                  <c:v>1.8110845018926189</c:v>
                </c:pt>
                <c:pt idx="19">
                  <c:v>2.1644671589237969</c:v>
                </c:pt>
                <c:pt idx="20">
                  <c:v>1.33153313334</c:v>
                </c:pt>
                <c:pt idx="21">
                  <c:v>0</c:v>
                </c:pt>
                <c:pt idx="22">
                  <c:v>0.72086913768000005</c:v>
                </c:pt>
                <c:pt idx="23">
                  <c:v>2.4614499281605529</c:v>
                </c:pt>
                <c:pt idx="24">
                  <c:v>0</c:v>
                </c:pt>
                <c:pt idx="25">
                  <c:v>0</c:v>
                </c:pt>
                <c:pt idx="26">
                  <c:v>1.2809090992222789</c:v>
                </c:pt>
                <c:pt idx="27">
                  <c:v>0</c:v>
                </c:pt>
                <c:pt idx="28">
                  <c:v>1.69464572929204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排出量比較シート!$BR$21:$BR$50</c:f>
              <c:numCache>
                <c:formatCode>#,##0_);[Red]\(#,##0\)</c:formatCode>
                <c:ptCount val="30"/>
                <c:pt idx="0">
                  <c:v>155.99789491297057</c:v>
                </c:pt>
                <c:pt idx="1">
                  <c:v>412.04894022062308</c:v>
                </c:pt>
                <c:pt idx="2">
                  <c:v>153.81982460996838</c:v>
                </c:pt>
                <c:pt idx="3">
                  <c:v>93.7228979251298</c:v>
                </c:pt>
                <c:pt idx="4">
                  <c:v>79.25239373807301</c:v>
                </c:pt>
                <c:pt idx="5">
                  <c:v>236.72744582221677</c:v>
                </c:pt>
                <c:pt idx="6">
                  <c:v>134.62226340540303</c:v>
                </c:pt>
                <c:pt idx="7">
                  <c:v>106.77585512037209</c:v>
                </c:pt>
                <c:pt idx="8">
                  <c:v>130.16169373737966</c:v>
                </c:pt>
                <c:pt idx="9">
                  <c:v>77.584677946949341</c:v>
                </c:pt>
                <c:pt idx="10">
                  <c:v>47.57578328015844</c:v>
                </c:pt>
                <c:pt idx="11">
                  <c:v>153.32056494856943</c:v>
                </c:pt>
                <c:pt idx="12">
                  <c:v>236.80298393576112</c:v>
                </c:pt>
                <c:pt idx="13">
                  <c:v>175.83627088300852</c:v>
                </c:pt>
                <c:pt idx="14">
                  <c:v>204.37105380020381</c:v>
                </c:pt>
                <c:pt idx="15">
                  <c:v>236.01034183455937</c:v>
                </c:pt>
                <c:pt idx="16">
                  <c:v>116.39647308337952</c:v>
                </c:pt>
                <c:pt idx="17">
                  <c:v>111.15277828949181</c:v>
                </c:pt>
                <c:pt idx="18">
                  <c:v>94.706186222116116</c:v>
                </c:pt>
                <c:pt idx="19">
                  <c:v>64.161081605199314</c:v>
                </c:pt>
                <c:pt idx="20">
                  <c:v>126.37176677834381</c:v>
                </c:pt>
                <c:pt idx="21">
                  <c:v>165.77557379124087</c:v>
                </c:pt>
                <c:pt idx="22">
                  <c:v>100.69834404365706</c:v>
                </c:pt>
                <c:pt idx="23">
                  <c:v>735.16937990662223</c:v>
                </c:pt>
                <c:pt idx="24">
                  <c:v>237.11851679608839</c:v>
                </c:pt>
                <c:pt idx="25">
                  <c:v>149.01792832396865</c:v>
                </c:pt>
                <c:pt idx="26">
                  <c:v>189.27642457348793</c:v>
                </c:pt>
                <c:pt idx="27">
                  <c:v>186.65924343390822</c:v>
                </c:pt>
                <c:pt idx="28">
                  <c:v>166.32656405990971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c:ext uri="{02D57815-91ED-43cb-92C2-25804820EDAC}">
                        <c15:formulaRef>
                          <c15:sqref>排出量比較シート!$BF$21:$BF$68</c15:sqref>
                        </c15:formulaRef>
                      </c:ext>
                    </c:extLst>
                    <c:numCache>
                      <c:formatCode>#,##0_);[Red]\(#,##0\)</c:formatCode>
                      <c:ptCount val="48"/>
                      <c:pt idx="0">
                        <c:v>49.851557806238503</c:v>
                      </c:pt>
                      <c:pt idx="1">
                        <c:v>287.56748898894932</c:v>
                      </c:pt>
                      <c:pt idx="2">
                        <c:v>26.405098225760689</c:v>
                      </c:pt>
                      <c:pt idx="3">
                        <c:v>6.6587750613046301</c:v>
                      </c:pt>
                      <c:pt idx="4">
                        <c:v>9.8869191101830953</c:v>
                      </c:pt>
                      <c:pt idx="5">
                        <c:v>114.58386710249189</c:v>
                      </c:pt>
                      <c:pt idx="6">
                        <c:v>69.791174756631136</c:v>
                      </c:pt>
                      <c:pt idx="7">
                        <c:v>3.6371322490706048</c:v>
                      </c:pt>
                      <c:pt idx="8">
                        <c:v>13.858816767691721</c:v>
                      </c:pt>
                      <c:pt idx="9">
                        <c:v>7.5148171644747963</c:v>
                      </c:pt>
                      <c:pt idx="10">
                        <c:v>0.85455498735264845</c:v>
                      </c:pt>
                      <c:pt idx="11">
                        <c:v>48.881883909385209</c:v>
                      </c:pt>
                      <c:pt idx="12">
                        <c:v>123.4126373314763</c:v>
                      </c:pt>
                      <c:pt idx="13">
                        <c:v>63.983672417488933</c:v>
                      </c:pt>
                      <c:pt idx="14">
                        <c:v>119.8365658774438</c:v>
                      </c:pt>
                      <c:pt idx="15">
                        <c:v>111.40584012303241</c:v>
                      </c:pt>
                      <c:pt idx="16">
                        <c:v>42.067765577959797</c:v>
                      </c:pt>
                      <c:pt idx="17">
                        <c:v>21.203379032694752</c:v>
                      </c:pt>
                      <c:pt idx="18">
                        <c:v>4.5828225943896594</c:v>
                      </c:pt>
                      <c:pt idx="19">
                        <c:v>6.0670766429116698</c:v>
                      </c:pt>
                      <c:pt idx="20">
                        <c:v>41.650822485818829</c:v>
                      </c:pt>
                      <c:pt idx="21">
                        <c:v>63.920198209399842</c:v>
                      </c:pt>
                      <c:pt idx="22">
                        <c:v>16.168610577244301</c:v>
                      </c:pt>
                      <c:pt idx="23">
                        <c:v>641.40540620606328</c:v>
                      </c:pt>
                      <c:pt idx="24">
                        <c:v>178.05374382232759</c:v>
                      </c:pt>
                      <c:pt idx="25">
                        <c:v>36.95840033975702</c:v>
                      </c:pt>
                      <c:pt idx="26">
                        <c:v>123.22727328641911</c:v>
                      </c:pt>
                      <c:pt idx="27">
                        <c:v>83.372763842314981</c:v>
                      </c:pt>
                      <c:pt idx="28">
                        <c:v>50.894062631179303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2.4821518211749813</c:v>
                      </c:pt>
                      <c:pt idx="1">
                        <c:v>5.0013090311810995</c:v>
                      </c:pt>
                      <c:pt idx="2">
                        <c:v>2.5609780970792118</c:v>
                      </c:pt>
                      <c:pt idx="3">
                        <c:v>1.047244797864368</c:v>
                      </c:pt>
                      <c:pt idx="4">
                        <c:v>1.11734555993767</c:v>
                      </c:pt>
                      <c:pt idx="5">
                        <c:v>1.5364316079488747</c:v>
                      </c:pt>
                      <c:pt idx="6">
                        <c:v>0.65097287698574025</c:v>
                      </c:pt>
                      <c:pt idx="7">
                        <c:v>1.4548348198222587</c:v>
                      </c:pt>
                      <c:pt idx="8">
                        <c:v>1.6790171170198878</c:v>
                      </c:pt>
                      <c:pt idx="9">
                        <c:v>0.97150499672200352</c:v>
                      </c:pt>
                      <c:pt idx="10">
                        <c:v>0.6542554987133139</c:v>
                      </c:pt>
                      <c:pt idx="11">
                        <c:v>2.5891073259203221</c:v>
                      </c:pt>
                      <c:pt idx="12">
                        <c:v>1.3759512317226263</c:v>
                      </c:pt>
                      <c:pt idx="13">
                        <c:v>1.2618828082374705</c:v>
                      </c:pt>
                      <c:pt idx="14">
                        <c:v>0.86969654403525443</c:v>
                      </c:pt>
                      <c:pt idx="15">
                        <c:v>1.8016497761662911</c:v>
                      </c:pt>
                      <c:pt idx="16">
                        <c:v>1.1557930216276056</c:v>
                      </c:pt>
                      <c:pt idx="17">
                        <c:v>1.5738836522730286</c:v>
                      </c:pt>
                      <c:pt idx="18">
                        <c:v>2.2230921535422463</c:v>
                      </c:pt>
                      <c:pt idx="19">
                        <c:v>0.49713014671796352</c:v>
                      </c:pt>
                      <c:pt idx="20">
                        <c:v>1.208343859382937</c:v>
                      </c:pt>
                      <c:pt idx="21">
                        <c:v>1.41130554896819</c:v>
                      </c:pt>
                      <c:pt idx="22">
                        <c:v>0.76775518581562807</c:v>
                      </c:pt>
                      <c:pt idx="23">
                        <c:v>1.3920577047821892</c:v>
                      </c:pt>
                      <c:pt idx="24">
                        <c:v>1.1315613754922953</c:v>
                      </c:pt>
                      <c:pt idx="25">
                        <c:v>0.71865700359400553</c:v>
                      </c:pt>
                      <c:pt idx="26">
                        <c:v>0.84911740367381194</c:v>
                      </c:pt>
                      <c:pt idx="27">
                        <c:v>0.55184356839580884</c:v>
                      </c:pt>
                      <c:pt idx="28">
                        <c:v>2.0718547440522701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1.360458717161884</c:v>
                      </c:pt>
                      <c:pt idx="1">
                        <c:v>5.5536408613994102</c:v>
                      </c:pt>
                      <c:pt idx="2">
                        <c:v>36.068961243517592</c:v>
                      </c:pt>
                      <c:pt idx="3">
                        <c:v>7.7168899917855649</c:v>
                      </c:pt>
                      <c:pt idx="4">
                        <c:v>3.6622250353561725</c:v>
                      </c:pt>
                      <c:pt idx="5">
                        <c:v>24.342493474932279</c:v>
                      </c:pt>
                      <c:pt idx="6">
                        <c:v>4.1683866834183672</c:v>
                      </c:pt>
                      <c:pt idx="7">
                        <c:v>22.452841606643336</c:v>
                      </c:pt>
                      <c:pt idx="8">
                        <c:v>10.349203812695761</c:v>
                      </c:pt>
                      <c:pt idx="9">
                        <c:v>0.90722232219942101</c:v>
                      </c:pt>
                      <c:pt idx="10">
                        <c:v>1.1514404504951297</c:v>
                      </c:pt>
                      <c:pt idx="11">
                        <c:v>20.423857306953764</c:v>
                      </c:pt>
                      <c:pt idx="12">
                        <c:v>7.1395451049194039</c:v>
                      </c:pt>
                      <c:pt idx="13">
                        <c:v>0.46385677546252035</c:v>
                      </c:pt>
                      <c:pt idx="14">
                        <c:v>2.9484015115155624</c:v>
                      </c:pt>
                      <c:pt idx="15">
                        <c:v>4.0805455340123444</c:v>
                      </c:pt>
                      <c:pt idx="16">
                        <c:v>3.9757697484085242</c:v>
                      </c:pt>
                      <c:pt idx="17">
                        <c:v>7.3664536074289924</c:v>
                      </c:pt>
                      <c:pt idx="18">
                        <c:v>17.052548807149496</c:v>
                      </c:pt>
                      <c:pt idx="19">
                        <c:v>1.9775714382359713</c:v>
                      </c:pt>
                      <c:pt idx="20">
                        <c:v>10.023921095515854</c:v>
                      </c:pt>
                      <c:pt idx="21">
                        <c:v>14.479167775508621</c:v>
                      </c:pt>
                      <c:pt idx="22">
                        <c:v>15.708363025717309</c:v>
                      </c:pt>
                      <c:pt idx="23">
                        <c:v>17.130951330400762</c:v>
                      </c:pt>
                      <c:pt idx="24">
                        <c:v>1.814444644398842</c:v>
                      </c:pt>
                      <c:pt idx="25">
                        <c:v>33.169817911216363</c:v>
                      </c:pt>
                      <c:pt idx="26">
                        <c:v>4.2168797769320037</c:v>
                      </c:pt>
                      <c:pt idx="27">
                        <c:v>33.954164690959985</c:v>
                      </c:pt>
                      <c:pt idx="28">
                        <c:v>18.074665813722174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27.071626463592246</c:v>
                      </c:pt>
                      <c:pt idx="1">
                        <c:v>25.923346125715199</c:v>
                      </c:pt>
                      <c:pt idx="2">
                        <c:v>39.446069942133946</c:v>
                      </c:pt>
                      <c:pt idx="3">
                        <c:v>30.248238468484836</c:v>
                      </c:pt>
                      <c:pt idx="4">
                        <c:v>31.457606511042208</c:v>
                      </c:pt>
                      <c:pt idx="5">
                        <c:v>28.122973585819437</c:v>
                      </c:pt>
                      <c:pt idx="6">
                        <c:v>29.571458512626954</c:v>
                      </c:pt>
                      <c:pt idx="7">
                        <c:v>31.961471704813604</c:v>
                      </c:pt>
                      <c:pt idx="8">
                        <c:v>31.540160565134475</c:v>
                      </c:pt>
                      <c:pt idx="9">
                        <c:v>34.364927261797504</c:v>
                      </c:pt>
                      <c:pt idx="10">
                        <c:v>16.188817259832021</c:v>
                      </c:pt>
                      <c:pt idx="11">
                        <c:v>34.482303738893833</c:v>
                      </c:pt>
                      <c:pt idx="12">
                        <c:v>36.675200016921366</c:v>
                      </c:pt>
                      <c:pt idx="13">
                        <c:v>28.951099391036724</c:v>
                      </c:pt>
                      <c:pt idx="14">
                        <c:v>24.036710741233346</c:v>
                      </c:pt>
                      <c:pt idx="15">
                        <c:v>50.325529486184479</c:v>
                      </c:pt>
                      <c:pt idx="16">
                        <c:v>36.323328937401463</c:v>
                      </c:pt>
                      <c:pt idx="17">
                        <c:v>38.170947665264904</c:v>
                      </c:pt>
                      <c:pt idx="18">
                        <c:v>31.101826002530075</c:v>
                      </c:pt>
                      <c:pt idx="19">
                        <c:v>22.837563397587665</c:v>
                      </c:pt>
                      <c:pt idx="20">
                        <c:v>33.266339962576211</c:v>
                      </c:pt>
                      <c:pt idx="21">
                        <c:v>29.383978279648392</c:v>
                      </c:pt>
                      <c:pt idx="22">
                        <c:v>36.779527428808265</c:v>
                      </c:pt>
                      <c:pt idx="23">
                        <c:v>30.85699220655102</c:v>
                      </c:pt>
                      <c:pt idx="24">
                        <c:v>27.823787676045598</c:v>
                      </c:pt>
                      <c:pt idx="25">
                        <c:v>38.232409511455948</c:v>
                      </c:pt>
                      <c:pt idx="26">
                        <c:v>29.143236153968552</c:v>
                      </c:pt>
                      <c:pt idx="27">
                        <c:v>37.577363755959453</c:v>
                      </c:pt>
                      <c:pt idx="28">
                        <c:v>34.050909893805219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1358384.1677977752</c:v>
                </c:pt>
                <c:pt idx="1">
                  <c:v>687556.62158697867</c:v>
                </c:pt>
                <c:pt idx="2">
                  <c:v>4100669.9627465438</c:v>
                </c:pt>
                <c:pt idx="3">
                  <c:v>2348761.1340935831</c:v>
                </c:pt>
                <c:pt idx="4">
                  <c:v>436323.31949486188</c:v>
                </c:pt>
                <c:pt idx="5">
                  <c:v>662654.17674097861</c:v>
                </c:pt>
                <c:pt idx="6">
                  <c:v>1808202.5512620516</c:v>
                </c:pt>
                <c:pt idx="7">
                  <c:v>282148.42341910838</c:v>
                </c:pt>
                <c:pt idx="8">
                  <c:v>580081.71869620564</c:v>
                </c:pt>
                <c:pt idx="9">
                  <c:v>987543.88545016898</c:v>
                </c:pt>
                <c:pt idx="10">
                  <c:v>2036890.9391736768</c:v>
                </c:pt>
                <c:pt idx="11">
                  <c:v>73940.940962269859</c:v>
                </c:pt>
                <c:pt idx="12">
                  <c:v>360063.96637065499</c:v>
                </c:pt>
                <c:pt idx="13">
                  <c:v>2946560.3655905123</c:v>
                </c:pt>
                <c:pt idx="14">
                  <c:v>327341.1647434436</c:v>
                </c:pt>
                <c:pt idx="15">
                  <c:v>221923.39559005006</c:v>
                </c:pt>
                <c:pt idx="16">
                  <c:v>858277.31829002139</c:v>
                </c:pt>
                <c:pt idx="17">
                  <c:v>1283779.4998213951</c:v>
                </c:pt>
                <c:pt idx="18">
                  <c:v>258291.64370902133</c:v>
                </c:pt>
                <c:pt idx="19">
                  <c:v>409825.56241358502</c:v>
                </c:pt>
                <c:pt idx="20">
                  <c:v>527782.47203925462</c:v>
                </c:pt>
                <c:pt idx="21">
                  <c:v>1536894.4864751967</c:v>
                </c:pt>
                <c:pt idx="22">
                  <c:v>2263897.000307343</c:v>
                </c:pt>
                <c:pt idx="23">
                  <c:v>904270.20554745686</c:v>
                </c:pt>
                <c:pt idx="24">
                  <c:v>96090.104197410968</c:v>
                </c:pt>
                <c:pt idx="25">
                  <c:v>118166.05688878623</c:v>
                </c:pt>
                <c:pt idx="26">
                  <c:v>555553.19052225223</c:v>
                </c:pt>
                <c:pt idx="27">
                  <c:v>300290.1917622317</c:v>
                </c:pt>
                <c:pt idx="28">
                  <c:v>667232.36155769811</c:v>
                </c:pt>
                <c:pt idx="29">
                  <c:v>575373.82683557912</c:v>
                </c:pt>
                <c:pt idx="30">
                  <c:v>626566.30553537223</c:v>
                </c:pt>
                <c:pt idx="31">
                  <c:v>1084733.0921940659</c:v>
                </c:pt>
                <c:pt idx="32">
                  <c:v>578701.7061382347</c:v>
                </c:pt>
                <c:pt idx="33">
                  <c:v>332528.1641227504</c:v>
                </c:pt>
                <c:pt idx="34">
                  <c:v>532725.47273874609</c:v>
                </c:pt>
                <c:pt idx="35">
                  <c:v>584823.98365469743</c:v>
                </c:pt>
                <c:pt idx="36">
                  <c:v>1187314.786319793</c:v>
                </c:pt>
                <c:pt idx="37">
                  <c:v>633963.94641550758</c:v>
                </c:pt>
                <c:pt idx="38">
                  <c:v>371819.47206492029</c:v>
                </c:pt>
                <c:pt idx="39">
                  <c:v>1515520.3418877176</c:v>
                </c:pt>
                <c:pt idx="40">
                  <c:v>445713.81652644364</c:v>
                </c:pt>
                <c:pt idx="41">
                  <c:v>2466131.4163962547</c:v>
                </c:pt>
                <c:pt idx="42">
                  <c:v>3086568.9129562131</c:v>
                </c:pt>
                <c:pt idx="43">
                  <c:v>265742.57665042189</c:v>
                </c:pt>
                <c:pt idx="44">
                  <c:v>201599.83194773243</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1358384.1677977752</c:v>
                </c:pt>
                <c:pt idx="1">
                  <c:v>687556.62158697867</c:v>
                </c:pt>
                <c:pt idx="2">
                  <c:v>4100669.9627465438</c:v>
                </c:pt>
                <c:pt idx="3">
                  <c:v>2348761.1340935831</c:v>
                </c:pt>
                <c:pt idx="4">
                  <c:v>436323.31949486188</c:v>
                </c:pt>
                <c:pt idx="5">
                  <c:v>662654.17674097861</c:v>
                </c:pt>
                <c:pt idx="6">
                  <c:v>1808202.5512620516</c:v>
                </c:pt>
                <c:pt idx="7">
                  <c:v>282148.42341910838</c:v>
                </c:pt>
                <c:pt idx="8">
                  <c:v>580081.71869620564</c:v>
                </c:pt>
                <c:pt idx="9">
                  <c:v>987543.88545016898</c:v>
                </c:pt>
                <c:pt idx="10">
                  <c:v>2036890.9391736768</c:v>
                </c:pt>
                <c:pt idx="11">
                  <c:v>73940.940962269859</c:v>
                </c:pt>
                <c:pt idx="12">
                  <c:v>360063.96637065499</c:v>
                </c:pt>
                <c:pt idx="13">
                  <c:v>2946560.3655905123</c:v>
                </c:pt>
                <c:pt idx="14">
                  <c:v>327341.1647434436</c:v>
                </c:pt>
                <c:pt idx="15">
                  <c:v>221923.39559005006</c:v>
                </c:pt>
                <c:pt idx="16">
                  <c:v>858277.31829002139</c:v>
                </c:pt>
                <c:pt idx="17">
                  <c:v>1283779.4998213951</c:v>
                </c:pt>
                <c:pt idx="18">
                  <c:v>258291.64370902133</c:v>
                </c:pt>
                <c:pt idx="19">
                  <c:v>409825.56241358502</c:v>
                </c:pt>
                <c:pt idx="20">
                  <c:v>527782.47203925462</c:v>
                </c:pt>
                <c:pt idx="21">
                  <c:v>1536894.4864751967</c:v>
                </c:pt>
                <c:pt idx="22">
                  <c:v>2263897.000307343</c:v>
                </c:pt>
                <c:pt idx="23">
                  <c:v>904270.20554745686</c:v>
                </c:pt>
                <c:pt idx="24">
                  <c:v>96090.104197410968</c:v>
                </c:pt>
                <c:pt idx="25">
                  <c:v>118166.05688878623</c:v>
                </c:pt>
                <c:pt idx="26">
                  <c:v>555553.19052225223</c:v>
                </c:pt>
                <c:pt idx="27">
                  <c:v>300290.1917622317</c:v>
                </c:pt>
                <c:pt idx="28">
                  <c:v>667232.36155769811</c:v>
                </c:pt>
                <c:pt idx="29">
                  <c:v>575373.82683557912</c:v>
                </c:pt>
                <c:pt idx="30">
                  <c:v>626566.30553537223</c:v>
                </c:pt>
                <c:pt idx="31">
                  <c:v>1084733.0921940659</c:v>
                </c:pt>
                <c:pt idx="32">
                  <c:v>578701.7061382347</c:v>
                </c:pt>
                <c:pt idx="33">
                  <c:v>332528.1641227504</c:v>
                </c:pt>
                <c:pt idx="34">
                  <c:v>532725.47273874609</c:v>
                </c:pt>
                <c:pt idx="35">
                  <c:v>584823.98365469743</c:v>
                </c:pt>
                <c:pt idx="36">
                  <c:v>1187314.786319793</c:v>
                </c:pt>
                <c:pt idx="37">
                  <c:v>633963.94641550758</c:v>
                </c:pt>
                <c:pt idx="38">
                  <c:v>371819.47206492029</c:v>
                </c:pt>
                <c:pt idx="39">
                  <c:v>1515520.3418877176</c:v>
                </c:pt>
                <c:pt idx="40">
                  <c:v>445713.81652644364</c:v>
                </c:pt>
                <c:pt idx="41">
                  <c:v>2466131.4163962547</c:v>
                </c:pt>
                <c:pt idx="42">
                  <c:v>3086568.9129562131</c:v>
                </c:pt>
                <c:pt idx="43">
                  <c:v>265742.57665042189</c:v>
                </c:pt>
                <c:pt idx="44">
                  <c:v>201599.83194773243</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67253.056248184512</c:v>
                </c:pt>
                <c:pt idx="1">
                  <c:v>74157.016413021411</c:v>
                </c:pt>
                <c:pt idx="2">
                  <c:v>222731.66525345674</c:v>
                </c:pt>
                <c:pt idx="3">
                  <c:v>348789.0999064169</c:v>
                </c:pt>
                <c:pt idx="4">
                  <c:v>233391.61550513809</c:v>
                </c:pt>
                <c:pt idx="5">
                  <c:v>4958.2542590214343</c:v>
                </c:pt>
                <c:pt idx="6">
                  <c:v>364099.19673794863</c:v>
                </c:pt>
                <c:pt idx="7">
                  <c:v>258252.71358089164</c:v>
                </c:pt>
                <c:pt idx="8">
                  <c:v>5064.1953037942567</c:v>
                </c:pt>
                <c:pt idx="9">
                  <c:v>381814.51754983066</c:v>
                </c:pt>
                <c:pt idx="10">
                  <c:v>30047.436826323414</c:v>
                </c:pt>
                <c:pt idx="11">
                  <c:v>89597.92603773014</c:v>
                </c:pt>
                <c:pt idx="12">
                  <c:v>112001.17362934499</c:v>
                </c:pt>
                <c:pt idx="13">
                  <c:v>385882.87340948766</c:v>
                </c:pt>
                <c:pt idx="14">
                  <c:v>398994.69925655634</c:v>
                </c:pt>
                <c:pt idx="15">
                  <c:v>17744.411409949942</c:v>
                </c:pt>
                <c:pt idx="16">
                  <c:v>10329.125709978682</c:v>
                </c:pt>
                <c:pt idx="17">
                  <c:v>3834463.9991786047</c:v>
                </c:pt>
                <c:pt idx="18">
                  <c:v>48611.638290978677</c:v>
                </c:pt>
                <c:pt idx="19">
                  <c:v>746685.99358641484</c:v>
                </c:pt>
                <c:pt idx="20">
                  <c:v>23773.453960745344</c:v>
                </c:pt>
                <c:pt idx="21">
                  <c:v>32914.027295122993</c:v>
                </c:pt>
                <c:pt idx="22">
                  <c:v>295927.53969265718</c:v>
                </c:pt>
                <c:pt idx="23">
                  <c:v>39707.380452542995</c:v>
                </c:pt>
                <c:pt idx="24">
                  <c:v>16610.364802589025</c:v>
                </c:pt>
                <c:pt idx="25">
                  <c:v>208678.20811121378</c:v>
                </c:pt>
                <c:pt idx="26">
                  <c:v>66954.206477747721</c:v>
                </c:pt>
                <c:pt idx="27">
                  <c:v>167869.59723776829</c:v>
                </c:pt>
                <c:pt idx="28">
                  <c:v>63915.87078343187</c:v>
                </c:pt>
                <c:pt idx="29">
                  <c:v>63423.076164420912</c:v>
                </c:pt>
                <c:pt idx="30">
                  <c:v>37153.694464627741</c:v>
                </c:pt>
                <c:pt idx="31">
                  <c:v>168067.44780593409</c:v>
                </c:pt>
                <c:pt idx="32">
                  <c:v>199133.02486176541</c:v>
                </c:pt>
                <c:pt idx="33">
                  <c:v>35977.156877249567</c:v>
                </c:pt>
                <c:pt idx="34">
                  <c:v>8847.720261253884</c:v>
                </c:pt>
                <c:pt idx="35">
                  <c:v>147772.16934530254</c:v>
                </c:pt>
                <c:pt idx="36">
                  <c:v>46092.91468020685</c:v>
                </c:pt>
                <c:pt idx="37">
                  <c:v>19288.643584492536</c:v>
                </c:pt>
                <c:pt idx="38">
                  <c:v>77649.409935079762</c:v>
                </c:pt>
                <c:pt idx="39">
                  <c:v>786138.83311228279</c:v>
                </c:pt>
                <c:pt idx="40">
                  <c:v>9262.687473556336</c:v>
                </c:pt>
                <c:pt idx="41">
                  <c:v>258113.81760374535</c:v>
                </c:pt>
                <c:pt idx="42">
                  <c:v>60406.810043786209</c:v>
                </c:pt>
                <c:pt idx="43">
                  <c:v>14371.521349578099</c:v>
                </c:pt>
                <c:pt idx="44">
                  <c:v>30040.968699097539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67253.056248184512</c:v>
                </c:pt>
                <c:pt idx="1">
                  <c:v>74157.016413021411</c:v>
                </c:pt>
                <c:pt idx="2">
                  <c:v>222731.66525345674</c:v>
                </c:pt>
                <c:pt idx="3">
                  <c:v>348789.0999064169</c:v>
                </c:pt>
                <c:pt idx="4">
                  <c:v>233391.61550513809</c:v>
                </c:pt>
                <c:pt idx="5">
                  <c:v>4958.2542590214343</c:v>
                </c:pt>
                <c:pt idx="6">
                  <c:v>364099.19673794863</c:v>
                </c:pt>
                <c:pt idx="7">
                  <c:v>258252.71358089164</c:v>
                </c:pt>
                <c:pt idx="8">
                  <c:v>5064.1953037942567</c:v>
                </c:pt>
                <c:pt idx="9">
                  <c:v>381814.51754983066</c:v>
                </c:pt>
                <c:pt idx="10">
                  <c:v>30047.436826323414</c:v>
                </c:pt>
                <c:pt idx="11">
                  <c:v>89597.92603773014</c:v>
                </c:pt>
                <c:pt idx="12">
                  <c:v>112001.17362934499</c:v>
                </c:pt>
                <c:pt idx="13">
                  <c:v>385882.87340948766</c:v>
                </c:pt>
                <c:pt idx="14">
                  <c:v>398994.69925655634</c:v>
                </c:pt>
                <c:pt idx="15">
                  <c:v>17744.411409949942</c:v>
                </c:pt>
                <c:pt idx="16">
                  <c:v>10329.125709978682</c:v>
                </c:pt>
                <c:pt idx="17">
                  <c:v>3834463.9991786047</c:v>
                </c:pt>
                <c:pt idx="18">
                  <c:v>48611.638290978677</c:v>
                </c:pt>
                <c:pt idx="19">
                  <c:v>746685.99358641484</c:v>
                </c:pt>
                <c:pt idx="20">
                  <c:v>23773.453960745344</c:v>
                </c:pt>
                <c:pt idx="21">
                  <c:v>32914.027295122993</c:v>
                </c:pt>
                <c:pt idx="22">
                  <c:v>295927.53969265718</c:v>
                </c:pt>
                <c:pt idx="23">
                  <c:v>39707.380452542995</c:v>
                </c:pt>
                <c:pt idx="24">
                  <c:v>16610.364802589025</c:v>
                </c:pt>
                <c:pt idx="25">
                  <c:v>208678.20811121378</c:v>
                </c:pt>
                <c:pt idx="26">
                  <c:v>66954.206477747721</c:v>
                </c:pt>
                <c:pt idx="27">
                  <c:v>167869.59723776829</c:v>
                </c:pt>
                <c:pt idx="28">
                  <c:v>63915.87078343187</c:v>
                </c:pt>
                <c:pt idx="29">
                  <c:v>63423.076164420912</c:v>
                </c:pt>
                <c:pt idx="30">
                  <c:v>37153.694464627741</c:v>
                </c:pt>
                <c:pt idx="31">
                  <c:v>168067.44780593409</c:v>
                </c:pt>
                <c:pt idx="32">
                  <c:v>199133.02486176541</c:v>
                </c:pt>
                <c:pt idx="33">
                  <c:v>35977.156877249567</c:v>
                </c:pt>
                <c:pt idx="34">
                  <c:v>8847.720261253884</c:v>
                </c:pt>
                <c:pt idx="35">
                  <c:v>147772.16934530254</c:v>
                </c:pt>
                <c:pt idx="36">
                  <c:v>46092.91468020685</c:v>
                </c:pt>
                <c:pt idx="37">
                  <c:v>19288.643584492536</c:v>
                </c:pt>
                <c:pt idx="38">
                  <c:v>77649.409935079762</c:v>
                </c:pt>
                <c:pt idx="39">
                  <c:v>786138.83311228279</c:v>
                </c:pt>
                <c:pt idx="40">
                  <c:v>9262.687473556336</c:v>
                </c:pt>
                <c:pt idx="41">
                  <c:v>258113.81760374535</c:v>
                </c:pt>
                <c:pt idx="42">
                  <c:v>60406.810043786209</c:v>
                </c:pt>
                <c:pt idx="43">
                  <c:v>14371.521349578099</c:v>
                </c:pt>
                <c:pt idx="44">
                  <c:v>30040.968699097539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57380.954045959988</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21721.872770319998</c:v>
                </c:pt>
                <c:pt idx="22">
                  <c:v>44.44</c:v>
                </c:pt>
                <c:pt idx="23">
                  <c:v>28167.22</c:v>
                </c:pt>
                <c:pt idx="24">
                  <c:v>287.14299999999997</c:v>
                </c:pt>
                <c:pt idx="25">
                  <c:v>0</c:v>
                </c:pt>
                <c:pt idx="26">
                  <c:v>0</c:v>
                </c:pt>
                <c:pt idx="27">
                  <c:v>0</c:v>
                </c:pt>
                <c:pt idx="28">
                  <c:v>10380.165341129998</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1477.6596468299997</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1425637.2240459598</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1569808.5137703198</c:v>
                </c:pt>
                <c:pt idx="22">
                  <c:v>2559824.54</c:v>
                </c:pt>
                <c:pt idx="23">
                  <c:v>943977.58599999989</c:v>
                </c:pt>
                <c:pt idx="24">
                  <c:v>112700.469</c:v>
                </c:pt>
                <c:pt idx="25">
                  <c:v>326844.26500000001</c:v>
                </c:pt>
                <c:pt idx="26">
                  <c:v>622507.397</c:v>
                </c:pt>
                <c:pt idx="27">
                  <c:v>468159.78899999999</c:v>
                </c:pt>
                <c:pt idx="28">
                  <c:v>731148.23234113003</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231640.80064682997</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再エネ比較シート!$CO$13:$CO$42</c:f>
              <c:numCache>
                <c:formatCode>0.0%</c:formatCode>
                <c:ptCount val="30"/>
                <c:pt idx="0">
                  <c:v>1.0486287162940769E-2</c:v>
                </c:pt>
                <c:pt idx="1">
                  <c:v>7.1183859916254283E-2</c:v>
                </c:pt>
                <c:pt idx="2">
                  <c:v>7.5540442069468056E-2</c:v>
                </c:pt>
                <c:pt idx="3">
                  <c:v>3.9603960396039604E-2</c:v>
                </c:pt>
                <c:pt idx="4">
                  <c:v>7.8384124734231037E-2</c:v>
                </c:pt>
                <c:pt idx="5">
                  <c:v>1.2406417112299466E-2</c:v>
                </c:pt>
                <c:pt idx="6">
                  <c:v>9.6598639455782315E-2</c:v>
                </c:pt>
                <c:pt idx="7">
                  <c:v>1.870679137860919E-2</c:v>
                </c:pt>
                <c:pt idx="8">
                  <c:v>1.7572486506840718E-3</c:v>
                </c:pt>
                <c:pt idx="9">
                  <c:v>3.7648689225083729E-2</c:v>
                </c:pt>
                <c:pt idx="10">
                  <c:v>5.1085191200354346E-2</c:v>
                </c:pt>
                <c:pt idx="11">
                  <c:v>6.3519447929736517E-2</c:v>
                </c:pt>
                <c:pt idx="12">
                  <c:v>0.11456713322965267</c:v>
                </c:pt>
                <c:pt idx="13">
                  <c:v>8.9387060158910334E-2</c:v>
                </c:pt>
                <c:pt idx="14">
                  <c:v>9.6295268488969063E-2</c:v>
                </c:pt>
                <c:pt idx="15">
                  <c:v>6.2883435582822084E-2</c:v>
                </c:pt>
                <c:pt idx="16">
                  <c:v>7.6585793627594267E-2</c:v>
                </c:pt>
                <c:pt idx="17">
                  <c:v>2.9015687907816189E-2</c:v>
                </c:pt>
                <c:pt idx="18">
                  <c:v>4.106564615837504E-2</c:v>
                </c:pt>
                <c:pt idx="19">
                  <c:v>4.1523972602739725E-2</c:v>
                </c:pt>
                <c:pt idx="20">
                  <c:v>5.3866817474904564E-2</c:v>
                </c:pt>
                <c:pt idx="21">
                  <c:v>2.0342057527856956E-2</c:v>
                </c:pt>
                <c:pt idx="22">
                  <c:v>4.4973544973544971E-2</c:v>
                </c:pt>
                <c:pt idx="23">
                  <c:v>8.6273252084669655E-2</c:v>
                </c:pt>
                <c:pt idx="24">
                  <c:v>8.3614750776712141E-2</c:v>
                </c:pt>
                <c:pt idx="25">
                  <c:v>7.0711544139356361E-2</c:v>
                </c:pt>
                <c:pt idx="26">
                  <c:v>0.12885538039753255</c:v>
                </c:pt>
                <c:pt idx="27">
                  <c:v>0.14172335600907029</c:v>
                </c:pt>
                <c:pt idx="28">
                  <c:v>1.1228945726762321E-2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再エネ比較シート!$CC$13:$CC$42</c:f>
              <c:numCache>
                <c:formatCode>0.0%</c:formatCode>
                <c:ptCount val="30"/>
                <c:pt idx="0">
                  <c:v>6.1643178656108598E-3</c:v>
                </c:pt>
                <c:pt idx="1">
                  <c:v>1.8642222879459016E-2</c:v>
                </c:pt>
                <c:pt idx="2">
                  <c:v>4.8304780198973607E-2</c:v>
                </c:pt>
                <c:pt idx="3">
                  <c:v>2.2635769270485728E-2</c:v>
                </c:pt>
                <c:pt idx="4">
                  <c:v>4.4428721604035257E-2</c:v>
                </c:pt>
                <c:pt idx="5">
                  <c:v>6.8882783825547633E-3</c:v>
                </c:pt>
                <c:pt idx="6">
                  <c:v>4.657061801751286E-2</c:v>
                </c:pt>
                <c:pt idx="7">
                  <c:v>9.5309391336788254E-3</c:v>
                </c:pt>
                <c:pt idx="8">
                  <c:v>1.1141034920317595E-3</c:v>
                </c:pt>
                <c:pt idx="9">
                  <c:v>3.0595059370821381E-2</c:v>
                </c:pt>
                <c:pt idx="10">
                  <c:v>4.9457257825049936E-2</c:v>
                </c:pt>
                <c:pt idx="11">
                  <c:v>2.3208838540134429E-2</c:v>
                </c:pt>
                <c:pt idx="12">
                  <c:v>2.3966009644954094E-2</c:v>
                </c:pt>
                <c:pt idx="13">
                  <c:v>2.5261507764749145E-2</c:v>
                </c:pt>
                <c:pt idx="14">
                  <c:v>1.9945385830138045E-2</c:v>
                </c:pt>
                <c:pt idx="15">
                  <c:v>8.1393404901509894E-3</c:v>
                </c:pt>
                <c:pt idx="16">
                  <c:v>3.6340075124252399E-2</c:v>
                </c:pt>
                <c:pt idx="17">
                  <c:v>1.4608327467280243E-2</c:v>
                </c:pt>
                <c:pt idx="18">
                  <c:v>2.9795407770191937E-2</c:v>
                </c:pt>
                <c:pt idx="19">
                  <c:v>3.1520769756540314E-2</c:v>
                </c:pt>
                <c:pt idx="20">
                  <c:v>2.8267514637396577E-2</c:v>
                </c:pt>
                <c:pt idx="21">
                  <c:v>1.1511005288293222E-2</c:v>
                </c:pt>
                <c:pt idx="22">
                  <c:v>2.2439565449977446E-2</c:v>
                </c:pt>
                <c:pt idx="23">
                  <c:v>5.6482611918507574E-3</c:v>
                </c:pt>
                <c:pt idx="24">
                  <c:v>2.1406491859335221E-2</c:v>
                </c:pt>
                <c:pt idx="25">
                  <c:v>3.6813828262672842E-2</c:v>
                </c:pt>
                <c:pt idx="26">
                  <c:v>2.2322415427094403E-2</c:v>
                </c:pt>
                <c:pt idx="27">
                  <c:v>5.2520646317503632E-2</c:v>
                </c:pt>
                <c:pt idx="28">
                  <c:v>7.0306770921433025E-3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再エネ比較シート!$CD$13:$CD$42</c:f>
              <c:numCache>
                <c:formatCode>0.0%</c:formatCode>
                <c:ptCount val="30"/>
                <c:pt idx="0">
                  <c:v>1.04645805853257E-2</c:v>
                </c:pt>
                <c:pt idx="1">
                  <c:v>1.3865684005826738E-2</c:v>
                </c:pt>
                <c:pt idx="2">
                  <c:v>0.34746292951996605</c:v>
                </c:pt>
                <c:pt idx="3">
                  <c:v>0.1402447566190034</c:v>
                </c:pt>
                <c:pt idx="4">
                  <c:v>0.59554421027441951</c:v>
                </c:pt>
                <c:pt idx="5">
                  <c:v>0.70613826767030552</c:v>
                </c:pt>
                <c:pt idx="6">
                  <c:v>1.935195900986554</c:v>
                </c:pt>
                <c:pt idx="7">
                  <c:v>0.22273271674841913</c:v>
                </c:pt>
                <c:pt idx="8">
                  <c:v>1.4889879638630479E-4</c:v>
                </c:pt>
                <c:pt idx="9">
                  <c:v>1.2602741037351031</c:v>
                </c:pt>
                <c:pt idx="10">
                  <c:v>2.5515912196052861</c:v>
                </c:pt>
                <c:pt idx="11">
                  <c:v>0.31358923082668422</c:v>
                </c:pt>
                <c:pt idx="12">
                  <c:v>0.2681346761511707</c:v>
                </c:pt>
                <c:pt idx="13">
                  <c:v>7.442400248376782E-2</c:v>
                </c:pt>
                <c:pt idx="14">
                  <c:v>0.10370583230457149</c:v>
                </c:pt>
                <c:pt idx="15">
                  <c:v>2.5850130758260263E-2</c:v>
                </c:pt>
                <c:pt idx="16">
                  <c:v>1.0124694014691513</c:v>
                </c:pt>
                <c:pt idx="17">
                  <c:v>1.2154240581462463</c:v>
                </c:pt>
                <c:pt idx="18">
                  <c:v>2.2033284726866222</c:v>
                </c:pt>
                <c:pt idx="19">
                  <c:v>0.31611949727764377</c:v>
                </c:pt>
                <c:pt idx="20">
                  <c:v>5.7572045163566621E-2</c:v>
                </c:pt>
                <c:pt idx="21">
                  <c:v>8.1579957906856224E-2</c:v>
                </c:pt>
                <c:pt idx="22">
                  <c:v>0.65575203248130787</c:v>
                </c:pt>
                <c:pt idx="23">
                  <c:v>0.11308290291493921</c:v>
                </c:pt>
                <c:pt idx="24">
                  <c:v>0.15669297482014063</c:v>
                </c:pt>
                <c:pt idx="25">
                  <c:v>0.82355582874056021</c:v>
                </c:pt>
                <c:pt idx="26">
                  <c:v>0.15863028884887184</c:v>
                </c:pt>
                <c:pt idx="27">
                  <c:v>0.46057006085956059</c:v>
                </c:pt>
                <c:pt idx="28">
                  <c:v>1.1695284529161947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再エネ比較シート!$CE$13:$CE$42</c:f>
              <c:numCache>
                <c:formatCode>0.0%</c:formatCode>
                <c:ptCount val="30"/>
                <c:pt idx="0">
                  <c:v>0</c:v>
                </c:pt>
                <c:pt idx="1">
                  <c:v>2.5707746787699673E-4</c:v>
                </c:pt>
                <c:pt idx="2">
                  <c:v>0</c:v>
                </c:pt>
                <c:pt idx="3">
                  <c:v>0</c:v>
                </c:pt>
                <c:pt idx="4">
                  <c:v>0</c:v>
                </c:pt>
                <c:pt idx="5">
                  <c:v>3.6103163961418599E-4</c:v>
                </c:pt>
                <c:pt idx="6">
                  <c:v>0</c:v>
                </c:pt>
                <c:pt idx="7">
                  <c:v>0</c:v>
                </c:pt>
                <c:pt idx="8">
                  <c:v>0</c:v>
                </c:pt>
                <c:pt idx="9">
                  <c:v>0</c:v>
                </c:pt>
                <c:pt idx="10">
                  <c:v>0</c:v>
                </c:pt>
                <c:pt idx="11">
                  <c:v>7.0558337331896111E-5</c:v>
                </c:pt>
                <c:pt idx="12">
                  <c:v>0</c:v>
                </c:pt>
                <c:pt idx="13">
                  <c:v>3.0455144408686447E-4</c:v>
                </c:pt>
                <c:pt idx="14">
                  <c:v>0</c:v>
                </c:pt>
                <c:pt idx="15">
                  <c:v>0</c:v>
                </c:pt>
                <c:pt idx="16">
                  <c:v>0</c:v>
                </c:pt>
                <c:pt idx="17">
                  <c:v>0</c:v>
                </c:pt>
                <c:pt idx="18">
                  <c:v>4.3496945649915235E-3</c:v>
                </c:pt>
                <c:pt idx="19">
                  <c:v>0</c:v>
                </c:pt>
                <c:pt idx="20">
                  <c:v>0</c:v>
                </c:pt>
                <c:pt idx="21">
                  <c:v>0</c:v>
                </c:pt>
                <c:pt idx="22">
                  <c:v>0.6909297421024313</c:v>
                </c:pt>
                <c:pt idx="23">
                  <c:v>0</c:v>
                </c:pt>
                <c:pt idx="24">
                  <c:v>0</c:v>
                </c:pt>
                <c:pt idx="25">
                  <c:v>0</c:v>
                </c:pt>
                <c:pt idx="26">
                  <c:v>0</c:v>
                </c:pt>
                <c:pt idx="27">
                  <c:v>0</c:v>
                </c:pt>
                <c:pt idx="28">
                  <c:v>4.5503912407494424E-4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2.4995845273832746E-3</c:v>
                </c:pt>
                <c:pt idx="16">
                  <c:v>0</c:v>
                </c:pt>
                <c:pt idx="17">
                  <c:v>0</c:v>
                </c:pt>
                <c:pt idx="18">
                  <c:v>0</c:v>
                </c:pt>
                <c:pt idx="19">
                  <c:v>0</c:v>
                </c:pt>
                <c:pt idx="20">
                  <c:v>0</c:v>
                </c:pt>
                <c:pt idx="21">
                  <c:v>0</c:v>
                </c:pt>
                <c:pt idx="22">
                  <c:v>1.1879533952922447E-2</c:v>
                </c:pt>
                <c:pt idx="23">
                  <c:v>0</c:v>
                </c:pt>
                <c:pt idx="24">
                  <c:v>0</c:v>
                </c:pt>
                <c:pt idx="25">
                  <c:v>3.7339972128904594E-2</c:v>
                </c:pt>
                <c:pt idx="26">
                  <c:v>0</c:v>
                </c:pt>
                <c:pt idx="27">
                  <c:v>1.9166810721261739E-3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再エネ比較シート!$CH$13:$CH$42</c:f>
              <c:numCache>
                <c:formatCode>0.0%</c:formatCode>
                <c:ptCount val="30"/>
                <c:pt idx="0">
                  <c:v>0</c:v>
                </c:pt>
                <c:pt idx="1">
                  <c:v>0</c:v>
                </c:pt>
                <c:pt idx="2">
                  <c:v>0</c:v>
                </c:pt>
                <c:pt idx="3">
                  <c:v>0</c:v>
                </c:pt>
                <c:pt idx="4">
                  <c:v>0</c:v>
                </c:pt>
                <c:pt idx="5">
                  <c:v>0</c:v>
                </c:pt>
                <c:pt idx="6">
                  <c:v>0.62268609627624427</c:v>
                </c:pt>
                <c:pt idx="7">
                  <c:v>0</c:v>
                </c:pt>
                <c:pt idx="8">
                  <c:v>0</c:v>
                </c:pt>
                <c:pt idx="9">
                  <c:v>0</c:v>
                </c:pt>
                <c:pt idx="10">
                  <c:v>0</c:v>
                </c:pt>
                <c:pt idx="11">
                  <c:v>1.7781839045336721E-2</c:v>
                </c:pt>
                <c:pt idx="12">
                  <c:v>0</c:v>
                </c:pt>
                <c:pt idx="13">
                  <c:v>0</c:v>
                </c:pt>
                <c:pt idx="14">
                  <c:v>0</c:v>
                </c:pt>
                <c:pt idx="15">
                  <c:v>0</c:v>
                </c:pt>
                <c:pt idx="16">
                  <c:v>4.2761741382057454E-2</c:v>
                </c:pt>
                <c:pt idx="17">
                  <c:v>0.26439998454685265</c:v>
                </c:pt>
                <c:pt idx="18">
                  <c:v>0</c:v>
                </c:pt>
                <c:pt idx="19">
                  <c:v>0</c:v>
                </c:pt>
                <c:pt idx="20">
                  <c:v>0.12474840961267526</c:v>
                </c:pt>
                <c:pt idx="21">
                  <c:v>9.1200863918895439E-2</c:v>
                </c:pt>
                <c:pt idx="22">
                  <c:v>0.1099544105711396</c:v>
                </c:pt>
                <c:pt idx="23">
                  <c:v>0</c:v>
                </c:pt>
                <c:pt idx="24">
                  <c:v>0</c:v>
                </c:pt>
                <c:pt idx="25">
                  <c:v>0</c:v>
                </c:pt>
                <c:pt idx="26">
                  <c:v>0</c:v>
                </c:pt>
                <c:pt idx="27">
                  <c:v>0.92979422222290986</c:v>
                </c:pt>
                <c:pt idx="28">
                  <c:v>4.9693452729958634E-2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再エネ比較シート!$CI$13:$CI$42</c:f>
              <c:numCache>
                <c:formatCode>0.0%</c:formatCode>
                <c:ptCount val="30"/>
                <c:pt idx="0">
                  <c:v>1.6628898450936562E-2</c:v>
                </c:pt>
                <c:pt idx="1">
                  <c:v>3.2764984353162753E-2</c:v>
                </c:pt>
                <c:pt idx="2">
                  <c:v>0.39576770971893965</c:v>
                </c:pt>
                <c:pt idx="3">
                  <c:v>0.16288052588948912</c:v>
                </c:pt>
                <c:pt idx="4">
                  <c:v>0.63997293187845472</c:v>
                </c:pt>
                <c:pt idx="5">
                  <c:v>0.71338757769247452</c:v>
                </c:pt>
                <c:pt idx="6">
                  <c:v>2.6044526152803109</c:v>
                </c:pt>
                <c:pt idx="7">
                  <c:v>0.23226365588209796</c:v>
                </c:pt>
                <c:pt idx="8">
                  <c:v>1.2630022884180642E-3</c:v>
                </c:pt>
                <c:pt idx="9">
                  <c:v>1.2908691631059244</c:v>
                </c:pt>
                <c:pt idx="10">
                  <c:v>2.6010484774303362</c:v>
                </c:pt>
                <c:pt idx="11">
                  <c:v>0.35465046674948725</c:v>
                </c:pt>
                <c:pt idx="12">
                  <c:v>0.2921006857961248</c:v>
                </c:pt>
                <c:pt idx="13">
                  <c:v>9.9990061692603827E-2</c:v>
                </c:pt>
                <c:pt idx="14">
                  <c:v>0.12365121813470954</c:v>
                </c:pt>
                <c:pt idx="15">
                  <c:v>3.6489055775794532E-2</c:v>
                </c:pt>
                <c:pt idx="16">
                  <c:v>1.0915712179754613</c:v>
                </c:pt>
                <c:pt idx="17">
                  <c:v>1.4944323701603792</c:v>
                </c:pt>
                <c:pt idx="18">
                  <c:v>2.2374735750218058</c:v>
                </c:pt>
                <c:pt idx="19">
                  <c:v>0.3476402670341841</c:v>
                </c:pt>
                <c:pt idx="20">
                  <c:v>0.21058796941363844</c:v>
                </c:pt>
                <c:pt idx="21">
                  <c:v>0.18429182711404488</c:v>
                </c:pt>
                <c:pt idx="22">
                  <c:v>1.4909552845577787</c:v>
                </c:pt>
                <c:pt idx="23">
                  <c:v>0.11873116410678997</c:v>
                </c:pt>
                <c:pt idx="24">
                  <c:v>0.17809946667947588</c:v>
                </c:pt>
                <c:pt idx="25">
                  <c:v>0.8977096291321377</c:v>
                </c:pt>
                <c:pt idx="26">
                  <c:v>0.18095270427596627</c:v>
                </c:pt>
                <c:pt idx="27">
                  <c:v>1.4448016104721002</c:v>
                </c:pt>
                <c:pt idx="28">
                  <c:v>1.2267076218623716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再エネ比較シート!$BE$13:$BE$42</c:f>
              <c:numCache>
                <c:formatCode>#,##0_);[Red]\(#,##0\)</c:formatCode>
                <c:ptCount val="30"/>
                <c:pt idx="0">
                  <c:v>518.63</c:v>
                </c:pt>
                <c:pt idx="1">
                  <c:v>2520.38</c:v>
                </c:pt>
                <c:pt idx="2">
                  <c:v>3143.0179999999991</c:v>
                </c:pt>
                <c:pt idx="3">
                  <c:v>1678.7999999999993</c:v>
                </c:pt>
                <c:pt idx="4">
                  <c:v>2745.3100000000013</c:v>
                </c:pt>
                <c:pt idx="5">
                  <c:v>673.48999999999955</c:v>
                </c:pt>
                <c:pt idx="6">
                  <c:v>3258.0000000000027</c:v>
                </c:pt>
                <c:pt idx="7">
                  <c:v>668.47499999999991</c:v>
                </c:pt>
                <c:pt idx="8">
                  <c:v>82.468999999999994</c:v>
                </c:pt>
                <c:pt idx="9">
                  <c:v>1667.9899999999998</c:v>
                </c:pt>
                <c:pt idx="10">
                  <c:v>1727.9</c:v>
                </c:pt>
                <c:pt idx="11">
                  <c:v>1905.3999999999996</c:v>
                </c:pt>
                <c:pt idx="12">
                  <c:v>3501.0000000000055</c:v>
                </c:pt>
                <c:pt idx="13">
                  <c:v>2973.0000000000055</c:v>
                </c:pt>
                <c:pt idx="14">
                  <c:v>3468.126000000002</c:v>
                </c:pt>
                <c:pt idx="15">
                  <c:v>1868.1999999999982</c:v>
                </c:pt>
                <c:pt idx="16">
                  <c:v>2460.9000000000005</c:v>
                </c:pt>
                <c:pt idx="17">
                  <c:v>1018.0999999999998</c:v>
                </c:pt>
                <c:pt idx="18">
                  <c:v>1450.8</c:v>
                </c:pt>
                <c:pt idx="19">
                  <c:v>1399.6999999999994</c:v>
                </c:pt>
                <c:pt idx="20">
                  <c:v>1955.6740000000013</c:v>
                </c:pt>
                <c:pt idx="21">
                  <c:v>802.62299999999982</c:v>
                </c:pt>
                <c:pt idx="22">
                  <c:v>1322.8</c:v>
                </c:pt>
                <c:pt idx="23">
                  <c:v>2514.0000000000009</c:v>
                </c:pt>
                <c:pt idx="24">
                  <c:v>2885.3900000000021</c:v>
                </c:pt>
                <c:pt idx="25">
                  <c:v>2612.3000000000011</c:v>
                </c:pt>
                <c:pt idx="26">
                  <c:v>3509.6000000000022</c:v>
                </c:pt>
                <c:pt idx="27">
                  <c:v>5640.3850000000057</c:v>
                </c:pt>
                <c:pt idx="28">
                  <c:v>537.00799999999981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再エネ比較シート!$BF$13:$BF$42</c:f>
              <c:numCache>
                <c:formatCode>#,##0_);[Red]\(#,##0\)</c:formatCode>
                <c:ptCount val="30"/>
                <c:pt idx="0">
                  <c:v>798.8</c:v>
                </c:pt>
                <c:pt idx="1">
                  <c:v>1700.8</c:v>
                </c:pt>
                <c:pt idx="2">
                  <c:v>20512.040000000015</c:v>
                </c:pt>
                <c:pt idx="3">
                  <c:v>9437.0000000000018</c:v>
                </c:pt>
                <c:pt idx="4">
                  <c:v>33387.600000000006</c:v>
                </c:pt>
                <c:pt idx="5">
                  <c:v>62640.299999999988</c:v>
                </c:pt>
                <c:pt idx="6">
                  <c:v>122830.89999999997</c:v>
                </c:pt>
                <c:pt idx="7">
                  <c:v>14173.500000000002</c:v>
                </c:pt>
                <c:pt idx="8">
                  <c:v>10</c:v>
                </c:pt>
                <c:pt idx="9">
                  <c:v>62337.700000000063</c:v>
                </c:pt>
                <c:pt idx="10">
                  <c:v>80880.399999999994</c:v>
                </c:pt>
                <c:pt idx="11">
                  <c:v>23358.100000000009</c:v>
                </c:pt>
                <c:pt idx="12">
                  <c:v>35538.000000000022</c:v>
                </c:pt>
                <c:pt idx="13">
                  <c:v>7946.7999999999965</c:v>
                </c:pt>
                <c:pt idx="14">
                  <c:v>16360.600000000006</c:v>
                </c:pt>
                <c:pt idx="15">
                  <c:v>5383.2000000000007</c:v>
                </c:pt>
                <c:pt idx="16">
                  <c:v>62206.199999999975</c:v>
                </c:pt>
                <c:pt idx="17">
                  <c:v>76853.100000000006</c:v>
                </c:pt>
                <c:pt idx="18">
                  <c:v>97337.69999999991</c:v>
                </c:pt>
                <c:pt idx="19">
                  <c:v>12736.000000000002</c:v>
                </c:pt>
                <c:pt idx="20">
                  <c:v>3613.8000000000006</c:v>
                </c:pt>
                <c:pt idx="21">
                  <c:v>5160.8999999999996</c:v>
                </c:pt>
                <c:pt idx="22">
                  <c:v>35072.199999999997</c:v>
                </c:pt>
                <c:pt idx="23">
                  <c:v>45665.799999999981</c:v>
                </c:pt>
                <c:pt idx="24">
                  <c:v>19162.499999999996</c:v>
                </c:pt>
                <c:pt idx="25">
                  <c:v>53021.100000000006</c:v>
                </c:pt>
                <c:pt idx="26">
                  <c:v>22627.999999999996</c:v>
                </c:pt>
                <c:pt idx="27">
                  <c:v>44876.399999999972</c:v>
                </c:pt>
                <c:pt idx="28">
                  <c:v>81047.200000000012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再エネ比較シート!$BG$13:$BG$42</c:f>
              <c:numCache>
                <c:formatCode>#,##0_);[Red]\(#,##0\)</c:formatCode>
                <c:ptCount val="30"/>
                <c:pt idx="0">
                  <c:v>0</c:v>
                </c:pt>
                <c:pt idx="1">
                  <c:v>19.2</c:v>
                </c:pt>
                <c:pt idx="2">
                  <c:v>0</c:v>
                </c:pt>
                <c:pt idx="3">
                  <c:v>0</c:v>
                </c:pt>
                <c:pt idx="4">
                  <c:v>0</c:v>
                </c:pt>
                <c:pt idx="5">
                  <c:v>19.5</c:v>
                </c:pt>
                <c:pt idx="6">
                  <c:v>0</c:v>
                </c:pt>
                <c:pt idx="7">
                  <c:v>0</c:v>
                </c:pt>
                <c:pt idx="8">
                  <c:v>0</c:v>
                </c:pt>
                <c:pt idx="9">
                  <c:v>0</c:v>
                </c:pt>
                <c:pt idx="10">
                  <c:v>0</c:v>
                </c:pt>
                <c:pt idx="11">
                  <c:v>3.2</c:v>
                </c:pt>
                <c:pt idx="12">
                  <c:v>0</c:v>
                </c:pt>
                <c:pt idx="13">
                  <c:v>19.8</c:v>
                </c:pt>
                <c:pt idx="14">
                  <c:v>0</c:v>
                </c:pt>
                <c:pt idx="15">
                  <c:v>0</c:v>
                </c:pt>
                <c:pt idx="16">
                  <c:v>0</c:v>
                </c:pt>
                <c:pt idx="17">
                  <c:v>0</c:v>
                </c:pt>
                <c:pt idx="18">
                  <c:v>117</c:v>
                </c:pt>
                <c:pt idx="19">
                  <c:v>0</c:v>
                </c:pt>
                <c:pt idx="20">
                  <c:v>0</c:v>
                </c:pt>
                <c:pt idx="21">
                  <c:v>0</c:v>
                </c:pt>
                <c:pt idx="22">
                  <c:v>22500</c:v>
                </c:pt>
                <c:pt idx="23">
                  <c:v>0</c:v>
                </c:pt>
                <c:pt idx="24">
                  <c:v>0</c:v>
                </c:pt>
                <c:pt idx="25">
                  <c:v>0</c:v>
                </c:pt>
                <c:pt idx="26">
                  <c:v>0</c:v>
                </c:pt>
                <c:pt idx="27">
                  <c:v>0</c:v>
                </c:pt>
                <c:pt idx="28">
                  <c:v>19.2</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131</c:v>
                </c:pt>
                <c:pt idx="16">
                  <c:v>0</c:v>
                </c:pt>
                <c:pt idx="17">
                  <c:v>0</c:v>
                </c:pt>
                <c:pt idx="18">
                  <c:v>0</c:v>
                </c:pt>
                <c:pt idx="19">
                  <c:v>0</c:v>
                </c:pt>
                <c:pt idx="20">
                  <c:v>0</c:v>
                </c:pt>
                <c:pt idx="21">
                  <c:v>0</c:v>
                </c:pt>
                <c:pt idx="22">
                  <c:v>159.9</c:v>
                </c:pt>
                <c:pt idx="23">
                  <c:v>0</c:v>
                </c:pt>
                <c:pt idx="24">
                  <c:v>0</c:v>
                </c:pt>
                <c:pt idx="25">
                  <c:v>605</c:v>
                </c:pt>
                <c:pt idx="26">
                  <c:v>0</c:v>
                </c:pt>
                <c:pt idx="27">
                  <c:v>47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再エネ比較シート!$BJ$13:$BJ$42</c:f>
              <c:numCache>
                <c:formatCode>#,##0_);[Red]\(#,##0\)</c:formatCode>
                <c:ptCount val="30"/>
                <c:pt idx="0">
                  <c:v>0</c:v>
                </c:pt>
                <c:pt idx="1">
                  <c:v>0</c:v>
                </c:pt>
                <c:pt idx="2">
                  <c:v>0</c:v>
                </c:pt>
                <c:pt idx="3">
                  <c:v>0</c:v>
                </c:pt>
                <c:pt idx="4">
                  <c:v>0</c:v>
                </c:pt>
                <c:pt idx="5">
                  <c:v>0</c:v>
                </c:pt>
                <c:pt idx="6">
                  <c:v>7460</c:v>
                </c:pt>
                <c:pt idx="7">
                  <c:v>0</c:v>
                </c:pt>
                <c:pt idx="8">
                  <c:v>0</c:v>
                </c:pt>
                <c:pt idx="9">
                  <c:v>0</c:v>
                </c:pt>
                <c:pt idx="10">
                  <c:v>0</c:v>
                </c:pt>
                <c:pt idx="11">
                  <c:v>250</c:v>
                </c:pt>
                <c:pt idx="12">
                  <c:v>0</c:v>
                </c:pt>
                <c:pt idx="13">
                  <c:v>0</c:v>
                </c:pt>
                <c:pt idx="14">
                  <c:v>0</c:v>
                </c:pt>
                <c:pt idx="15">
                  <c:v>0</c:v>
                </c:pt>
                <c:pt idx="16">
                  <c:v>495.9</c:v>
                </c:pt>
                <c:pt idx="17">
                  <c:v>3155.6</c:v>
                </c:pt>
                <c:pt idx="18">
                  <c:v>0</c:v>
                </c:pt>
                <c:pt idx="19">
                  <c:v>0</c:v>
                </c:pt>
                <c:pt idx="20">
                  <c:v>1478</c:v>
                </c:pt>
                <c:pt idx="21">
                  <c:v>1089</c:v>
                </c:pt>
                <c:pt idx="22">
                  <c:v>1110</c:v>
                </c:pt>
                <c:pt idx="23">
                  <c:v>0</c:v>
                </c:pt>
                <c:pt idx="24">
                  <c:v>0</c:v>
                </c:pt>
                <c:pt idx="25">
                  <c:v>0</c:v>
                </c:pt>
                <c:pt idx="26">
                  <c:v>0</c:v>
                </c:pt>
                <c:pt idx="27">
                  <c:v>17100</c:v>
                </c:pt>
                <c:pt idx="28">
                  <c:v>650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再エネ比較シート!$BK$13:$BK$42</c:f>
              <c:numCache>
                <c:formatCode>#,##0_);[Red]\(#,##0\)</c:formatCode>
                <c:ptCount val="30"/>
                <c:pt idx="0">
                  <c:v>1317.4299999999998</c:v>
                </c:pt>
                <c:pt idx="1">
                  <c:v>4240.38</c:v>
                </c:pt>
                <c:pt idx="2">
                  <c:v>23655.058000000015</c:v>
                </c:pt>
                <c:pt idx="3">
                  <c:v>11115.800000000001</c:v>
                </c:pt>
                <c:pt idx="4">
                  <c:v>36132.910000000003</c:v>
                </c:pt>
                <c:pt idx="5">
                  <c:v>63333.289999999986</c:v>
                </c:pt>
                <c:pt idx="6">
                  <c:v>133548.89999999997</c:v>
                </c:pt>
                <c:pt idx="7">
                  <c:v>14841.975000000002</c:v>
                </c:pt>
                <c:pt idx="8">
                  <c:v>92.468999999999994</c:v>
                </c:pt>
                <c:pt idx="9">
                  <c:v>64005.690000000061</c:v>
                </c:pt>
                <c:pt idx="10">
                  <c:v>82608.299999999988</c:v>
                </c:pt>
                <c:pt idx="11">
                  <c:v>25516.700000000008</c:v>
                </c:pt>
                <c:pt idx="12">
                  <c:v>39039.000000000029</c:v>
                </c:pt>
                <c:pt idx="13">
                  <c:v>10939.600000000002</c:v>
                </c:pt>
                <c:pt idx="14">
                  <c:v>19828.72600000001</c:v>
                </c:pt>
                <c:pt idx="15">
                  <c:v>7382.3999999999987</c:v>
                </c:pt>
                <c:pt idx="16">
                  <c:v>65162.999999999978</c:v>
                </c:pt>
                <c:pt idx="17">
                  <c:v>81026.800000000017</c:v>
                </c:pt>
                <c:pt idx="18">
                  <c:v>98905.499999999913</c:v>
                </c:pt>
                <c:pt idx="19">
                  <c:v>14135.7</c:v>
                </c:pt>
                <c:pt idx="20">
                  <c:v>7047.474000000002</c:v>
                </c:pt>
                <c:pt idx="21">
                  <c:v>7052.5229999999992</c:v>
                </c:pt>
                <c:pt idx="22">
                  <c:v>60164.9</c:v>
                </c:pt>
                <c:pt idx="23">
                  <c:v>48179.799999999981</c:v>
                </c:pt>
                <c:pt idx="24">
                  <c:v>22047.89</c:v>
                </c:pt>
                <c:pt idx="25">
                  <c:v>56238.400000000009</c:v>
                </c:pt>
                <c:pt idx="26">
                  <c:v>26137.599999999999</c:v>
                </c:pt>
                <c:pt idx="27">
                  <c:v>67663.784999999974</c:v>
                </c:pt>
                <c:pt idx="28">
                  <c:v>82253.40800000001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再エネ比較シート!$BO$13:$BO$42</c:f>
              <c:numCache>
                <c:formatCode>#,##0_);[Red]\(#,##0\)</c:formatCode>
                <c:ptCount val="30"/>
                <c:pt idx="0">
                  <c:v>622.41823559999989</c:v>
                </c:pt>
                <c:pt idx="1">
                  <c:v>3024.7584456</c:v>
                </c:pt>
                <c:pt idx="2">
                  <c:v>3771.9987621599985</c:v>
                </c:pt>
                <c:pt idx="3">
                  <c:v>2014.7614559999993</c:v>
                </c:pt>
                <c:pt idx="4">
                  <c:v>3294.7014372000012</c:v>
                </c:pt>
                <c:pt idx="5">
                  <c:v>808.26881879999939</c:v>
                </c:pt>
                <c:pt idx="6">
                  <c:v>3909.9909600000033</c:v>
                </c:pt>
                <c:pt idx="7">
                  <c:v>802.25021699999979</c:v>
                </c:pt>
                <c:pt idx="8">
                  <c:v>98.972696279999994</c:v>
                </c:pt>
                <c:pt idx="9">
                  <c:v>2001.7881587999996</c:v>
                </c:pt>
                <c:pt idx="10">
                  <c:v>2073.6873479999999</c:v>
                </c:pt>
                <c:pt idx="11">
                  <c:v>2286.7086479999989</c:v>
                </c:pt>
                <c:pt idx="12">
                  <c:v>4201.620120000006</c:v>
                </c:pt>
                <c:pt idx="13">
                  <c:v>3567.9567600000064</c:v>
                </c:pt>
                <c:pt idx="14">
                  <c:v>4162.1673751200015</c:v>
                </c:pt>
                <c:pt idx="15">
                  <c:v>2242.0641839999976</c:v>
                </c:pt>
                <c:pt idx="16">
                  <c:v>2953.3753080000006</c:v>
                </c:pt>
                <c:pt idx="17">
                  <c:v>1221.8421719999997</c:v>
                </c:pt>
                <c:pt idx="18">
                  <c:v>1741.134096</c:v>
                </c:pt>
                <c:pt idx="19">
                  <c:v>1679.8079639999989</c:v>
                </c:pt>
                <c:pt idx="20">
                  <c:v>2347.0434808800014</c:v>
                </c:pt>
                <c:pt idx="21">
                  <c:v>963.24391475999971</c:v>
                </c:pt>
                <c:pt idx="22">
                  <c:v>1587.5187359999998</c:v>
                </c:pt>
                <c:pt idx="23">
                  <c:v>3017.1016800000011</c:v>
                </c:pt>
                <c:pt idx="24">
                  <c:v>3462.8142468000028</c:v>
                </c:pt>
                <c:pt idx="25">
                  <c:v>3135.0734760000018</c:v>
                </c:pt>
                <c:pt idx="26">
                  <c:v>4211.9411520000012</c:v>
                </c:pt>
                <c:pt idx="27">
                  <c:v>6769.1388462000059</c:v>
                </c:pt>
                <c:pt idx="28">
                  <c:v>644.47404095999968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再エネ比較シート!$BP$13:$BP$42</c:f>
              <c:numCache>
                <c:formatCode>#,##0_);[Red]\(#,##0\)</c:formatCode>
                <c:ptCount val="30"/>
                <c:pt idx="0">
                  <c:v>1056.6206879999997</c:v>
                </c:pt>
                <c:pt idx="1">
                  <c:v>2249.7502079999995</c:v>
                </c:pt>
                <c:pt idx="2">
                  <c:v>27132.506030400018</c:v>
                </c:pt>
                <c:pt idx="3">
                  <c:v>12482.886120000001</c:v>
                </c:pt>
                <c:pt idx="4">
                  <c:v>44163.781776000003</c:v>
                </c:pt>
                <c:pt idx="5">
                  <c:v>82858.083227999974</c:v>
                </c:pt>
                <c:pt idx="6">
                  <c:v>162475.80128399996</c:v>
                </c:pt>
                <c:pt idx="7">
                  <c:v>18748.138860000003</c:v>
                </c:pt>
                <c:pt idx="8">
                  <c:v>13.227600000000001</c:v>
                </c:pt>
                <c:pt idx="9">
                  <c:v>82457.816052000097</c:v>
                </c:pt>
                <c:pt idx="10">
                  <c:v>106985.35790399999</c:v>
                </c:pt>
                <c:pt idx="11">
                  <c:v>30897.160356000011</c:v>
                </c:pt>
                <c:pt idx="12">
                  <c:v>47008.244880000027</c:v>
                </c:pt>
                <c:pt idx="13">
                  <c:v>10511.709167999996</c:v>
                </c:pt>
                <c:pt idx="14">
                  <c:v>21641.147256000007</c:v>
                </c:pt>
                <c:pt idx="15">
                  <c:v>7120.6816320000007</c:v>
                </c:pt>
                <c:pt idx="16">
                  <c:v>82283.873111999972</c:v>
                </c:pt>
                <c:pt idx="17">
                  <c:v>101658.206556</c:v>
                </c:pt>
                <c:pt idx="18">
                  <c:v>128754.41605199988</c:v>
                </c:pt>
                <c:pt idx="19">
                  <c:v>16846.671360000004</c:v>
                </c:pt>
                <c:pt idx="20">
                  <c:v>4780.1900880000012</c:v>
                </c:pt>
                <c:pt idx="21">
                  <c:v>6826.6320839999998</c:v>
                </c:pt>
                <c:pt idx="22">
                  <c:v>46392.103271999993</c:v>
                </c:pt>
                <c:pt idx="23">
                  <c:v>60404.893607999969</c:v>
                </c:pt>
                <c:pt idx="24">
                  <c:v>25347.388499999997</c:v>
                </c:pt>
                <c:pt idx="25">
                  <c:v>70134.190235999995</c:v>
                </c:pt>
                <c:pt idx="26">
                  <c:v>29931.413279999997</c:v>
                </c:pt>
                <c:pt idx="27">
                  <c:v>59360.706863999963</c:v>
                </c:pt>
                <c:pt idx="28">
                  <c:v>107205.99427200003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再エネ比較シート!$BQ$13:$BQ$42</c:f>
              <c:numCache>
                <c:formatCode>#,##0_);[Red]\(#,##0\)</c:formatCode>
                <c:ptCount val="30"/>
                <c:pt idx="0">
                  <c:v>0</c:v>
                </c:pt>
                <c:pt idx="1">
                  <c:v>41.711615999999992</c:v>
                </c:pt>
                <c:pt idx="2">
                  <c:v>0</c:v>
                </c:pt>
                <c:pt idx="3">
                  <c:v>0</c:v>
                </c:pt>
                <c:pt idx="4">
                  <c:v>0</c:v>
                </c:pt>
                <c:pt idx="5">
                  <c:v>42.36336</c:v>
                </c:pt>
                <c:pt idx="6">
                  <c:v>0</c:v>
                </c:pt>
                <c:pt idx="7">
                  <c:v>0</c:v>
                </c:pt>
                <c:pt idx="8">
                  <c:v>0</c:v>
                </c:pt>
                <c:pt idx="9">
                  <c:v>0</c:v>
                </c:pt>
                <c:pt idx="10">
                  <c:v>0</c:v>
                </c:pt>
                <c:pt idx="11">
                  <c:v>6.9519360000000008</c:v>
                </c:pt>
                <c:pt idx="12">
                  <c:v>0</c:v>
                </c:pt>
                <c:pt idx="13">
                  <c:v>43.015104000000001</c:v>
                </c:pt>
                <c:pt idx="14">
                  <c:v>0</c:v>
                </c:pt>
                <c:pt idx="15">
                  <c:v>0</c:v>
                </c:pt>
                <c:pt idx="16">
                  <c:v>0</c:v>
                </c:pt>
                <c:pt idx="17">
                  <c:v>0</c:v>
                </c:pt>
                <c:pt idx="18">
                  <c:v>254.18015999999997</c:v>
                </c:pt>
                <c:pt idx="19">
                  <c:v>0</c:v>
                </c:pt>
                <c:pt idx="20">
                  <c:v>0</c:v>
                </c:pt>
                <c:pt idx="21">
                  <c:v>0</c:v>
                </c:pt>
                <c:pt idx="22">
                  <c:v>48880.800000000003</c:v>
                </c:pt>
                <c:pt idx="23">
                  <c:v>0</c:v>
                </c:pt>
                <c:pt idx="24">
                  <c:v>0</c:v>
                </c:pt>
                <c:pt idx="25">
                  <c:v>0</c:v>
                </c:pt>
                <c:pt idx="26">
                  <c:v>0</c:v>
                </c:pt>
                <c:pt idx="27">
                  <c:v>0</c:v>
                </c:pt>
                <c:pt idx="28">
                  <c:v>41.711615999999992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688.53599999999994</c:v>
                </c:pt>
                <c:pt idx="16">
                  <c:v>0</c:v>
                </c:pt>
                <c:pt idx="17">
                  <c:v>0</c:v>
                </c:pt>
                <c:pt idx="18">
                  <c:v>0</c:v>
                </c:pt>
                <c:pt idx="19">
                  <c:v>0</c:v>
                </c:pt>
                <c:pt idx="20">
                  <c:v>0</c:v>
                </c:pt>
                <c:pt idx="21">
                  <c:v>0</c:v>
                </c:pt>
                <c:pt idx="22">
                  <c:v>840.43439999999998</c:v>
                </c:pt>
                <c:pt idx="23">
                  <c:v>0</c:v>
                </c:pt>
                <c:pt idx="24">
                  <c:v>0</c:v>
                </c:pt>
                <c:pt idx="25">
                  <c:v>3179.88</c:v>
                </c:pt>
                <c:pt idx="26">
                  <c:v>0</c:v>
                </c:pt>
                <c:pt idx="27">
                  <c:v>247.03200000000001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再エネ比較シート!$BT$13:$BT$42</c:f>
              <c:numCache>
                <c:formatCode>#,##0_);[Red]\(#,##0\)</c:formatCode>
                <c:ptCount val="30"/>
                <c:pt idx="0">
                  <c:v>0</c:v>
                </c:pt>
                <c:pt idx="1">
                  <c:v>0</c:v>
                </c:pt>
                <c:pt idx="2">
                  <c:v>0</c:v>
                </c:pt>
                <c:pt idx="3">
                  <c:v>0</c:v>
                </c:pt>
                <c:pt idx="4">
                  <c:v>0</c:v>
                </c:pt>
                <c:pt idx="5">
                  <c:v>0</c:v>
                </c:pt>
                <c:pt idx="6">
                  <c:v>52279.68</c:v>
                </c:pt>
                <c:pt idx="7">
                  <c:v>0</c:v>
                </c:pt>
                <c:pt idx="8">
                  <c:v>0</c:v>
                </c:pt>
                <c:pt idx="9">
                  <c:v>0</c:v>
                </c:pt>
                <c:pt idx="10">
                  <c:v>0</c:v>
                </c:pt>
                <c:pt idx="11">
                  <c:v>1752</c:v>
                </c:pt>
                <c:pt idx="12">
                  <c:v>0</c:v>
                </c:pt>
                <c:pt idx="13">
                  <c:v>0</c:v>
                </c:pt>
                <c:pt idx="14">
                  <c:v>0</c:v>
                </c:pt>
                <c:pt idx="15">
                  <c:v>0</c:v>
                </c:pt>
                <c:pt idx="16">
                  <c:v>3475.2672000000002</c:v>
                </c:pt>
                <c:pt idx="17">
                  <c:v>22114.444800000001</c:v>
                </c:pt>
                <c:pt idx="18">
                  <c:v>0</c:v>
                </c:pt>
                <c:pt idx="19">
                  <c:v>0</c:v>
                </c:pt>
                <c:pt idx="20">
                  <c:v>10357.824000000001</c:v>
                </c:pt>
                <c:pt idx="21">
                  <c:v>7631.7120000000004</c:v>
                </c:pt>
                <c:pt idx="22">
                  <c:v>7778.88</c:v>
                </c:pt>
                <c:pt idx="23">
                  <c:v>0</c:v>
                </c:pt>
                <c:pt idx="24">
                  <c:v>0</c:v>
                </c:pt>
                <c:pt idx="25">
                  <c:v>0</c:v>
                </c:pt>
                <c:pt idx="26">
                  <c:v>0</c:v>
                </c:pt>
                <c:pt idx="27">
                  <c:v>119836.8</c:v>
                </c:pt>
                <c:pt idx="28">
                  <c:v>4555.2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砂川市</c:v>
                </c:pt>
                <c:pt idx="1">
                  <c:v>津久見市</c:v>
                </c:pt>
                <c:pt idx="2">
                  <c:v>四万十町</c:v>
                </c:pt>
                <c:pt idx="3">
                  <c:v>熊野市</c:v>
                </c:pt>
                <c:pt idx="4">
                  <c:v>芦北町</c:v>
                </c:pt>
                <c:pt idx="5">
                  <c:v>白老町</c:v>
                </c:pt>
                <c:pt idx="6">
                  <c:v>上富田町</c:v>
                </c:pt>
                <c:pt idx="7">
                  <c:v>能登町</c:v>
                </c:pt>
                <c:pt idx="8">
                  <c:v>倶知安町</c:v>
                </c:pt>
                <c:pt idx="9">
                  <c:v>川崎町</c:v>
                </c:pt>
                <c:pt idx="10">
                  <c:v>浪江町</c:v>
                </c:pt>
                <c:pt idx="11">
                  <c:v>雫石町</c:v>
                </c:pt>
                <c:pt idx="12">
                  <c:v>芳賀町</c:v>
                </c:pt>
                <c:pt idx="13">
                  <c:v>川越町</c:v>
                </c:pt>
                <c:pt idx="14">
                  <c:v>長洲町</c:v>
                </c:pt>
                <c:pt idx="15">
                  <c:v>久御山町</c:v>
                </c:pt>
                <c:pt idx="16">
                  <c:v>佐用町</c:v>
                </c:pt>
                <c:pt idx="17">
                  <c:v>大子町</c:v>
                </c:pt>
                <c:pt idx="18">
                  <c:v>洋野町</c:v>
                </c:pt>
                <c:pt idx="19">
                  <c:v>利根町</c:v>
                </c:pt>
                <c:pt idx="20">
                  <c:v>内子町</c:v>
                </c:pt>
                <c:pt idx="21">
                  <c:v>当別町</c:v>
                </c:pt>
                <c:pt idx="22">
                  <c:v>大山町</c:v>
                </c:pt>
                <c:pt idx="23">
                  <c:v>金ヶ崎町</c:v>
                </c:pt>
                <c:pt idx="24">
                  <c:v>鞍手町</c:v>
                </c:pt>
                <c:pt idx="25">
                  <c:v>世羅町</c:v>
                </c:pt>
                <c:pt idx="26">
                  <c:v>玉城町</c:v>
                </c:pt>
                <c:pt idx="27">
                  <c:v>川南町</c:v>
                </c:pt>
                <c:pt idx="28">
                  <c:v>八雲町</c:v>
                </c:pt>
              </c:strCache>
            </c:strRef>
          </c:cat>
          <c:val>
            <c:numRef>
              <c:f>再エネ比較シート!$BU$13:$BU$42</c:f>
              <c:numCache>
                <c:formatCode>#,##0_);[Red]\(#,##0\)</c:formatCode>
                <c:ptCount val="30"/>
                <c:pt idx="0">
                  <c:v>1679.0389235999996</c:v>
                </c:pt>
                <c:pt idx="1">
                  <c:v>5316.2202695999995</c:v>
                </c:pt>
                <c:pt idx="2">
                  <c:v>30904.504792560016</c:v>
                </c:pt>
                <c:pt idx="3">
                  <c:v>14497.647575999999</c:v>
                </c:pt>
                <c:pt idx="4">
                  <c:v>47458.483213200001</c:v>
                </c:pt>
                <c:pt idx="5">
                  <c:v>83708.71540679998</c:v>
                </c:pt>
                <c:pt idx="6">
                  <c:v>218665.47224399995</c:v>
                </c:pt>
                <c:pt idx="7">
                  <c:v>19550.389077000003</c:v>
                </c:pt>
                <c:pt idx="8">
                  <c:v>112.20029627999999</c:v>
                </c:pt>
                <c:pt idx="9">
                  <c:v>84459.604210800098</c:v>
                </c:pt>
                <c:pt idx="10">
                  <c:v>109059.045252</c:v>
                </c:pt>
                <c:pt idx="11">
                  <c:v>34942.820940000005</c:v>
                </c:pt>
                <c:pt idx="12">
                  <c:v>51209.865000000034</c:v>
                </c:pt>
                <c:pt idx="13">
                  <c:v>14122.681032000002</c:v>
                </c:pt>
                <c:pt idx="14">
                  <c:v>25803.314631120011</c:v>
                </c:pt>
                <c:pt idx="15">
                  <c:v>10051.281815999999</c:v>
                </c:pt>
                <c:pt idx="16">
                  <c:v>88712.515619999976</c:v>
                </c:pt>
                <c:pt idx="17">
                  <c:v>124994.49352800001</c:v>
                </c:pt>
                <c:pt idx="18">
                  <c:v>130749.73030799988</c:v>
                </c:pt>
                <c:pt idx="19">
                  <c:v>18526.479324000004</c:v>
                </c:pt>
                <c:pt idx="20">
                  <c:v>17485.057568880002</c:v>
                </c:pt>
                <c:pt idx="21">
                  <c:v>15421.58799876</c:v>
                </c:pt>
                <c:pt idx="22">
                  <c:v>105479.736408</c:v>
                </c:pt>
                <c:pt idx="23">
                  <c:v>63421.995287999969</c:v>
                </c:pt>
                <c:pt idx="24">
                  <c:v>28810.202746800001</c:v>
                </c:pt>
                <c:pt idx="25">
                  <c:v>76449.143712000005</c:v>
                </c:pt>
                <c:pt idx="26">
                  <c:v>34143.354432</c:v>
                </c:pt>
                <c:pt idx="27">
                  <c:v>186213.67771019996</c:v>
                </c:pt>
                <c:pt idx="28">
                  <c:v>112447.37992896003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長洲町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長洲町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165.4848069231877</v>
      </c>
      <c r="BB5" s="34"/>
      <c r="BC5" s="19"/>
      <c r="BD5" s="364">
        <f>AC35</f>
        <v>236.54591832208692</v>
      </c>
      <c r="BE5" s="34"/>
      <c r="BF5" s="19"/>
      <c r="BG5" s="364">
        <f>AK35</f>
        <v>103.83234652247486</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158.52267496217513</v>
      </c>
      <c r="BA6" s="19"/>
      <c r="BB6" s="34"/>
      <c r="BC6" s="364">
        <f>AC36</f>
        <v>233.15617012607015</v>
      </c>
      <c r="BD6" s="19"/>
      <c r="BE6" s="34"/>
      <c r="BF6" s="364">
        <f>AK36</f>
        <v>100.30785901933083</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2.0331367633846882</v>
      </c>
      <c r="BA7" s="19"/>
      <c r="BB7" s="34"/>
      <c r="BC7" s="364">
        <f>AC37</f>
        <v>1.3512596521869538</v>
      </c>
      <c r="BD7" s="19"/>
      <c r="BE7" s="34"/>
      <c r="BF7" s="364">
        <f t="shared" ref="BF7:BF8" si="0">AK37</f>
        <v>0.89032574270662135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4.9289951976279021</v>
      </c>
      <c r="BA8" s="19"/>
      <c r="BB8" s="34"/>
      <c r="BC8" s="364">
        <f>AC38</f>
        <v>2.0384885438298372</v>
      </c>
      <c r="BD8" s="19"/>
      <c r="BE8" s="34"/>
      <c r="BF8" s="364">
        <f t="shared" si="0"/>
        <v>2.6341617604374101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267.32461155637424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13.720350603935771</v>
      </c>
      <c r="BA9" s="364">
        <f>AZ9</f>
        <v>13.720350603935771</v>
      </c>
      <c r="BB9" s="34"/>
      <c r="BC9" s="364">
        <f>AC39</f>
        <v>18.238107088004199</v>
      </c>
      <c r="BD9" s="364">
        <f>AC39</f>
        <v>18.238107088004199</v>
      </c>
      <c r="BE9" s="34"/>
      <c r="BF9" s="364">
        <f>AK39</f>
        <v>10.372516273686365</v>
      </c>
      <c r="BG9" s="364">
        <f>AK39</f>
        <v>10.372516273686365</v>
      </c>
      <c r="BH9" s="34"/>
    </row>
    <row r="10" spans="1:62" ht="17.100000000000001" customHeight="1" thickBot="1">
      <c r="B10" s="366"/>
      <c r="C10" s="367"/>
      <c r="D10" s="369"/>
      <c r="E10" s="369"/>
      <c r="F10" s="369"/>
      <c r="G10" s="368"/>
      <c r="H10" s="368"/>
      <c r="I10" s="369"/>
      <c r="J10" s="370"/>
      <c r="K10" s="377"/>
      <c r="L10" s="286" t="s">
        <v>31</v>
      </c>
      <c r="M10" s="286"/>
      <c r="N10" s="622"/>
      <c r="O10" s="1025">
        <f>SUM(O11:O13)</f>
        <v>165.4848069231877</v>
      </c>
      <c r="P10" s="501">
        <f t="shared" ref="P10:P22" si="1">O10/$O$9</f>
        <v>0.61904067103933591</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19.070304015905581</v>
      </c>
      <c r="BA10" s="364">
        <f>AZ10</f>
        <v>19.070304015905581</v>
      </c>
      <c r="BB10" s="34"/>
      <c r="BC10" s="364">
        <f>AC40</f>
        <v>30.784003415543484</v>
      </c>
      <c r="BD10" s="364">
        <f>AC40</f>
        <v>30.784003415543484</v>
      </c>
      <c r="BE10" s="34"/>
      <c r="BF10" s="364">
        <f>AK40</f>
        <v>12.213813302035362</v>
      </c>
      <c r="BG10" s="364">
        <f>AK40</f>
        <v>12.213813302035362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158.52267496217513</v>
      </c>
      <c r="P11" s="502">
        <f t="shared" si="1"/>
        <v>0.59299693372506923</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68.145846931816038</v>
      </c>
      <c r="BB11" s="34"/>
      <c r="BC11" s="364"/>
      <c r="BD11" s="364">
        <f>AC41</f>
        <v>62.870621168799111</v>
      </c>
      <c r="BE11" s="34"/>
      <c r="BF11" s="19"/>
      <c r="BG11" s="364">
        <f>AK41</f>
        <v>51.383120042397223</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2.0331367633846882</v>
      </c>
      <c r="P12" s="502">
        <f t="shared" si="1"/>
        <v>7.6054978684816461E-3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34.430799213225896</v>
      </c>
      <c r="BA12" s="19"/>
      <c r="BB12" s="34"/>
      <c r="BC12" s="364">
        <f>AC42</f>
        <v>30.628232143524965</v>
      </c>
      <c r="BD12" s="19"/>
      <c r="BE12" s="34"/>
      <c r="BF12" s="364">
        <f>AK42</f>
        <v>23.749976537798201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4.9289951976279021</v>
      </c>
      <c r="P13" s="502">
        <f t="shared" si="1"/>
        <v>1.8438239445785036E-2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1.0385501454077724</v>
      </c>
      <c r="BA13" s="19"/>
      <c r="BB13" s="34"/>
      <c r="BC13" s="364">
        <f>AC45</f>
        <v>1.2821792740810429</v>
      </c>
      <c r="BD13" s="19"/>
      <c r="BE13" s="34"/>
      <c r="BF13" s="364">
        <f>AK45</f>
        <v>0.93092379069655362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13.720350603935771</v>
      </c>
      <c r="P14" s="501">
        <f t="shared" si="1"/>
        <v>5.1324681719559444E-2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32.676497573182374</v>
      </c>
      <c r="BA14" s="19"/>
      <c r="BB14" s="34"/>
      <c r="BC14" s="364">
        <f>AC46</f>
        <v>30.960209751193105</v>
      </c>
      <c r="BD14" s="19"/>
      <c r="BE14" s="34"/>
      <c r="BF14" s="364">
        <f t="shared" ref="BF14" si="2">AK46</f>
        <v>26.702219713902473</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19.070304015905581</v>
      </c>
      <c r="P15" s="501">
        <f t="shared" si="1"/>
        <v>7.1337629202479838E-2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0.90330308152914829</v>
      </c>
      <c r="BA15" s="364">
        <f>AZ15</f>
        <v>0.90330308152914829</v>
      </c>
      <c r="BB15" s="34"/>
      <c r="BC15" s="364">
        <f>AC47</f>
        <v>1.480763080446583</v>
      </c>
      <c r="BD15" s="364">
        <f>AC47</f>
        <v>1.480763080446583</v>
      </c>
      <c r="BE15" s="34"/>
      <c r="BF15" s="364">
        <f>AK47</f>
        <v>2.5125984165080961</v>
      </c>
      <c r="BG15" s="364">
        <f>AK47</f>
        <v>2.5125984165080961</v>
      </c>
      <c r="BH15" s="34"/>
    </row>
    <row r="16" spans="1:62" ht="17.100000000000001" customHeight="1" thickBot="1">
      <c r="B16" s="366"/>
      <c r="C16" s="367"/>
      <c r="D16" s="369"/>
      <c r="E16" s="369"/>
      <c r="F16" s="369"/>
      <c r="G16" s="368"/>
      <c r="H16" s="368"/>
      <c r="I16" s="369"/>
      <c r="J16" s="370"/>
      <c r="K16" s="378"/>
      <c r="L16" s="286" t="s">
        <v>44</v>
      </c>
      <c r="M16" s="387"/>
      <c r="N16" s="388"/>
      <c r="O16" s="1025">
        <f>SUM(O18:O21)</f>
        <v>68.145846931816038</v>
      </c>
      <c r="P16" s="501">
        <f t="shared" si="1"/>
        <v>0.25491796858908083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34.430799213225896</v>
      </c>
      <c r="P17" s="502">
        <f t="shared" si="1"/>
        <v>0.1287977153048814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19.862761030450759</v>
      </c>
      <c r="P18" s="502">
        <f t="shared" si="1"/>
        <v>7.4302028963248071E-2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14.568038182775137</v>
      </c>
      <c r="P19" s="502">
        <f t="shared" si="1"/>
        <v>5.449568634163332E-2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1.0385501454077724</v>
      </c>
      <c r="P20" s="502">
        <f t="shared" si="1"/>
        <v>3.8849776657723105E-3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32.676497573182374</v>
      </c>
      <c r="P21" s="502">
        <f t="shared" si="1"/>
        <v>0.12223527561842712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0.90330308152914829</v>
      </c>
      <c r="P22" s="679">
        <f t="shared" si="1"/>
        <v>3.3790494495440685E-3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169.43763199604425</v>
      </c>
      <c r="AZ22" s="364">
        <f t="shared" si="3"/>
        <v>177.98520825937038</v>
      </c>
      <c r="BA22" s="364">
        <f t="shared" si="3"/>
        <v>210.86961023972674</v>
      </c>
      <c r="BB22" s="364">
        <f t="shared" si="3"/>
        <v>215.5408564187357</v>
      </c>
      <c r="BC22" s="364">
        <f t="shared" si="3"/>
        <v>95.820108315697723</v>
      </c>
      <c r="BD22" s="364">
        <f t="shared" si="3"/>
        <v>236.54591832208692</v>
      </c>
      <c r="BE22" s="364">
        <f t="shared" si="3"/>
        <v>230.04664979982843</v>
      </c>
      <c r="BF22" s="364">
        <f t="shared" si="3"/>
        <v>183.80305933136006</v>
      </c>
      <c r="BG22" s="364">
        <f t="shared" si="3"/>
        <v>183.29909387430934</v>
      </c>
      <c r="BH22" s="364">
        <f t="shared" si="3"/>
        <v>161.59928846652218</v>
      </c>
      <c r="BI22" s="364">
        <f t="shared" si="3"/>
        <v>128.94667617845525</v>
      </c>
      <c r="BJ22" s="364">
        <f t="shared" si="3"/>
        <v>137.63961008430283</v>
      </c>
      <c r="BK22" s="364">
        <f t="shared" si="3"/>
        <v>123.65466393299461</v>
      </c>
      <c r="BL22" s="364">
        <f t="shared" si="3"/>
        <v>103.83234652247486</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14.758288197888881</v>
      </c>
      <c r="AZ23" s="399">
        <f t="shared" ref="AZ23:BL23" si="4">Y39</f>
        <v>13.595722064578252</v>
      </c>
      <c r="BA23" s="399">
        <f t="shared" si="4"/>
        <v>14.361600076161441</v>
      </c>
      <c r="BB23" s="399">
        <f t="shared" si="4"/>
        <v>16.492825989466919</v>
      </c>
      <c r="BC23" s="399">
        <f t="shared" si="4"/>
        <v>18.593551026134275</v>
      </c>
      <c r="BD23" s="399">
        <f t="shared" si="4"/>
        <v>18.238107088004199</v>
      </c>
      <c r="BE23" s="399">
        <f t="shared" si="4"/>
        <v>18.338697604242661</v>
      </c>
      <c r="BF23" s="399">
        <f t="shared" si="4"/>
        <v>16.389865007747918</v>
      </c>
      <c r="BG23" s="399">
        <f t="shared" si="4"/>
        <v>13.143126489258911</v>
      </c>
      <c r="BH23" s="399">
        <f t="shared" si="4"/>
        <v>11.961273320318634</v>
      </c>
      <c r="BI23" s="399">
        <f t="shared" si="4"/>
        <v>10.844100505174396</v>
      </c>
      <c r="BJ23" s="399">
        <f t="shared" si="4"/>
        <v>12.117205497518148</v>
      </c>
      <c r="BK23" s="399">
        <f t="shared" si="4"/>
        <v>11.303234789889569</v>
      </c>
      <c r="BL23" s="399">
        <f t="shared" si="4"/>
        <v>10.372516273686365</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17.479740157045747</v>
      </c>
      <c r="AZ24" s="364">
        <f t="shared" ref="AZ24:BL24" si="5">Y40</f>
        <v>16.930300472234499</v>
      </c>
      <c r="BA24" s="364">
        <f t="shared" si="5"/>
        <v>20.687445249350457</v>
      </c>
      <c r="BB24" s="364">
        <f t="shared" si="5"/>
        <v>25.414430144284907</v>
      </c>
      <c r="BC24" s="364">
        <f t="shared" si="5"/>
        <v>28.040546560829753</v>
      </c>
      <c r="BD24" s="364">
        <f t="shared" si="5"/>
        <v>30.784003415543484</v>
      </c>
      <c r="BE24" s="364">
        <f t="shared" si="5"/>
        <v>24.437578673200459</v>
      </c>
      <c r="BF24" s="364">
        <f t="shared" si="5"/>
        <v>22.403311509823197</v>
      </c>
      <c r="BG24" s="364">
        <f t="shared" si="5"/>
        <v>22.272921135363219</v>
      </c>
      <c r="BH24" s="364">
        <f t="shared" si="5"/>
        <v>21.231387963460929</v>
      </c>
      <c r="BI24" s="364">
        <f t="shared" si="5"/>
        <v>16.192954639566615</v>
      </c>
      <c r="BJ24" s="364">
        <f t="shared" si="5"/>
        <v>15.630991517447564</v>
      </c>
      <c r="BK24" s="364">
        <f t="shared" si="5"/>
        <v>16.397172816964186</v>
      </c>
      <c r="BL24" s="364">
        <f t="shared" si="5"/>
        <v>12.213813302035362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62.104619266331305</v>
      </c>
      <c r="AZ25" s="364">
        <f t="shared" ref="AZ25:BL25" si="6">Y41</f>
        <v>61.723677216039064</v>
      </c>
      <c r="BA25" s="364">
        <f t="shared" si="6"/>
        <v>61.984030917067841</v>
      </c>
      <c r="BB25" s="364">
        <f t="shared" si="6"/>
        <v>60.73104132172702</v>
      </c>
      <c r="BC25" s="364">
        <f t="shared" si="6"/>
        <v>62.046181161096939</v>
      </c>
      <c r="BD25" s="364">
        <f t="shared" si="6"/>
        <v>62.870621168799111</v>
      </c>
      <c r="BE25" s="364">
        <f t="shared" si="6"/>
        <v>60.877929435207506</v>
      </c>
      <c r="BF25" s="364">
        <f t="shared" si="6"/>
        <v>59.139712853119008</v>
      </c>
      <c r="BG25" s="364">
        <f t="shared" si="6"/>
        <v>58.340497179910059</v>
      </c>
      <c r="BH25" s="364">
        <f t="shared" si="6"/>
        <v>57.481160134489713</v>
      </c>
      <c r="BI25" s="364">
        <f t="shared" si="6"/>
        <v>56.895187460542289</v>
      </c>
      <c r="BJ25" s="364">
        <f t="shared" si="6"/>
        <v>55.592542459009493</v>
      </c>
      <c r="BK25" s="364">
        <f t="shared" si="6"/>
        <v>51.573742440540656</v>
      </c>
      <c r="BL25" s="364">
        <f t="shared" si="6"/>
        <v>51.383120042397223</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1.4819268211933092</v>
      </c>
      <c r="AZ26" s="364">
        <f t="shared" si="7"/>
        <v>1.0867772588166067</v>
      </c>
      <c r="BA26" s="364">
        <f t="shared" si="7"/>
        <v>1.0740197585705991</v>
      </c>
      <c r="BB26" s="364">
        <f t="shared" si="7"/>
        <v>1.8801476045864849</v>
      </c>
      <c r="BC26" s="364">
        <f t="shared" si="7"/>
        <v>1.0867323315292114</v>
      </c>
      <c r="BD26" s="364">
        <f t="shared" si="7"/>
        <v>1.480763080446583</v>
      </c>
      <c r="BE26" s="364">
        <f t="shared" si="7"/>
        <v>1.6270414220187233</v>
      </c>
      <c r="BF26" s="364">
        <f t="shared" si="7"/>
        <v>2.1968821616647731</v>
      </c>
      <c r="BG26" s="364">
        <f t="shared" si="7"/>
        <v>1.3653153233503614</v>
      </c>
      <c r="BH26" s="364">
        <f t="shared" si="7"/>
        <v>1.2880327733200532</v>
      </c>
      <c r="BI26" s="364">
        <f t="shared" si="7"/>
        <v>1.1069080003221605</v>
      </c>
      <c r="BJ26" s="364">
        <f t="shared" si="7"/>
        <v>1.1117274058975983</v>
      </c>
      <c r="BK26" s="364">
        <f t="shared" si="7"/>
        <v>1.4422398198147801</v>
      </c>
      <c r="BL26" s="364">
        <f t="shared" si="7"/>
        <v>2.5125984165080961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265.26220643850348</v>
      </c>
      <c r="AZ27" s="364">
        <f t="shared" si="8"/>
        <v>271.3216852710388</v>
      </c>
      <c r="BA27" s="364">
        <f t="shared" si="8"/>
        <v>308.97670624087709</v>
      </c>
      <c r="BB27" s="364">
        <f t="shared" si="8"/>
        <v>320.05930147880105</v>
      </c>
      <c r="BC27" s="364">
        <f t="shared" si="8"/>
        <v>205.58711939528791</v>
      </c>
      <c r="BD27" s="364">
        <f t="shared" si="8"/>
        <v>349.91941307488031</v>
      </c>
      <c r="BE27" s="364">
        <f t="shared" si="8"/>
        <v>335.3278969344978</v>
      </c>
      <c r="BF27" s="364">
        <f t="shared" si="8"/>
        <v>283.93283086371491</v>
      </c>
      <c r="BG27" s="364">
        <f t="shared" si="8"/>
        <v>278.42095400219193</v>
      </c>
      <c r="BH27" s="364">
        <f t="shared" si="8"/>
        <v>253.56114265811149</v>
      </c>
      <c r="BI27" s="364">
        <f t="shared" si="8"/>
        <v>213.98582678406069</v>
      </c>
      <c r="BJ27" s="364">
        <f t="shared" si="8"/>
        <v>222.09207696417562</v>
      </c>
      <c r="BK27" s="364">
        <f t="shared" si="8"/>
        <v>204.37105380020381</v>
      </c>
      <c r="BL27" s="364">
        <f t="shared" si="8"/>
        <v>180.31439455710191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349.91941307488031</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236.54591832208692</v>
      </c>
      <c r="P31" s="501">
        <f t="shared" ref="P31:P43" si="9">O31/$O$30</f>
        <v>0.67600112906987453</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233.15617012607015</v>
      </c>
      <c r="P32" s="502">
        <f t="shared" si="9"/>
        <v>0.66631390375639532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1.3512596521869538</v>
      </c>
      <c r="P33" s="502">
        <f t="shared" si="9"/>
        <v>3.8616309975857029E-3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2.0384885438298372</v>
      </c>
      <c r="P34" s="502">
        <f t="shared" si="9"/>
        <v>5.8255943158935708E-3</v>
      </c>
      <c r="Q34" s="371"/>
      <c r="R34" s="15"/>
      <c r="S34" s="366"/>
      <c r="T34" s="622" t="s">
        <v>29</v>
      </c>
      <c r="U34" s="375"/>
      <c r="V34" s="375"/>
      <c r="W34" s="375"/>
      <c r="X34" s="1012">
        <f>X35+X39+X40+X41+X47</f>
        <v>265.26220643850348</v>
      </c>
      <c r="Y34" s="1013">
        <f t="shared" ref="Y34:AK34" si="10">Y35+Y39+Y40+Y41+Y47</f>
        <v>271.3216852710388</v>
      </c>
      <c r="Z34" s="1013">
        <f t="shared" si="10"/>
        <v>308.97670624087709</v>
      </c>
      <c r="AA34" s="1013">
        <f t="shared" si="10"/>
        <v>320.05930147880105</v>
      </c>
      <c r="AB34" s="1013">
        <f t="shared" si="10"/>
        <v>205.58711939528791</v>
      </c>
      <c r="AC34" s="1013">
        <f t="shared" si="10"/>
        <v>349.91941307488031</v>
      </c>
      <c r="AD34" s="1013">
        <f t="shared" si="10"/>
        <v>335.3278969344978</v>
      </c>
      <c r="AE34" s="1013">
        <f t="shared" si="10"/>
        <v>283.93283086371491</v>
      </c>
      <c r="AF34" s="1013">
        <f t="shared" si="10"/>
        <v>278.42095400219193</v>
      </c>
      <c r="AG34" s="1013">
        <f t="shared" si="10"/>
        <v>253.56114265811149</v>
      </c>
      <c r="AH34" s="1013">
        <f t="shared" si="10"/>
        <v>213.98582678406069</v>
      </c>
      <c r="AI34" s="1013">
        <f t="shared" si="10"/>
        <v>222.09207696417562</v>
      </c>
      <c r="AJ34" s="1013">
        <f t="shared" si="10"/>
        <v>204.37105380020381</v>
      </c>
      <c r="AK34" s="1014">
        <f t="shared" si="10"/>
        <v>180.31439455710191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18.238107088004199</v>
      </c>
      <c r="P35" s="501">
        <f t="shared" si="9"/>
        <v>5.2120878140880317E-2</v>
      </c>
      <c r="Q35" s="371"/>
      <c r="R35" s="15"/>
      <c r="S35" s="366"/>
      <c r="T35" s="377"/>
      <c r="U35" s="286" t="s">
        <v>31</v>
      </c>
      <c r="V35" s="387"/>
      <c r="W35" s="387"/>
      <c r="X35" s="1015">
        <f>SUM(X36:X38)</f>
        <v>169.43763199604425</v>
      </c>
      <c r="Y35" s="1016">
        <f t="shared" ref="Y35:AK35" si="11">SUM(Y36:Y38)</f>
        <v>177.98520825937038</v>
      </c>
      <c r="Z35" s="1016">
        <f t="shared" si="11"/>
        <v>210.86961023972674</v>
      </c>
      <c r="AA35" s="1016">
        <f t="shared" si="11"/>
        <v>215.5408564187357</v>
      </c>
      <c r="AB35" s="1016">
        <f t="shared" si="11"/>
        <v>95.820108315697723</v>
      </c>
      <c r="AC35" s="1016">
        <f t="shared" si="11"/>
        <v>236.54591832208692</v>
      </c>
      <c r="AD35" s="1016">
        <f t="shared" si="11"/>
        <v>230.04664979982843</v>
      </c>
      <c r="AE35" s="1016">
        <f t="shared" si="11"/>
        <v>183.80305933136006</v>
      </c>
      <c r="AF35" s="1016">
        <f t="shared" si="11"/>
        <v>183.29909387430934</v>
      </c>
      <c r="AG35" s="1016">
        <f t="shared" si="11"/>
        <v>161.59928846652218</v>
      </c>
      <c r="AH35" s="1016">
        <f t="shared" si="11"/>
        <v>128.94667617845525</v>
      </c>
      <c r="AI35" s="1016">
        <f t="shared" si="11"/>
        <v>137.63961008430283</v>
      </c>
      <c r="AJ35" s="1016">
        <f t="shared" si="11"/>
        <v>123.65466393299461</v>
      </c>
      <c r="AK35" s="1017">
        <f t="shared" si="11"/>
        <v>103.83234652247486</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30.784003415543484</v>
      </c>
      <c r="P36" s="501">
        <f t="shared" si="9"/>
        <v>8.7974551468957579E-2</v>
      </c>
      <c r="Q36" s="371"/>
      <c r="R36" s="15"/>
      <c r="S36" s="401" t="s">
        <v>98</v>
      </c>
      <c r="T36" s="378"/>
      <c r="U36" s="389"/>
      <c r="V36" s="379" t="s">
        <v>98</v>
      </c>
      <c r="W36" s="402"/>
      <c r="X36" s="1018">
        <f>VLOOKUP(年度マスタ!$K$4&amp;"_"&amp;X$33,データシート1!$A:$BS,MATCH("aa_"&amp;$S36,データシート1!$A$1:$BS$1,0),0)</f>
        <v>164.26344280522213</v>
      </c>
      <c r="Y36" s="1019">
        <f>VLOOKUP(年度マスタ!$K$4&amp;"_"&amp;Y$33,データシート1!$A:$BS,MATCH("aa_"&amp;$S36,データシート1!$A$1:$BS$1,0),0)</f>
        <v>174.28302277459696</v>
      </c>
      <c r="Z36" s="1019">
        <f>VLOOKUP(年度マスタ!$K$4&amp;"_"&amp;Z$33,データシート1!$A:$BS,MATCH("aa_"&amp;$S36,データシート1!$A$1:$BS$1,0),0)</f>
        <v>207.17424409690003</v>
      </c>
      <c r="AA36" s="1019">
        <f>VLOOKUP(年度マスタ!$K$4&amp;"_"&amp;AA$33,データシート1!$A:$BS,MATCH("aa_"&amp;$S36,データシート1!$A$1:$BS$1,0),0)</f>
        <v>211.73381783547137</v>
      </c>
      <c r="AB36" s="1019">
        <f>VLOOKUP(年度マスタ!$K$4&amp;"_"&amp;AB$33,データシート1!$A:$BS,MATCH("aa_"&amp;$S36,データシート1!$A$1:$BS$1,0),0)</f>
        <v>92.088225769653448</v>
      </c>
      <c r="AC36" s="1019">
        <f>VLOOKUP(年度マスタ!$K$4&amp;"_"&amp;AC$33,データシート1!$A:$BS,MATCH("aa_"&amp;$S36,データシート1!$A$1:$BS$1,0),0)</f>
        <v>233.15617012607015</v>
      </c>
      <c r="AD36" s="1019">
        <f>VLOOKUP(年度マスタ!$K$4&amp;"_"&amp;AD$33,データシート1!$A:$BS,MATCH("aa_"&amp;$S36,データシート1!$A$1:$BS$1,0),0)</f>
        <v>223.64835676803639</v>
      </c>
      <c r="AE36" s="1019">
        <f>VLOOKUP(年度マスタ!$K$4&amp;"_"&amp;AE$33,データシート1!$A:$BS,MATCH("aa_"&amp;$S36,データシート1!$A$1:$BS$1,0),0)</f>
        <v>177.54103187926449</v>
      </c>
      <c r="AF36" s="1019">
        <f>VLOOKUP(年度マスタ!$K$4&amp;"_"&amp;AF$33,データシート1!$A:$BS,MATCH("aa_"&amp;$S36,データシート1!$A$1:$BS$1,0),0)</f>
        <v>177.19921253138037</v>
      </c>
      <c r="AG36" s="1019">
        <f>VLOOKUP(年度マスタ!$K$4&amp;"_"&amp;AG$33,データシート1!$A:$BS,MATCH("aa_"&amp;$S36,データシート1!$A$1:$BS$1,0),0)</f>
        <v>155.9250919491339</v>
      </c>
      <c r="AH36" s="1019">
        <f>VLOOKUP(年度マスタ!$K$4&amp;"_"&amp;AH$33,データシート1!$A:$BS,MATCH("aa_"&amp;$S36,データシート1!$A$1:$BS$1,0),0)</f>
        <v>123.973255523777</v>
      </c>
      <c r="AI36" s="1019">
        <f>VLOOKUP(年度マスタ!$K$4&amp;"_"&amp;AI$33,データシート1!$A:$BS,MATCH("aa_"&amp;$S36,データシート1!$A$1:$BS$1,0),0)</f>
        <v>132.64156435761916</v>
      </c>
      <c r="AJ36" s="1019">
        <f>VLOOKUP(年度マスタ!$K$4&amp;"_"&amp;AJ$33,データシート1!$A:$BS,MATCH("aa_"&amp;$S36,データシート1!$A$1:$BS$1,0),0)</f>
        <v>119.8365658774438</v>
      </c>
      <c r="AK36" s="1020">
        <f>VLOOKUP(年度マスタ!$K$4&amp;"_"&amp;AK$33,データシート1!$A:$BS,MATCH("aa_"&amp;$S36,データシート1!$A$1:$BS$1,0),0)</f>
        <v>100.30785901933083</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62.870621168799111</v>
      </c>
      <c r="P37" s="501">
        <f t="shared" si="9"/>
        <v>0.17967171531390641</v>
      </c>
      <c r="Q37" s="371"/>
      <c r="R37" s="15"/>
      <c r="S37" s="401" t="s">
        <v>100</v>
      </c>
      <c r="T37" s="378"/>
      <c r="U37" s="389"/>
      <c r="V37" s="379" t="s">
        <v>107</v>
      </c>
      <c r="W37" s="402"/>
      <c r="X37" s="1018">
        <f>VLOOKUP(年度マスタ!$K$4&amp;"_"&amp;X$33,データシート1!$A:$BS,MATCH("aa_"&amp;$S37,データシート1!$A$1:$BS$1,0),0)</f>
        <v>1.4877555705778795</v>
      </c>
      <c r="Y37" s="1019">
        <f>VLOOKUP(年度マスタ!$K$4&amp;"_"&amp;Y$33,データシート1!$A:$BS,MATCH("aa_"&amp;$S37,データシート1!$A$1:$BS$1,0),0)</f>
        <v>1.1384924200030291</v>
      </c>
      <c r="Z37" s="1019">
        <f>VLOOKUP(年度マスタ!$K$4&amp;"_"&amp;Z$33,データシート1!$A:$BS,MATCH("aa_"&amp;$S37,データシート1!$A$1:$BS$1,0),0)</f>
        <v>1.2266159899941795</v>
      </c>
      <c r="AA37" s="1019">
        <f>VLOOKUP(年度マスタ!$K$4&amp;"_"&amp;AA$33,データシート1!$A:$BS,MATCH("aa_"&amp;$S37,データシート1!$A$1:$BS$1,0),0)</f>
        <v>1.6206048845001877</v>
      </c>
      <c r="AB37" s="1019">
        <f>VLOOKUP(年度マスタ!$K$4&amp;"_"&amp;AB$33,データシート1!$A:$BS,MATCH("aa_"&amp;$S37,データシート1!$A$1:$BS$1,0),0)</f>
        <v>1.5668108031612709</v>
      </c>
      <c r="AC37" s="1019">
        <f>VLOOKUP(年度マスタ!$K$4&amp;"_"&amp;AC$33,データシート1!$A:$BS,MATCH("aa_"&amp;$S37,データシート1!$A$1:$BS$1,0),0)</f>
        <v>1.3512596521869538</v>
      </c>
      <c r="AD37" s="1019">
        <f>VLOOKUP(年度マスタ!$K$4&amp;"_"&amp;AD$33,データシート1!$A:$BS,MATCH("aa_"&amp;$S37,データシート1!$A$1:$BS$1,0),0)</f>
        <v>1.1811847552751558</v>
      </c>
      <c r="AE37" s="1019">
        <f>VLOOKUP(年度マスタ!$K$4&amp;"_"&amp;AE$33,データシート1!$A:$BS,MATCH("aa_"&amp;$S37,データシート1!$A$1:$BS$1,0),0)</f>
        <v>1.1133441505520778</v>
      </c>
      <c r="AF37" s="1019">
        <f>VLOOKUP(年度マスタ!$K$4&amp;"_"&amp;AF$33,データシート1!$A:$BS,MATCH("aa_"&amp;$S37,データシート1!$A$1:$BS$1,0),0)</f>
        <v>1.0697697340670491</v>
      </c>
      <c r="AG37" s="1019">
        <f>VLOOKUP(年度マスタ!$K$4&amp;"_"&amp;AG$33,データシート1!$A:$BS,MATCH("aa_"&amp;$S37,データシート1!$A$1:$BS$1,0),0)</f>
        <v>1.0297225696532524</v>
      </c>
      <c r="AH37" s="1019">
        <f>VLOOKUP(年度マスタ!$K$4&amp;"_"&amp;AH$33,データシート1!$A:$BS,MATCH("aa_"&amp;$S37,データシート1!$A$1:$BS$1,0),0)</f>
        <v>0.90171239460170038</v>
      </c>
      <c r="AI37" s="1019">
        <f>VLOOKUP(年度マスタ!$K$4&amp;"_"&amp;AI$33,データシート1!$A:$BS,MATCH("aa_"&amp;$S37,データシート1!$A$1:$BS$1,0),0)</f>
        <v>0.84809808416097199</v>
      </c>
      <c r="AJ37" s="1019">
        <f>VLOOKUP(年度マスタ!$K$4&amp;"_"&amp;AJ$33,データシート1!$A:$BS,MATCH("aa_"&amp;$S37,データシート1!$A$1:$BS$1,0),0)</f>
        <v>0.86969654403525443</v>
      </c>
      <c r="AK37" s="1020">
        <f>VLOOKUP(年度マスタ!$K$4&amp;"_"&amp;AK$33,データシート1!$A:$BS,MATCH("aa_"&amp;$S37,データシート1!$A$1:$BS$1,0),0)</f>
        <v>0.89032574270662135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30.628232143524965</v>
      </c>
      <c r="P38" s="502">
        <f t="shared" si="9"/>
        <v>8.752938819364886E-2</v>
      </c>
      <c r="Q38" s="371"/>
      <c r="R38" s="15"/>
      <c r="S38" s="401" t="s">
        <v>101</v>
      </c>
      <c r="T38" s="378"/>
      <c r="U38" s="391"/>
      <c r="V38" s="404" t="s">
        <v>110</v>
      </c>
      <c r="W38" s="404"/>
      <c r="X38" s="1018">
        <f>VLOOKUP(年度マスタ!$K$4&amp;"_"&amp;X$33,データシート1!$A:$BS,MATCH("aa_"&amp;$S38,データシート1!$A$1:$BS$1,0),0)</f>
        <v>3.6864336202442249</v>
      </c>
      <c r="Y38" s="1019">
        <f>VLOOKUP(年度マスタ!$K$4&amp;"_"&amp;Y$33,データシート1!$A:$BS,MATCH("aa_"&amp;$S38,データシート1!$A$1:$BS$1,0),0)</f>
        <v>2.5636930647703924</v>
      </c>
      <c r="Z38" s="1019">
        <f>VLOOKUP(年度マスタ!$K$4&amp;"_"&amp;Z$33,データシート1!$A:$BS,MATCH("aa_"&amp;$S38,データシート1!$A$1:$BS$1,0),0)</f>
        <v>2.4687501528325346</v>
      </c>
      <c r="AA38" s="1019">
        <f>VLOOKUP(年度マスタ!$K$4&amp;"_"&amp;AA$33,データシート1!$A:$BS,MATCH("aa_"&amp;$S38,データシート1!$A$1:$BS$1,0),0)</f>
        <v>2.1864336987641608</v>
      </c>
      <c r="AB38" s="1019">
        <f>VLOOKUP(年度マスタ!$K$4&amp;"_"&amp;AB$33,データシート1!$A:$BS,MATCH("aa_"&amp;$S38,データシート1!$A$1:$BS$1,0),0)</f>
        <v>2.1650717428829998</v>
      </c>
      <c r="AC38" s="1019">
        <f>VLOOKUP(年度マスタ!$K$4&amp;"_"&amp;AC$33,データシート1!$A:$BS,MATCH("aa_"&amp;$S38,データシート1!$A$1:$BS$1,0),0)</f>
        <v>2.0384885438298372</v>
      </c>
      <c r="AD38" s="1019">
        <f>VLOOKUP(年度マスタ!$K$4&amp;"_"&amp;AD$33,データシート1!$A:$BS,MATCH("aa_"&amp;$S38,データシート1!$A$1:$BS$1,0),0)</f>
        <v>5.2171082765168872</v>
      </c>
      <c r="AE38" s="1019">
        <f>VLOOKUP(年度マスタ!$K$4&amp;"_"&amp;AE$33,データシート1!$A:$BS,MATCH("aa_"&amp;$S38,データシート1!$A$1:$BS$1,0),0)</f>
        <v>5.1486833015434987</v>
      </c>
      <c r="AF38" s="1019">
        <f>VLOOKUP(年度マスタ!$K$4&amp;"_"&amp;AF$33,データシート1!$A:$BS,MATCH("aa_"&amp;$S38,データシート1!$A$1:$BS$1,0),0)</f>
        <v>5.030111608861918</v>
      </c>
      <c r="AG38" s="1019">
        <f>VLOOKUP(年度マスタ!$K$4&amp;"_"&amp;AG$33,データシート1!$A:$BS,MATCH("aa_"&amp;$S38,データシート1!$A$1:$BS$1,0),0)</f>
        <v>4.6444739477350261</v>
      </c>
      <c r="AH38" s="1019">
        <f>VLOOKUP(年度マスタ!$K$4&amp;"_"&amp;AH$33,データシート1!$A:$BS,MATCH("aa_"&amp;$S38,データシート1!$A$1:$BS$1,0),0)</f>
        <v>4.0717082600765355</v>
      </c>
      <c r="AI38" s="1019">
        <f>VLOOKUP(年度マスタ!$K$4&amp;"_"&amp;AI$33,データシート1!$A:$BS,MATCH("aa_"&amp;$S38,データシート1!$A$1:$BS$1,0),0)</f>
        <v>4.1499476425227115</v>
      </c>
      <c r="AJ38" s="1019">
        <f>VLOOKUP(年度マスタ!$K$4&amp;"_"&amp;AJ$33,データシート1!$A:$BS,MATCH("aa_"&amp;$S38,データシート1!$A$1:$BS$1,0),0)</f>
        <v>2.9484015115155624</v>
      </c>
      <c r="AK38" s="1020">
        <f>VLOOKUP(年度マスタ!$K$4&amp;"_"&amp;AK$33,データシート1!$A:$BS,MATCH("aa_"&amp;$S38,データシート1!$A$1:$BS$1,0),0)</f>
        <v>2.6341617604374101</v>
      </c>
      <c r="AL38" s="373"/>
      <c r="AW38" s="19" t="str">
        <f>年度マスタ!H4</f>
        <v>43</v>
      </c>
      <c r="AX38" s="19" t="s">
        <v>111</v>
      </c>
      <c r="AY38" s="19">
        <f>VLOOKUP($AW38&amp;"_"&amp;$AY$34,データシート1!$A:$BS,MATCH($AY$31&amp;"_"&amp;AY$36,データシート1!$A$1:$BS$1,0),0)</f>
        <v>2094.134536918928</v>
      </c>
      <c r="AZ38" s="19">
        <f>VLOOKUP($AW38&amp;"_"&amp;$AY$34,データシート1!$A:$BS,MATCH($AY$31&amp;"_"&amp;AZ$36,データシート1!$A$1:$BS$1,0),0)</f>
        <v>107.47389537183652</v>
      </c>
      <c r="BA38" s="19">
        <f>VLOOKUP($AW38&amp;"_"&amp;$AY$34,データシート1!$A:$BS,MATCH($AY$31&amp;"_"&amp;BA$36,データシート1!$A$1:$BS$1,0),0)</f>
        <v>331.46073351861895</v>
      </c>
      <c r="BB38" s="19">
        <f>VLOOKUP($AW38&amp;"_"&amp;$AY$34,データシート1!$A:$BS,MATCH($AY$31&amp;"_"&amp;BB$36,データシート1!$A$1:$BS$1,0),0)</f>
        <v>1852.3945674592985</v>
      </c>
      <c r="BC38" s="19">
        <f>VLOOKUP($AW38&amp;"_"&amp;$AY$34,データシート1!$A:$BS,MATCH($AY$31&amp;"_"&amp;BC$36,データシート1!$A$1:$BS$1,0),0)</f>
        <v>1349.8000781950766</v>
      </c>
      <c r="BD38" s="19">
        <f>VLOOKUP($AW38&amp;"_"&amp;$AY$34,データシート1!$A:$BS,MATCH($AY$31&amp;"_"&amp;BD$36,データシート1!$A$1:$BS$1,0),0)</f>
        <v>1457.6745145317193</v>
      </c>
      <c r="BE38" s="19">
        <f>VLOOKUP($AW38&amp;"_"&amp;$AY$34,データシート1!$A:$BS,MATCH($AY$31&amp;"_"&amp;BE$36,データシート1!$A$1:$BS$1,0),0)</f>
        <v>1417.140202838784</v>
      </c>
      <c r="BF38" s="19">
        <f>VLOOKUP($AW38&amp;"_"&amp;$AY$34,データシート1!$A:$BS,MATCH($AY$31&amp;"_"&amp;BF$36,データシート1!$A$1:$BS$1,0),0)</f>
        <v>104.27545838417444</v>
      </c>
      <c r="BG38" s="19">
        <f>VLOOKUP($AW38&amp;"_"&amp;$AY$34,データシート1!$A:$BS,MATCH($AY$31&amp;"_"&amp;BG$36,データシート1!$A$1:$BS$1,0),0)</f>
        <v>122.04932589551201</v>
      </c>
      <c r="BH38" s="19">
        <f>VLOOKUP($AW38&amp;"_"&amp;$AY$34,データシート1!$A:$BS,MATCH($AY$31&amp;"_"&amp;BH$36,データシート1!$A$1:$BS$1,0),0)</f>
        <v>186.77967158218618</v>
      </c>
    </row>
    <row r="39" spans="2:64" ht="17.100000000000001" customHeight="1" thickBot="1">
      <c r="B39" s="366"/>
      <c r="C39" s="367"/>
      <c r="D39" s="369"/>
      <c r="E39" s="993"/>
      <c r="F39" s="369"/>
      <c r="G39" s="368"/>
      <c r="H39" s="368"/>
      <c r="I39" s="369"/>
      <c r="J39" s="370"/>
      <c r="K39" s="378"/>
      <c r="L39" s="389"/>
      <c r="M39" s="389"/>
      <c r="N39" s="390" t="s">
        <v>1298</v>
      </c>
      <c r="O39" s="1026">
        <f>AC43</f>
        <v>18.234734828256379</v>
      </c>
      <c r="P39" s="502">
        <f t="shared" si="9"/>
        <v>5.2111240894069148E-2</v>
      </c>
      <c r="Q39" s="371"/>
      <c r="R39" s="15"/>
      <c r="S39" s="401" t="s">
        <v>102</v>
      </c>
      <c r="T39" s="378"/>
      <c r="U39" s="386" t="s">
        <v>112</v>
      </c>
      <c r="V39" s="387"/>
      <c r="W39" s="387"/>
      <c r="X39" s="1015">
        <f>VLOOKUP(年度マスタ!$K$4&amp;"_"&amp;X$33,データシート1!$A:$BS,MATCH("aa_"&amp;$S39,データシート1!$A$1:$BS$1,0),0)</f>
        <v>14.758288197888881</v>
      </c>
      <c r="Y39" s="1016">
        <f>VLOOKUP(年度マスタ!$K$4&amp;"_"&amp;Y$33,データシート1!$A:$BS,MATCH("aa_"&amp;$S39,データシート1!$A$1:$BS$1,0),0)</f>
        <v>13.595722064578252</v>
      </c>
      <c r="Z39" s="1016">
        <f>VLOOKUP(年度マスタ!$K$4&amp;"_"&amp;Z$33,データシート1!$A:$BS,MATCH("aa_"&amp;$S39,データシート1!$A$1:$BS$1,0),0)</f>
        <v>14.361600076161441</v>
      </c>
      <c r="AA39" s="1016">
        <f>VLOOKUP(年度マスタ!$K$4&amp;"_"&amp;AA$33,データシート1!$A:$BS,MATCH("aa_"&amp;$S39,データシート1!$A$1:$BS$1,0),0)</f>
        <v>16.492825989466919</v>
      </c>
      <c r="AB39" s="1016">
        <f>VLOOKUP(年度マスタ!$K$4&amp;"_"&amp;AB$33,データシート1!$A:$BS,MATCH("aa_"&amp;$S39,データシート1!$A$1:$BS$1,0),0)</f>
        <v>18.593551026134275</v>
      </c>
      <c r="AC39" s="1016">
        <f>VLOOKUP(年度マスタ!$K$4&amp;"_"&amp;AC$33,データシート1!$A:$BS,MATCH("aa_"&amp;$S39,データシート1!$A$1:$BS$1,0),0)</f>
        <v>18.238107088004199</v>
      </c>
      <c r="AD39" s="1016">
        <f>VLOOKUP(年度マスタ!$K$4&amp;"_"&amp;AD$33,データシート1!$A:$BS,MATCH("aa_"&amp;$S39,データシート1!$A$1:$BS$1,0),0)</f>
        <v>18.338697604242661</v>
      </c>
      <c r="AE39" s="1016">
        <f>VLOOKUP(年度マスタ!$K$4&amp;"_"&amp;AE$33,データシート1!$A:$BS,MATCH("aa_"&amp;$S39,データシート1!$A$1:$BS$1,0),0)</f>
        <v>16.389865007747918</v>
      </c>
      <c r="AF39" s="1016">
        <f>VLOOKUP(年度マスタ!$K$4&amp;"_"&amp;AF$33,データシート1!$A:$BS,MATCH("aa_"&amp;$S39,データシート1!$A$1:$BS$1,0),0)</f>
        <v>13.143126489258911</v>
      </c>
      <c r="AG39" s="1016">
        <f>VLOOKUP(年度マスタ!$K$4&amp;"_"&amp;AG$33,データシート1!$A:$BS,MATCH("aa_"&amp;$S39,データシート1!$A$1:$BS$1,0),0)</f>
        <v>11.961273320318634</v>
      </c>
      <c r="AH39" s="1016">
        <f>VLOOKUP(年度マスタ!$K$4&amp;"_"&amp;AH$33,データシート1!$A:$BS,MATCH("aa_"&amp;$S39,データシート1!$A$1:$BS$1,0),0)</f>
        <v>10.844100505174396</v>
      </c>
      <c r="AI39" s="1016">
        <f>VLOOKUP(年度マスタ!$K$4&amp;"_"&amp;AI$33,データシート1!$A:$BS,MATCH("aa_"&amp;$S39,データシート1!$A$1:$BS$1,0),0)</f>
        <v>12.117205497518148</v>
      </c>
      <c r="AJ39" s="1016">
        <f>VLOOKUP(年度マスタ!$K$4&amp;"_"&amp;AJ$33,データシート1!$A:$BS,MATCH("aa_"&amp;$S39,データシート1!$A$1:$BS$1,0),0)</f>
        <v>11.303234789889569</v>
      </c>
      <c r="AK39" s="1017">
        <f>VLOOKUP(年度マスタ!$K$4&amp;"_"&amp;AK$33,データシート1!$A:$BS,MATCH("aa_"&amp;$S39,データシート1!$A$1:$BS$1,0),0)</f>
        <v>10.372516273686365</v>
      </c>
      <c r="AL39" s="373"/>
      <c r="AW39" s="19" t="str">
        <f>年度マスタ!K4</f>
        <v>43368</v>
      </c>
      <c r="AX39" s="19" t="s">
        <v>113</v>
      </c>
      <c r="AY39" s="19">
        <f>VLOOKUP($AW39&amp;"_"&amp;$AY$34,データシート1!$A:$BS,MATCH($AY$31&amp;"_"&amp;AY$36,データシート1!$A$1:$BS$1,0),0)</f>
        <v>100.30785901933083</v>
      </c>
      <c r="AZ39" s="19">
        <f>VLOOKUP($AW39&amp;"_"&amp;$AY$34,データシート1!$A:$BS,MATCH($AY$31&amp;"_"&amp;AZ$36,データシート1!$A$1:$BS$1,0),0)</f>
        <v>0.89032574270662135</v>
      </c>
      <c r="BA39" s="19">
        <f>VLOOKUP($AW39&amp;"_"&amp;$AY$34,データシート1!$A:$BS,MATCH($AY$31&amp;"_"&amp;BA$36,データシート1!$A$1:$BS$1,0),0)</f>
        <v>2.6341617604374101</v>
      </c>
      <c r="BB39" s="19">
        <f>VLOOKUP($AW39&amp;"_"&amp;$AY$34,データシート1!$A:$BS,MATCH($AY$31&amp;"_"&amp;BB$36,データシート1!$A$1:$BS$1,0),0)</f>
        <v>10.372516273686365</v>
      </c>
      <c r="BC39" s="19">
        <f>VLOOKUP($AW39&amp;"_"&amp;$AY$34,データシート1!$A:$BS,MATCH($AY$31&amp;"_"&amp;BC$36,データシート1!$A$1:$BS$1,0),0)</f>
        <v>12.213813302035362</v>
      </c>
      <c r="BD39" s="19">
        <f>VLOOKUP($AW39&amp;"_"&amp;$AY$34,データシート1!$A:$BS,MATCH($AY$31&amp;"_"&amp;BD$36,データシート1!$A$1:$BS$1,0),0)</f>
        <v>13.48216210908579</v>
      </c>
      <c r="BE39" s="19">
        <f>VLOOKUP($AW39&amp;"_"&amp;$AY$34,データシート1!$A:$BS,MATCH($AY$31&amp;"_"&amp;BE$36,データシート1!$A$1:$BS$1,0),0)</f>
        <v>10.267814428712411</v>
      </c>
      <c r="BF39" s="19">
        <f>VLOOKUP($AW39&amp;"_"&amp;$AY$34,データシート1!$A:$BS,MATCH($AY$31&amp;"_"&amp;BF$36,データシート1!$A$1:$BS$1,0),0)</f>
        <v>0.93092379069655362</v>
      </c>
      <c r="BG39" s="19">
        <f>VLOOKUP($AW39&amp;"_"&amp;$AY$34,データシート1!$A:$BS,MATCH($AY$31&amp;"_"&amp;BG$36,データシート1!$A$1:$BS$1,0),0)</f>
        <v>26.702219713902473</v>
      </c>
      <c r="BH39" s="19">
        <f>VLOOKUP($AW39&amp;"_"&amp;$AY$34,データシート1!$A:$BS,MATCH($AY$31&amp;"_"&amp;BH$36,データシート1!$A$1:$BS$1,0),0)</f>
        <v>2.5125984165080961</v>
      </c>
    </row>
    <row r="40" spans="2:64" ht="17.100000000000001" customHeight="1" thickBot="1">
      <c r="B40" s="366"/>
      <c r="C40" s="367"/>
      <c r="D40" s="369"/>
      <c r="E40" s="369"/>
      <c r="F40" s="369"/>
      <c r="G40" s="368"/>
      <c r="H40" s="368"/>
      <c r="I40" s="369"/>
      <c r="J40" s="370"/>
      <c r="K40" s="378"/>
      <c r="L40" s="389"/>
      <c r="M40" s="391"/>
      <c r="N40" s="382" t="s">
        <v>47</v>
      </c>
      <c r="O40" s="1026">
        <f>AC44</f>
        <v>12.393497315268586</v>
      </c>
      <c r="P40" s="502">
        <f t="shared" si="9"/>
        <v>3.5418147299579705E-2</v>
      </c>
      <c r="Q40" s="371"/>
      <c r="R40" s="15"/>
      <c r="S40" s="401" t="s">
        <v>78</v>
      </c>
      <c r="T40" s="378"/>
      <c r="U40" s="386" t="s">
        <v>78</v>
      </c>
      <c r="V40" s="387"/>
      <c r="W40" s="387"/>
      <c r="X40" s="1015">
        <f>VLOOKUP(年度マスタ!$K$4&amp;"_"&amp;X$33,データシート1!$A:$BS,MATCH("aa_"&amp;$S40,データシート1!$A$1:$BS$1,0),0)</f>
        <v>17.479740157045747</v>
      </c>
      <c r="Y40" s="1016">
        <f>VLOOKUP(年度マスタ!$K$4&amp;"_"&amp;Y$33,データシート1!$A:$BS,MATCH("aa_"&amp;$S40,データシート1!$A$1:$BS$1,0),0)</f>
        <v>16.930300472234499</v>
      </c>
      <c r="Z40" s="1016">
        <f>VLOOKUP(年度マスタ!$K$4&amp;"_"&amp;Z$33,データシート1!$A:$BS,MATCH("aa_"&amp;$S40,データシート1!$A$1:$BS$1,0),0)</f>
        <v>20.687445249350457</v>
      </c>
      <c r="AA40" s="1016">
        <f>VLOOKUP(年度マスタ!$K$4&amp;"_"&amp;AA$33,データシート1!$A:$BS,MATCH("aa_"&amp;$S40,データシート1!$A$1:$BS$1,0),0)</f>
        <v>25.414430144284907</v>
      </c>
      <c r="AB40" s="1016">
        <f>VLOOKUP(年度マスタ!$K$4&amp;"_"&amp;AB$33,データシート1!$A:$BS,MATCH("aa_"&amp;$S40,データシート1!$A$1:$BS$1,0),0)</f>
        <v>28.040546560829753</v>
      </c>
      <c r="AC40" s="1016">
        <f>VLOOKUP(年度マスタ!$K$4&amp;"_"&amp;AC$33,データシート1!$A:$BS,MATCH("aa_"&amp;$S40,データシート1!$A$1:$BS$1,0),0)</f>
        <v>30.784003415543484</v>
      </c>
      <c r="AD40" s="1016">
        <f>VLOOKUP(年度マスタ!$K$4&amp;"_"&amp;AD$33,データシート1!$A:$BS,MATCH("aa_"&amp;$S40,データシート1!$A$1:$BS$1,0),0)</f>
        <v>24.437578673200459</v>
      </c>
      <c r="AE40" s="1016">
        <f>VLOOKUP(年度マスタ!$K$4&amp;"_"&amp;AE$33,データシート1!$A:$BS,MATCH("aa_"&amp;$S40,データシート1!$A$1:$BS$1,0),0)</f>
        <v>22.403311509823197</v>
      </c>
      <c r="AF40" s="1016">
        <f>VLOOKUP(年度マスタ!$K$4&amp;"_"&amp;AF$33,データシート1!$A:$BS,MATCH("aa_"&amp;$S40,データシート1!$A$1:$BS$1,0),0)</f>
        <v>22.272921135363219</v>
      </c>
      <c r="AG40" s="1016">
        <f>VLOOKUP(年度マスタ!$K$4&amp;"_"&amp;AG$33,データシート1!$A:$BS,MATCH("aa_"&amp;$S40,データシート1!$A$1:$BS$1,0),0)</f>
        <v>21.231387963460929</v>
      </c>
      <c r="AH40" s="1016">
        <f>VLOOKUP(年度マスタ!$K$4&amp;"_"&amp;AH$33,データシート1!$A:$BS,MATCH("aa_"&amp;$S40,データシート1!$A$1:$BS$1,0),0)</f>
        <v>16.192954639566615</v>
      </c>
      <c r="AI40" s="1016">
        <f>VLOOKUP(年度マスタ!$K$4&amp;"_"&amp;AI$33,データシート1!$A:$BS,MATCH("aa_"&amp;$S40,データシート1!$A$1:$BS$1,0),0)</f>
        <v>15.630991517447564</v>
      </c>
      <c r="AJ40" s="1016">
        <f>VLOOKUP(年度マスタ!$K$4&amp;"_"&amp;AJ$33,データシート1!$A:$BS,MATCH("aa_"&amp;$S40,データシート1!$A$1:$BS$1,0),0)</f>
        <v>16.397172816964186</v>
      </c>
      <c r="AK40" s="1017">
        <f>VLOOKUP(年度マスタ!$K$4&amp;"_"&amp;AK$33,データシート1!$A:$BS,MATCH("aa_"&amp;$S40,データシート1!$A$1:$BS$1,0),0)</f>
        <v>12.213813302035362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1.2821792740810429</v>
      </c>
      <c r="P41" s="502">
        <f t="shared" si="9"/>
        <v>3.664213033549715E-3</v>
      </c>
      <c r="Q41" s="371"/>
      <c r="R41" s="15"/>
      <c r="S41" s="401" t="s">
        <v>1276</v>
      </c>
      <c r="T41" s="378"/>
      <c r="U41" s="286" t="s">
        <v>44</v>
      </c>
      <c r="V41" s="387"/>
      <c r="W41" s="387"/>
      <c r="X41" s="1015">
        <f>X42+X45+X46</f>
        <v>62.104619266331305</v>
      </c>
      <c r="Y41" s="1016">
        <f t="shared" ref="Y41:AH41" si="12">Y42+Y45+Y46</f>
        <v>61.723677216039064</v>
      </c>
      <c r="Z41" s="1016">
        <f t="shared" si="12"/>
        <v>61.984030917067841</v>
      </c>
      <c r="AA41" s="1016">
        <f t="shared" si="12"/>
        <v>60.73104132172702</v>
      </c>
      <c r="AB41" s="1016">
        <f t="shared" si="12"/>
        <v>62.046181161096939</v>
      </c>
      <c r="AC41" s="1016">
        <f t="shared" si="12"/>
        <v>62.870621168799111</v>
      </c>
      <c r="AD41" s="1016">
        <f t="shared" si="12"/>
        <v>60.877929435207506</v>
      </c>
      <c r="AE41" s="1016">
        <f t="shared" si="12"/>
        <v>59.139712853119008</v>
      </c>
      <c r="AF41" s="1016">
        <f t="shared" si="12"/>
        <v>58.340497179910059</v>
      </c>
      <c r="AG41" s="1016">
        <f t="shared" si="12"/>
        <v>57.481160134489713</v>
      </c>
      <c r="AH41" s="1016">
        <f t="shared" si="12"/>
        <v>56.895187460542289</v>
      </c>
      <c r="AI41" s="1016">
        <f>AI42+AI45+AI46</f>
        <v>55.592542459009493</v>
      </c>
      <c r="AJ41" s="1016">
        <f>AJ42+AJ45+AJ46</f>
        <v>51.573742440540656</v>
      </c>
      <c r="AK41" s="1017">
        <f>AK42+AK45+AK46</f>
        <v>51.383120042397223</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30.960209751193105</v>
      </c>
      <c r="P42" s="502">
        <f t="shared" si="9"/>
        <v>8.8478114086707832E-2</v>
      </c>
      <c r="Q42" s="371"/>
      <c r="R42" s="15"/>
      <c r="S42" s="401"/>
      <c r="T42" s="378"/>
      <c r="U42" s="389"/>
      <c r="V42" s="623" t="s">
        <v>45</v>
      </c>
      <c r="W42" s="379"/>
      <c r="X42" s="1018">
        <f>SUM(X43:X44)</f>
        <v>32.55404707021313</v>
      </c>
      <c r="Y42" s="1019">
        <f t="shared" ref="Y42:AK42" si="13">SUM(Y43:Y44)</f>
        <v>32.364019036907564</v>
      </c>
      <c r="Z42" s="1019">
        <f t="shared" si="13"/>
        <v>32.332716887062936</v>
      </c>
      <c r="AA42" s="1019">
        <f t="shared" si="13"/>
        <v>31.56284983391587</v>
      </c>
      <c r="AB42" s="1019">
        <f t="shared" si="13"/>
        <v>31.389472479297691</v>
      </c>
      <c r="AC42" s="1019">
        <f t="shared" si="13"/>
        <v>30.628232143524965</v>
      </c>
      <c r="AD42" s="1019">
        <f t="shared" si="13"/>
        <v>29.750134302330761</v>
      </c>
      <c r="AE42" s="1019">
        <f t="shared" si="13"/>
        <v>29.498253821750183</v>
      </c>
      <c r="AF42" s="1019">
        <f t="shared" si="13"/>
        <v>28.808358788973436</v>
      </c>
      <c r="AG42" s="1019">
        <f t="shared" si="13"/>
        <v>27.995477470733505</v>
      </c>
      <c r="AH42" s="1019">
        <f t="shared" si="13"/>
        <v>27.404271217236683</v>
      </c>
      <c r="AI42" s="1019">
        <f t="shared" si="13"/>
        <v>26.808076128957332</v>
      </c>
      <c r="AJ42" s="1019">
        <f t="shared" si="13"/>
        <v>24.036710741233346</v>
      </c>
      <c r="AK42" s="1020">
        <f t="shared" si="13"/>
        <v>23.749976537798201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1.480763080446583</v>
      </c>
      <c r="P43" s="679">
        <f t="shared" si="9"/>
        <v>4.2317260063811039E-3</v>
      </c>
      <c r="Q43" s="371"/>
      <c r="R43" s="15"/>
      <c r="S43" s="401" t="s">
        <v>46</v>
      </c>
      <c r="T43" s="405"/>
      <c r="U43" s="389"/>
      <c r="V43" s="406"/>
      <c r="W43" s="390" t="s">
        <v>46</v>
      </c>
      <c r="X43" s="1018">
        <f>VLOOKUP(年度マスタ!$K$4&amp;"_"&amp;X$33,データシート1!$A:$BS,MATCH("aa_"&amp;$S43,データシート1!$A$1:$BS$1,0),0)</f>
        <v>18.761803493392179</v>
      </c>
      <c r="Y43" s="1019">
        <f>VLOOKUP(年度マスタ!$K$4&amp;"_"&amp;Y$33,データシート1!$A:$BS,MATCH("aa_"&amp;$S43,データシート1!$A$1:$BS$1,0),0)</f>
        <v>19.257229791743836</v>
      </c>
      <c r="Z43" s="1019">
        <f>VLOOKUP(年度マスタ!$K$4&amp;"_"&amp;Z$33,データシート1!$A:$BS,MATCH("aa_"&amp;$S43,データシート1!$A$1:$BS$1,0),0)</f>
        <v>19.246918969250665</v>
      </c>
      <c r="AA43" s="1019">
        <f>VLOOKUP(年度マスタ!$K$4&amp;"_"&amp;AA$33,データシート1!$A:$BS,MATCH("aa_"&amp;$S43,データシート1!$A$1:$BS$1,0),0)</f>
        <v>18.993767825884365</v>
      </c>
      <c r="AB43" s="1019">
        <f>VLOOKUP(年度マスタ!$K$4&amp;"_"&amp;AB$33,データシート1!$A:$BS,MATCH("aa_"&amp;$S43,データシート1!$A$1:$BS$1,0),0)</f>
        <v>18.937988379375085</v>
      </c>
      <c r="AC43" s="1019">
        <f>VLOOKUP(年度マスタ!$K$4&amp;"_"&amp;AC$33,データシート1!$A:$BS,MATCH("aa_"&amp;$S43,データシート1!$A$1:$BS$1,0),0)</f>
        <v>18.234734828256379</v>
      </c>
      <c r="AD43" s="1019">
        <f>VLOOKUP(年度マスタ!$K$4&amp;"_"&amp;AD$33,データシート1!$A:$BS,MATCH("aa_"&amp;$S43,データシート1!$A$1:$BS$1,0),0)</f>
        <v>17.508095190731368</v>
      </c>
      <c r="AE43" s="1019">
        <f>VLOOKUP(年度マスタ!$K$4&amp;"_"&amp;AE$33,データシート1!$A:$BS,MATCH("aa_"&amp;$S43,データシート1!$A$1:$BS$1,0),0)</f>
        <v>17.442569007620481</v>
      </c>
      <c r="AF43" s="1019">
        <f>VLOOKUP(年度マスタ!$K$4&amp;"_"&amp;AF$33,データシート1!$A:$BS,MATCH("aa_"&amp;$S43,データシート1!$A$1:$BS$1,0),0)</f>
        <v>17.24945930784299</v>
      </c>
      <c r="AG43" s="1019">
        <f>VLOOKUP(年度マスタ!$K$4&amp;"_"&amp;AG$33,データシート1!$A:$BS,MATCH("aa_"&amp;$S43,データシート1!$A$1:$BS$1,0),0)</f>
        <v>16.852583490539445</v>
      </c>
      <c r="AH43" s="1019">
        <f>VLOOKUP(年度マスタ!$K$4&amp;"_"&amp;AH$33,データシート1!$A:$BS,MATCH("aa_"&amp;$S43,データシート1!$A$1:$BS$1,0),0)</f>
        <v>16.496573262942679</v>
      </c>
      <c r="AI43" s="1019">
        <f>VLOOKUP(年度マスタ!$K$4&amp;"_"&amp;AI$33,データシート1!$A:$BS,MATCH("aa_"&amp;$S43,データシート1!$A$1:$BS$1,0),0)</f>
        <v>16.063736865533706</v>
      </c>
      <c r="AJ43" s="1019">
        <f>VLOOKUP(年度マスタ!$K$4&amp;"_"&amp;AJ$33,データシート1!$A:$BS,MATCH("aa_"&amp;$S43,データシート1!$A$1:$BS$1,0),0)</f>
        <v>14.00133597552222</v>
      </c>
      <c r="AK43" s="1020">
        <f>VLOOKUP(年度マスタ!$K$4&amp;"_"&amp;AK$33,データシート1!$A:$BS,MATCH("aa_"&amp;$S43,データシート1!$A$1:$BS$1,0),0)</f>
        <v>13.48216210908579</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13.792243576820955</v>
      </c>
      <c r="Y44" s="1019">
        <f>VLOOKUP(年度マスタ!$K$4&amp;"_"&amp;Y$33,データシート1!$A:$BS,MATCH("aa_"&amp;$S44,データシート1!$A$1:$BS$1,0),0)</f>
        <v>13.10678924516373</v>
      </c>
      <c r="Z44" s="1019">
        <f>VLOOKUP(年度マスタ!$K$4&amp;"_"&amp;Z$33,データシート1!$A:$BS,MATCH("aa_"&amp;$S44,データシート1!$A$1:$BS$1,0),0)</f>
        <v>13.085797917812274</v>
      </c>
      <c r="AA44" s="1019">
        <f>VLOOKUP(年度マスタ!$K$4&amp;"_"&amp;AA$33,データシート1!$A:$BS,MATCH("aa_"&amp;$S44,データシート1!$A$1:$BS$1,0),0)</f>
        <v>12.569082008031506</v>
      </c>
      <c r="AB44" s="1019">
        <f>VLOOKUP(年度マスタ!$K$4&amp;"_"&amp;AB$33,データシート1!$A:$BS,MATCH("aa_"&amp;$S44,データシート1!$A$1:$BS$1,0),0)</f>
        <v>12.451484099922606</v>
      </c>
      <c r="AC44" s="1019">
        <f>VLOOKUP(年度マスタ!$K$4&amp;"_"&amp;AC$33,データシート1!$A:$BS,MATCH("aa_"&amp;$S44,データシート1!$A$1:$BS$1,0),0)</f>
        <v>12.393497315268586</v>
      </c>
      <c r="AD44" s="1019">
        <f>VLOOKUP(年度マスタ!$K$4&amp;"_"&amp;AD$33,データシート1!$A:$BS,MATCH("aa_"&amp;$S44,データシート1!$A$1:$BS$1,0),0)</f>
        <v>12.242039111599393</v>
      </c>
      <c r="AE44" s="1019">
        <f>VLOOKUP(年度マスタ!$K$4&amp;"_"&amp;AE$33,データシート1!$A:$BS,MATCH("aa_"&amp;$S44,データシート1!$A$1:$BS$1,0),0)</f>
        <v>12.055684814129703</v>
      </c>
      <c r="AF44" s="1019">
        <f>VLOOKUP(年度マスタ!$K$4&amp;"_"&amp;AF$33,データシート1!$A:$BS,MATCH("aa_"&amp;$S44,データシート1!$A$1:$BS$1,0),0)</f>
        <v>11.558899481130448</v>
      </c>
      <c r="AG44" s="1019">
        <f>VLOOKUP(年度マスタ!$K$4&amp;"_"&amp;AG$33,データシート1!$A:$BS,MATCH("aa_"&amp;$S44,データシート1!$A$1:$BS$1,0),0)</f>
        <v>11.14289398019406</v>
      </c>
      <c r="AH44" s="1019">
        <f>VLOOKUP(年度マスタ!$K$4&amp;"_"&amp;AH$33,データシート1!$A:$BS,MATCH("aa_"&amp;$S44,データシート1!$A$1:$BS$1,0),0)</f>
        <v>10.907697954294006</v>
      </c>
      <c r="AI44" s="1019">
        <f>VLOOKUP(年度マスタ!$K$4&amp;"_"&amp;AI$33,データシート1!$A:$BS,MATCH("aa_"&amp;$S44,データシート1!$A$1:$BS$1,0),0)</f>
        <v>10.744339263423628</v>
      </c>
      <c r="AJ44" s="1019">
        <f>VLOOKUP(年度マスタ!$K$4&amp;"_"&amp;AJ$33,データシート1!$A:$BS,MATCH("aa_"&amp;$S44,データシート1!$A$1:$BS$1,0),0)</f>
        <v>10.035374765711126</v>
      </c>
      <c r="AK44" s="1020">
        <f>VLOOKUP(年度マスタ!$K$4&amp;"_"&amp;AK$33,データシート1!$A:$BS,MATCH("aa_"&amp;$S44,データシート1!$A$1:$BS$1,0),0)</f>
        <v>10.267814428712411</v>
      </c>
      <c r="AL44" s="373"/>
      <c r="AW44" s="19" t="str">
        <f>AW47</f>
        <v>熊本県</v>
      </c>
      <c r="AX44" s="407">
        <f t="shared" si="14"/>
        <v>0.28072900329136874</v>
      </c>
      <c r="AY44" s="407">
        <f t="shared" si="14"/>
        <v>0.2052928074938824</v>
      </c>
      <c r="AZ44" s="407">
        <f t="shared" si="14"/>
        <v>0.14959245318247669</v>
      </c>
      <c r="BA44" s="407">
        <f t="shared" si="14"/>
        <v>0.34368575999288836</v>
      </c>
      <c r="BB44" s="407">
        <f t="shared" si="14"/>
        <v>2.069997603938387E-2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1.0433184486411284</v>
      </c>
      <c r="Y45" s="1019">
        <f>VLOOKUP(年度マスタ!$K$4&amp;"_"&amp;Y$33,データシート1!$A:$BS,MATCH("aa_"&amp;$S45,データシート1!$A$1:$BS$1,0),0)</f>
        <v>0.98407391406272426</v>
      </c>
      <c r="Z45" s="1019">
        <f>VLOOKUP(年度マスタ!$K$4&amp;"_"&amp;Z$33,データシート1!$A:$BS,MATCH("aa_"&amp;$S45,データシート1!$A$1:$BS$1,0),0)</f>
        <v>1.0210382532280009</v>
      </c>
      <c r="AA45" s="1019">
        <f>VLOOKUP(年度マスタ!$K$4&amp;"_"&amp;AA$33,データシート1!$A:$BS,MATCH("aa_"&amp;$S45,データシート1!$A$1:$BS$1,0),0)</f>
        <v>1.1629950489585532</v>
      </c>
      <c r="AB45" s="1019">
        <f>VLOOKUP(年度マスタ!$K$4&amp;"_"&amp;AB$33,データシート1!$A:$BS,MATCH("aa_"&amp;$S45,データシート1!$A$1:$BS$1,0),0)</f>
        <v>1.2706572997291394</v>
      </c>
      <c r="AC45" s="1019">
        <f>VLOOKUP(年度マスタ!$K$4&amp;"_"&amp;AC$33,データシート1!$A:$BS,MATCH("aa_"&amp;$S45,データシート1!$A$1:$BS$1,0),0)</f>
        <v>1.2821792740810429</v>
      </c>
      <c r="AD45" s="1019">
        <f>VLOOKUP(年度マスタ!$K$4&amp;"_"&amp;AD$33,データシート1!$A:$BS,MATCH("aa_"&amp;$S45,データシート1!$A$1:$BS$1,0),0)</f>
        <v>1.2275212030424265</v>
      </c>
      <c r="AE45" s="1019">
        <f>VLOOKUP(年度マスタ!$K$4&amp;"_"&amp;AE$33,データシート1!$A:$BS,MATCH("aa_"&amp;$S45,データシート1!$A$1:$BS$1,0),0)</f>
        <v>1.1939079673574977</v>
      </c>
      <c r="AF45" s="1019">
        <f>VLOOKUP(年度マスタ!$K$4&amp;"_"&amp;AF$33,データシート1!$A:$BS,MATCH("aa_"&amp;$S45,データシート1!$A$1:$BS$1,0),0)</f>
        <v>1.1513726860041402</v>
      </c>
      <c r="AG45" s="1019">
        <f>VLOOKUP(年度マスタ!$K$4&amp;"_"&amp;AG$33,データシート1!$A:$BS,MATCH("aa_"&amp;$S45,データシート1!$A$1:$BS$1,0),0)</f>
        <v>1.1055144643961687</v>
      </c>
      <c r="AH45" s="1019">
        <f>VLOOKUP(年度マスタ!$K$4&amp;"_"&amp;AH$33,データシート1!$A:$BS,MATCH("aa_"&amp;$S45,データシート1!$A$1:$BS$1,0),0)</f>
        <v>1.0212349239846963</v>
      </c>
      <c r="AI45" s="1019">
        <f>VLOOKUP(年度マスタ!$K$4&amp;"_"&amp;AI$33,データシート1!$A:$BS,MATCH("aa_"&amp;$S45,データシート1!$A$1:$BS$1,0),0)</f>
        <v>0.99196879797672566</v>
      </c>
      <c r="AJ45" s="1019">
        <f>VLOOKUP(年度マスタ!$K$4&amp;"_"&amp;AJ$33,データシート1!$A:$BS,MATCH("aa_"&amp;$S45,データシート1!$A$1:$BS$1,0),0)</f>
        <v>0.9378092355852099</v>
      </c>
      <c r="AK45" s="1020">
        <f>VLOOKUP(年度マスタ!$K$4&amp;"_"&amp;AK$33,データシート1!$A:$BS,MATCH("aa_"&amp;$S45,データシート1!$A$1:$BS$1,0),0)</f>
        <v>0.93092379069655362</v>
      </c>
      <c r="AL45" s="373"/>
      <c r="AW45" s="19" t="str">
        <f>AW48</f>
        <v>長洲町</v>
      </c>
      <c r="AX45" s="407">
        <f t="shared" ref="AX45:BB45" si="15">AX48/$BC48</f>
        <v>0.57584058542588112</v>
      </c>
      <c r="AY45" s="407">
        <f t="shared" si="15"/>
        <v>5.7524615819851257E-2</v>
      </c>
      <c r="AZ45" s="407">
        <f t="shared" si="15"/>
        <v>6.7736207816550639E-2</v>
      </c>
      <c r="BA45" s="407">
        <f t="shared" si="15"/>
        <v>0.28496404942382586</v>
      </c>
      <c r="BB45" s="407">
        <f t="shared" si="15"/>
        <v>1.3934541513891213E-2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28.507253747477044</v>
      </c>
      <c r="Y46" s="1019">
        <f>VLOOKUP(年度マスタ!$K$4&amp;"_"&amp;Y$33,データシート1!$A:$BS,MATCH("aa_"&amp;$S46,データシート1!$A$1:$BS$1,0),0)</f>
        <v>28.375584265068774</v>
      </c>
      <c r="Z46" s="1019">
        <f>VLOOKUP(年度マスタ!$K$4&amp;"_"&amp;Z$33,データシート1!$A:$BS,MATCH("aa_"&amp;$S46,データシート1!$A$1:$BS$1,0),0)</f>
        <v>28.630275776776905</v>
      </c>
      <c r="AA46" s="1019">
        <f>VLOOKUP(年度マスタ!$K$4&amp;"_"&amp;AA$33,データシート1!$A:$BS,MATCH("aa_"&amp;$S46,データシート1!$A$1:$BS$1,0),0)</f>
        <v>28.005196438852593</v>
      </c>
      <c r="AB46" s="1019">
        <f>VLOOKUP(年度マスタ!$K$4&amp;"_"&amp;AB$33,データシート1!$A:$BS,MATCH("aa_"&amp;$S46,データシート1!$A$1:$BS$1,0),0)</f>
        <v>29.386051382070107</v>
      </c>
      <c r="AC46" s="1019">
        <f>VLOOKUP(年度マスタ!$K$4&amp;"_"&amp;AC$33,データシート1!$A:$BS,MATCH("aa_"&amp;$S46,データシート1!$A$1:$BS$1,0),0)</f>
        <v>30.960209751193105</v>
      </c>
      <c r="AD46" s="1019">
        <f>VLOOKUP(年度マスタ!$K$4&amp;"_"&amp;AD$33,データシート1!$A:$BS,MATCH("aa_"&amp;$S46,データシート1!$A$1:$BS$1,0),0)</f>
        <v>29.90027392983432</v>
      </c>
      <c r="AE46" s="1019">
        <f>VLOOKUP(年度マスタ!$K$4&amp;"_"&amp;AE$33,データシート1!$A:$BS,MATCH("aa_"&amp;$S46,データシート1!$A$1:$BS$1,0),0)</f>
        <v>28.447551064011332</v>
      </c>
      <c r="AF46" s="1019">
        <f>VLOOKUP(年度マスタ!$K$4&amp;"_"&amp;AF$33,データシート1!$A:$BS,MATCH("aa_"&amp;$S46,データシート1!$A$1:$BS$1,0),0)</f>
        <v>28.380765704932482</v>
      </c>
      <c r="AG46" s="1019">
        <f>VLOOKUP(年度マスタ!$K$4&amp;"_"&amp;AG$33,データシート1!$A:$BS,MATCH("aa_"&amp;$S46,データシート1!$A$1:$BS$1,0),0)</f>
        <v>28.380168199360043</v>
      </c>
      <c r="AH46" s="1019">
        <f>VLOOKUP(年度マスタ!$K$4&amp;"_"&amp;AH$33,データシート1!$A:$BS,MATCH("aa_"&amp;$S46,データシート1!$A$1:$BS$1,0),0)</f>
        <v>28.469681319320909</v>
      </c>
      <c r="AI46" s="1019">
        <f>VLOOKUP(年度マスタ!$K$4&amp;"_"&amp;AI$33,データシート1!$A:$BS,MATCH("aa_"&amp;$S46,データシート1!$A$1:$BS$1,0),0)</f>
        <v>27.792497532075441</v>
      </c>
      <c r="AJ46" s="1019">
        <f>VLOOKUP(年度マスタ!$K$4&amp;"_"&amp;AJ$33,データシート1!$A:$BS,MATCH("aa_"&amp;$S46,データシート1!$A$1:$BS$1,0),0)</f>
        <v>26.5992224637221</v>
      </c>
      <c r="AK46" s="1020">
        <f>VLOOKUP(年度マスタ!$K$4&amp;"_"&amp;AK$33,データシート1!$A:$BS,MATCH("aa_"&amp;$S46,データシート1!$A$1:$BS$1,0),0)</f>
        <v>26.702219713902473</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1.4819268211933092</v>
      </c>
      <c r="Y47" s="1022">
        <f>VLOOKUP(年度マスタ!$K$4&amp;"_"&amp;Y$33,データシート1!$A:$BS,MATCH("aa_"&amp;$S47,データシート1!$A$1:$BS$1,0),0)</f>
        <v>1.0867772588166067</v>
      </c>
      <c r="Z47" s="1022">
        <f>VLOOKUP(年度マスタ!$K$4&amp;"_"&amp;Z$33,データシート1!$A:$BS,MATCH("aa_"&amp;$S47,データシート1!$A$1:$BS$1,0),0)</f>
        <v>1.0740197585705991</v>
      </c>
      <c r="AA47" s="1022">
        <f>VLOOKUP(年度マスタ!$K$4&amp;"_"&amp;AA$33,データシート1!$A:$BS,MATCH("aa_"&amp;$S47,データシート1!$A$1:$BS$1,0),0)</f>
        <v>1.8801476045864849</v>
      </c>
      <c r="AB47" s="1022">
        <f>VLOOKUP(年度マスタ!$K$4&amp;"_"&amp;AB$33,データシート1!$A:$BS,MATCH("aa_"&amp;$S47,データシート1!$A$1:$BS$1,0),0)</f>
        <v>1.0867323315292114</v>
      </c>
      <c r="AC47" s="1022">
        <f>VLOOKUP(年度マスタ!$K$4&amp;"_"&amp;AC$33,データシート1!$A:$BS,MATCH("aa_"&amp;$S47,データシート1!$A$1:$BS$1,0),0)</f>
        <v>1.480763080446583</v>
      </c>
      <c r="AD47" s="1022">
        <f>VLOOKUP(年度マスタ!$K$4&amp;"_"&amp;AD$33,データシート1!$A:$BS,MATCH("aa_"&amp;$S47,データシート1!$A$1:$BS$1,0),0)</f>
        <v>1.6270414220187233</v>
      </c>
      <c r="AE47" s="1022">
        <f>VLOOKUP(年度マスタ!$K$4&amp;"_"&amp;AE$33,データシート1!$A:$BS,MATCH("aa_"&amp;$S47,データシート1!$A$1:$BS$1,0),0)</f>
        <v>2.1968821616647731</v>
      </c>
      <c r="AF47" s="1022">
        <f>VLOOKUP(年度マスタ!$K$4&amp;"_"&amp;AF$33,データシート1!$A:$BS,MATCH("aa_"&amp;$S47,データシート1!$A$1:$BS$1,0),0)</f>
        <v>1.3653153233503614</v>
      </c>
      <c r="AG47" s="1022">
        <f>VLOOKUP(年度マスタ!$K$4&amp;"_"&amp;AG$33,データシート1!$A:$BS,MATCH("aa_"&amp;$S47,データシート1!$A$1:$BS$1,0),0)</f>
        <v>1.2880327733200532</v>
      </c>
      <c r="AH47" s="1022">
        <f>VLOOKUP(年度マスタ!$K$4&amp;"_"&amp;AH$33,データシート1!$A:$BS,MATCH("aa_"&amp;$S47,データシート1!$A$1:$BS$1,0),0)</f>
        <v>1.1069080003221605</v>
      </c>
      <c r="AI47" s="1022">
        <f>VLOOKUP(年度マスタ!$K$4&amp;"_"&amp;AI$33,データシート1!$A:$BS,MATCH("aa_"&amp;$S47,データシート1!$A$1:$BS$1,0),0)</f>
        <v>1.1117274058975983</v>
      </c>
      <c r="AJ47" s="1022">
        <f>VLOOKUP(年度マスタ!$K$4&amp;"_"&amp;AJ$33,データシート1!$A:$BS,MATCH("aa_"&amp;$S47,データシート1!$A$1:$BS$1,0),0)</f>
        <v>1.4422398198147801</v>
      </c>
      <c r="AK47" s="1023">
        <f>VLOOKUP(年度マスタ!$K$4&amp;"_"&amp;AK$33,データシート1!$A:$BS,MATCH("aa_"&amp;$S47,データシート1!$A$1:$BS$1,0),0)</f>
        <v>2.5125984165080961</v>
      </c>
      <c r="AL47" s="373"/>
      <c r="AW47" s="19" t="str">
        <f>年度マスタ!I4</f>
        <v>熊本県</v>
      </c>
      <c r="AX47" s="408">
        <f>SUM(AY38:BA38)</f>
        <v>2533.0691658093833</v>
      </c>
      <c r="AY47" s="408">
        <f t="shared" si="17"/>
        <v>1852.3945674592985</v>
      </c>
      <c r="AZ47" s="408">
        <f t="shared" si="17"/>
        <v>1349.8000781950766</v>
      </c>
      <c r="BA47" s="408">
        <f>SUM(BD38:BG38)</f>
        <v>3101.1395016501897</v>
      </c>
      <c r="BB47" s="408">
        <f>BH38</f>
        <v>186.77967158218618</v>
      </c>
      <c r="BC47" s="408">
        <f>SUM(AX47:BB47)</f>
        <v>9023.1829846961336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長洲町</v>
      </c>
      <c r="AX48" s="408">
        <f>SUM(AY39:BA39)</f>
        <v>103.83234652247486</v>
      </c>
      <c r="AY48" s="408">
        <f>BB39</f>
        <v>10.372516273686365</v>
      </c>
      <c r="AZ48" s="408">
        <f>BC39</f>
        <v>12.213813302035362</v>
      </c>
      <c r="BA48" s="408">
        <f>SUM(BD39:BG39)</f>
        <v>51.383120042397223</v>
      </c>
      <c r="BB48" s="408">
        <f>BH39</f>
        <v>2.5125984165080961</v>
      </c>
      <c r="BC48" s="408">
        <f>SUM(AX48:BB48)</f>
        <v>180.31439455710191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180.31439455710191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103.83234652247486</v>
      </c>
      <c r="P52" s="501">
        <f t="shared" ref="P52:P64" si="18">O52/$O$51</f>
        <v>0.57584058542588112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100.30785901933083</v>
      </c>
      <c r="P53" s="502">
        <f t="shared" si="18"/>
        <v>0.55629423965686431</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0.89032574270662135</v>
      </c>
      <c r="P54" s="502">
        <f t="shared" si="18"/>
        <v>4.937629881926444E-3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2.6341617604374101</v>
      </c>
      <c r="P55" s="502">
        <f t="shared" si="18"/>
        <v>1.4608715887090338E-2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10.372516273686365</v>
      </c>
      <c r="P56" s="501">
        <f t="shared" si="18"/>
        <v>5.7524615819851257E-2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12.213813302035362</v>
      </c>
      <c r="P57" s="501">
        <f t="shared" si="18"/>
        <v>6.7736207816550639E-2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51.383120042397223</v>
      </c>
      <c r="P58" s="501">
        <f t="shared" si="18"/>
        <v>0.28496404942382586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23.749976537798201</v>
      </c>
      <c r="P59" s="502">
        <f t="shared" si="18"/>
        <v>0.13171425717915752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13.48216210908579</v>
      </c>
      <c r="P60" s="502">
        <f t="shared" si="18"/>
        <v>7.4770304069186569E-2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10.267814428712411</v>
      </c>
      <c r="P61" s="502">
        <f t="shared" si="18"/>
        <v>5.6943953109970941E-2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0.93092379069655362</v>
      </c>
      <c r="P62" s="502">
        <f t="shared" si="18"/>
        <v>5.1627813352513518E-3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26.702219713902473</v>
      </c>
      <c r="P63" s="502">
        <f t="shared" si="18"/>
        <v>0.14808701090941701</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2.5125984165080961</v>
      </c>
      <c r="P64" s="679">
        <f t="shared" si="18"/>
        <v>1.3934541513891213E-2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長洲町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1776.1565000000001</v>
      </c>
      <c r="AI7" s="88">
        <f>VLOOKUP(年度マスタ!$K$4&amp;"_"&amp;$AG7,データシート1!$A:$BS,MATCH("ab_"&amp;AI$2,データシート1!$A$1:$BS$1,0),0)</f>
        <v>824</v>
      </c>
      <c r="AJ7" s="88">
        <f>VLOOKUP(年度マスタ!$K$4&amp;"_"&amp;$AG7,データシート1!$A:$BS,MATCH("ab_"&amp;AJ$2,データシート1!$A$1:$BS$1,0),0)</f>
        <v>53</v>
      </c>
      <c r="AK7" s="88">
        <f>VLOOKUP(年度マスタ!$K$4&amp;"_"&amp;$AG7,データシート1!$A:$BS,MATCH("ab_"&amp;AK$2,データシート1!$A$1:$BS$1,0),0)</f>
        <v>3617</v>
      </c>
      <c r="AL7" s="88">
        <f>VLOOKUP(年度マスタ!$K$4&amp;"_"&amp;$AG7,データシート1!$A:$BS,MATCH("ab_"&amp;AL$2,データシート1!$A$1:$BS$1,0),0)</f>
        <v>6438</v>
      </c>
      <c r="AM7" s="88">
        <f>VLOOKUP(年度マスタ!$K$4&amp;"_"&amp;$AG7,データシート1!$A:$BS,MATCH("ab_"&amp;AM$2,データシート1!$A$1:$BS$1,0),0)</f>
        <v>9609</v>
      </c>
      <c r="AN7" s="88">
        <f>VLOOKUP(年度マスタ!$K$4&amp;"_"&amp;$AG7,データシート1!$A:$BS,MATCH("ab_"&amp;AN$2,データシート1!$A$1:$BS$1,0),0)</f>
        <v>2704</v>
      </c>
      <c r="AO7" s="88">
        <f>VLOOKUP(年度マスタ!$K$4&amp;"_"&amp;$AG7,データシート1!$A:$BS,MATCH("ab_"&amp;AO$2,データシート1!$A$1:$BS$1,0),0)</f>
        <v>17048</v>
      </c>
      <c r="AP7" s="88">
        <f>VLOOKUP(年度マスタ!$K$4&amp;"_"&amp;$AG7,データシート1!$A:$BS,MATCH("ab_"&amp;AP$2,データシート1!$A$1:$BS$1,0),0)</f>
        <v>5384628</v>
      </c>
      <c r="AQ7" s="1073">
        <f>VLOOKUP(年度マスタ!$K$4&amp;"_"&amp;$AG7,データシート1!$A:$BS,MATCH("ab_"&amp;AQ$2,データシート1!$A$1:$BS$1,0),0)</f>
        <v>1.4819268211933092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1703.0867000000001</v>
      </c>
      <c r="AI8" s="88">
        <f>VLOOKUP(年度マスタ!$K$4&amp;"_"&amp;$AG8,データシート1!$A:$BS,MATCH("ab_"&amp;AI$2,データシート1!$A$1:$BS$1,0),0)</f>
        <v>601</v>
      </c>
      <c r="AJ8" s="88">
        <f>VLOOKUP(年度マスタ!$K$4&amp;"_"&amp;$AG8,データシート1!$A:$BS,MATCH("ab_"&amp;AJ$2,データシート1!$A$1:$BS$1,0),0)</f>
        <v>53</v>
      </c>
      <c r="AK8" s="88">
        <f>VLOOKUP(年度マスタ!$K$4&amp;"_"&amp;$AG8,データシート1!$A:$BS,MATCH("ab_"&amp;AK$2,データシート1!$A$1:$BS$1,0),0)</f>
        <v>3555</v>
      </c>
      <c r="AL8" s="88">
        <f>VLOOKUP(年度マスタ!$K$4&amp;"_"&amp;$AG8,データシート1!$A:$BS,MATCH("ab_"&amp;AL$2,データシート1!$A$1:$BS$1,0),0)</f>
        <v>6477</v>
      </c>
      <c r="AM8" s="88">
        <f>VLOOKUP(年度マスタ!$K$4&amp;"_"&amp;$AG8,データシート1!$A:$BS,MATCH("ab_"&amp;AM$2,データシート1!$A$1:$BS$1,0),0)</f>
        <v>9735</v>
      </c>
      <c r="AN8" s="88">
        <f>VLOOKUP(年度マスタ!$K$4&amp;"_"&amp;$AG8,データシート1!$A:$BS,MATCH("ab_"&amp;AN$2,データシート1!$A$1:$BS$1,0),0)</f>
        <v>2638</v>
      </c>
      <c r="AO8" s="88">
        <f>VLOOKUP(年度マスタ!$K$4&amp;"_"&amp;$AG8,データシート1!$A:$BS,MATCH("ab_"&amp;AO$2,データシート1!$A$1:$BS$1,0),0)</f>
        <v>16880</v>
      </c>
      <c r="AP8" s="88">
        <f>VLOOKUP(年度マスタ!$K$4&amp;"_"&amp;$AG8,データシート1!$A:$BS,MATCH("ab_"&amp;AP$2,データシート1!$A$1:$BS$1,0),0)</f>
        <v>5228873</v>
      </c>
      <c r="AQ8" s="1073">
        <f>VLOOKUP(年度マスタ!$K$4&amp;"_"&amp;$AG8,データシート1!$A:$BS,MATCH("ab_"&amp;AQ$2,データシート1!$A$1:$BS$1,0),0)</f>
        <v>1.0867772588166067</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2011.1296</v>
      </c>
      <c r="AI9" s="88">
        <f>VLOOKUP(年度マスタ!$K$4&amp;"_"&amp;$AG9,データシート1!$A:$BS,MATCH("ab_"&amp;AI$2,データシート1!$A$1:$BS$1,0),0)</f>
        <v>601</v>
      </c>
      <c r="AJ9" s="88">
        <f>VLOOKUP(年度マスタ!$K$4&amp;"_"&amp;$AG9,データシート1!$A:$BS,MATCH("ab_"&amp;AJ$2,データシート1!$A$1:$BS$1,0),0)</f>
        <v>53</v>
      </c>
      <c r="AK9" s="88">
        <f>VLOOKUP(年度マスタ!$K$4&amp;"_"&amp;$AG9,データシート1!$A:$BS,MATCH("ab_"&amp;AK$2,データシート1!$A$1:$BS$1,0),0)</f>
        <v>3555</v>
      </c>
      <c r="AL9" s="88">
        <f>VLOOKUP(年度マスタ!$K$4&amp;"_"&amp;$AG9,データシート1!$A:$BS,MATCH("ab_"&amp;AL$2,データシート1!$A$1:$BS$1,0),0)</f>
        <v>6537</v>
      </c>
      <c r="AM9" s="88">
        <f>VLOOKUP(年度マスタ!$K$4&amp;"_"&amp;$AG9,データシート1!$A:$BS,MATCH("ab_"&amp;AM$2,データシート1!$A$1:$BS$1,0),0)</f>
        <v>9775</v>
      </c>
      <c r="AN9" s="88">
        <f>VLOOKUP(年度マスタ!$K$4&amp;"_"&amp;$AG9,データシート1!$A:$BS,MATCH("ab_"&amp;AN$2,データシート1!$A$1:$BS$1,0),0)</f>
        <v>2568</v>
      </c>
      <c r="AO9" s="88">
        <f>VLOOKUP(年度マスタ!$K$4&amp;"_"&amp;$AG9,データシート1!$A:$BS,MATCH("ab_"&amp;AO$2,データシート1!$A$1:$BS$1,0),0)</f>
        <v>16782</v>
      </c>
      <c r="AP9" s="88">
        <f>VLOOKUP(年度マスタ!$K$4&amp;"_"&amp;$AG9,データシート1!$A:$BS,MATCH("ab_"&amp;AP$2,データシート1!$A$1:$BS$1,0),0)</f>
        <v>4999664</v>
      </c>
      <c r="AQ9" s="1073">
        <f>VLOOKUP(年度マスタ!$K$4&amp;"_"&amp;$AG9,データシート1!$A:$BS,MATCH("ab_"&amp;AQ$2,データシート1!$A$1:$BS$1,0),0)</f>
        <v>1.0740197585705991</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1772.9906000000001</v>
      </c>
      <c r="AI10" s="88">
        <f>VLOOKUP(年度マスタ!$K$4&amp;"_"&amp;$AG10,データシート1!$A:$BS,MATCH("ab_"&amp;AI$2,データシート1!$A$1:$BS$1,0),0)</f>
        <v>601</v>
      </c>
      <c r="AJ10" s="88">
        <f>VLOOKUP(年度マスタ!$K$4&amp;"_"&amp;$AG10,データシート1!$A:$BS,MATCH("ab_"&amp;AJ$2,データシート1!$A$1:$BS$1,0),0)</f>
        <v>53</v>
      </c>
      <c r="AK10" s="88">
        <f>VLOOKUP(年度マスタ!$K$4&amp;"_"&amp;$AG10,データシート1!$A:$BS,MATCH("ab_"&amp;AK$2,データシート1!$A$1:$BS$1,0),0)</f>
        <v>3555</v>
      </c>
      <c r="AL10" s="88">
        <f>VLOOKUP(年度マスタ!$K$4&amp;"_"&amp;$AG10,データシート1!$A:$BS,MATCH("ab_"&amp;AL$2,データシート1!$A$1:$BS$1,0),0)</f>
        <v>6534</v>
      </c>
      <c r="AM10" s="88">
        <f>VLOOKUP(年度マスタ!$K$4&amp;"_"&amp;$AG10,データシート1!$A:$BS,MATCH("ab_"&amp;AM$2,データシート1!$A$1:$BS$1,0),0)</f>
        <v>9856</v>
      </c>
      <c r="AN10" s="88">
        <f>VLOOKUP(年度マスタ!$K$4&amp;"_"&amp;$AG10,データシート1!$A:$BS,MATCH("ab_"&amp;AN$2,データシート1!$A$1:$BS$1,0),0)</f>
        <v>2540</v>
      </c>
      <c r="AO10" s="88">
        <f>VLOOKUP(年度マスタ!$K$4&amp;"_"&amp;$AG10,データシート1!$A:$BS,MATCH("ab_"&amp;AO$2,データシート1!$A$1:$BS$1,0),0)</f>
        <v>16572</v>
      </c>
      <c r="AP10" s="88">
        <f>VLOOKUP(年度マスタ!$K$4&amp;"_"&amp;$AG10,データシート1!$A:$BS,MATCH("ab_"&amp;AP$2,データシート1!$A$1:$BS$1,0),0)</f>
        <v>4882419</v>
      </c>
      <c r="AQ10" s="1073">
        <f>VLOOKUP(年度マスタ!$K$4&amp;"_"&amp;$AG10,データシート1!$A:$BS,MATCH("ab_"&amp;AQ$2,データシート1!$A$1:$BS$1,0),0)</f>
        <v>1.8801476045864849</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690.40599999999995</v>
      </c>
      <c r="AI11" s="88">
        <f>VLOOKUP(年度マスタ!$K$4&amp;"_"&amp;$AG11,データシート1!$A:$BS,MATCH("ab_"&amp;AI$2,データシート1!$A$1:$BS$1,0),0)</f>
        <v>601</v>
      </c>
      <c r="AJ11" s="88">
        <f>VLOOKUP(年度マスタ!$K$4&amp;"_"&amp;$AG11,データシート1!$A:$BS,MATCH("ab_"&amp;AJ$2,データシート1!$A$1:$BS$1,0),0)</f>
        <v>53</v>
      </c>
      <c r="AK11" s="88">
        <f>VLOOKUP(年度マスタ!$K$4&amp;"_"&amp;$AG11,データシート1!$A:$BS,MATCH("ab_"&amp;AK$2,データシート1!$A$1:$BS$1,0),0)</f>
        <v>3555</v>
      </c>
      <c r="AL11" s="88">
        <f>VLOOKUP(年度マスタ!$K$4&amp;"_"&amp;$AG11,データシート1!$A:$BS,MATCH("ab_"&amp;AL$2,データシート1!$A$1:$BS$1,0),0)</f>
        <v>6735</v>
      </c>
      <c r="AM11" s="88">
        <f>VLOOKUP(年度マスタ!$K$4&amp;"_"&amp;$AG11,データシート1!$A:$BS,MATCH("ab_"&amp;AM$2,データシート1!$A$1:$BS$1,0),0)</f>
        <v>9905</v>
      </c>
      <c r="AN11" s="88">
        <f>VLOOKUP(年度マスタ!$K$4&amp;"_"&amp;$AG11,データシート1!$A:$BS,MATCH("ab_"&amp;AN$2,データシート1!$A$1:$BS$1,0),0)</f>
        <v>2502</v>
      </c>
      <c r="AO11" s="88">
        <f>VLOOKUP(年度マスタ!$K$4&amp;"_"&amp;$AG11,データシート1!$A:$BS,MATCH("ab_"&amp;AO$2,データシート1!$A$1:$BS$1,0),0)</f>
        <v>16665</v>
      </c>
      <c r="AP11" s="88">
        <f>VLOOKUP(年度マスタ!$K$4&amp;"_"&amp;$AG11,データシート1!$A:$BS,MATCH("ab_"&amp;AP$2,データシート1!$A$1:$BS$1,0),0)</f>
        <v>4990463</v>
      </c>
      <c r="AQ11" s="1073">
        <f>VLOOKUP(年度マスタ!$K$4&amp;"_"&amp;$AG11,データシート1!$A:$BS,MATCH("ab_"&amp;AQ$2,データシート1!$A$1:$BS$1,0),0)</f>
        <v>1.0867323315292114</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1644.3574000000001</v>
      </c>
      <c r="AI12" s="88">
        <f>VLOOKUP(年度マスタ!$K$4&amp;"_"&amp;$AG12,データシート1!$A:$BS,MATCH("ab_"&amp;AI$2,データシート1!$A$1:$BS$1,0),0)</f>
        <v>601</v>
      </c>
      <c r="AJ12" s="88">
        <f>VLOOKUP(年度マスタ!$K$4&amp;"_"&amp;$AG12,データシート1!$A:$BS,MATCH("ab_"&amp;AJ$2,データシート1!$A$1:$BS$1,0),0)</f>
        <v>53</v>
      </c>
      <c r="AK12" s="88">
        <f>VLOOKUP(年度マスタ!$K$4&amp;"_"&amp;$AG12,データシート1!$A:$BS,MATCH("ab_"&amp;AK$2,データシート1!$A$1:$BS$1,0),0)</f>
        <v>3555</v>
      </c>
      <c r="AL12" s="88">
        <f>VLOOKUP(年度マスタ!$K$4&amp;"_"&amp;$AG12,データシート1!$A:$BS,MATCH("ab_"&amp;AL$2,データシート1!$A$1:$BS$1,0),0)</f>
        <v>6749</v>
      </c>
      <c r="AM12" s="88">
        <f>VLOOKUP(年度マスタ!$K$4&amp;"_"&amp;$AG12,データシート1!$A:$BS,MATCH("ab_"&amp;AM$2,データシート1!$A$1:$BS$1,0),0)</f>
        <v>9963</v>
      </c>
      <c r="AN12" s="88">
        <f>VLOOKUP(年度マスタ!$K$4&amp;"_"&amp;$AG12,データシート1!$A:$BS,MATCH("ab_"&amp;AN$2,データシート1!$A$1:$BS$1,0),0)</f>
        <v>2481</v>
      </c>
      <c r="AO12" s="88">
        <f>VLOOKUP(年度マスタ!$K$4&amp;"_"&amp;$AG12,データシート1!$A:$BS,MATCH("ab_"&amp;AO$2,データシート1!$A$1:$BS$1,0),0)</f>
        <v>16575</v>
      </c>
      <c r="AP12" s="88">
        <f>VLOOKUP(年度マスタ!$K$4&amp;"_"&amp;$AG12,データシート1!$A:$BS,MATCH("ab_"&amp;AP$2,データシート1!$A$1:$BS$1,0),0)</f>
        <v>5132330</v>
      </c>
      <c r="AQ12" s="1073">
        <f>VLOOKUP(年度マスタ!$K$4&amp;"_"&amp;$AG12,データシート1!$A:$BS,MATCH("ab_"&amp;AQ$2,データシート1!$A$1:$BS$1,0),0)</f>
        <v>1.480763080446583</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1722.7925</v>
      </c>
      <c r="AI13" s="88">
        <f>VLOOKUP(年度マスタ!$K$4&amp;"_"&amp;$AG13,データシート1!$A:$BS,MATCH("ab_"&amp;AI$2,データシート1!$A$1:$BS$1,0),0)</f>
        <v>474</v>
      </c>
      <c r="AJ13" s="88">
        <f>VLOOKUP(年度マスタ!$K$4&amp;"_"&amp;$AG13,データシート1!$A:$BS,MATCH("ab_"&amp;AJ$2,データシート1!$A$1:$BS$1,0),0)</f>
        <v>119</v>
      </c>
      <c r="AK13" s="88">
        <f>VLOOKUP(年度マスタ!$K$4&amp;"_"&amp;$AG13,データシート1!$A:$BS,MATCH("ab_"&amp;AK$2,データシート1!$A$1:$BS$1,0),0)</f>
        <v>3552</v>
      </c>
      <c r="AL13" s="88">
        <f>VLOOKUP(年度マスタ!$K$4&amp;"_"&amp;$AG13,データシート1!$A:$BS,MATCH("ab_"&amp;AL$2,データシート1!$A$1:$BS$1,0),0)</f>
        <v>6807</v>
      </c>
      <c r="AM13" s="88">
        <f>VLOOKUP(年度マスタ!$K$4&amp;"_"&amp;$AG13,データシート1!$A:$BS,MATCH("ab_"&amp;AM$2,データシート1!$A$1:$BS$1,0),0)</f>
        <v>10075</v>
      </c>
      <c r="AN13" s="88">
        <f>VLOOKUP(年度マスタ!$K$4&amp;"_"&amp;$AG13,データシート1!$A:$BS,MATCH("ab_"&amp;AN$2,データシート1!$A$1:$BS$1,0),0)</f>
        <v>2438</v>
      </c>
      <c r="AO13" s="88">
        <f>VLOOKUP(年度マスタ!$K$4&amp;"_"&amp;$AG13,データシート1!$A:$BS,MATCH("ab_"&amp;AO$2,データシート1!$A$1:$BS$1,0),0)</f>
        <v>16539</v>
      </c>
      <c r="AP13" s="88">
        <f>VLOOKUP(年度マスタ!$K$4&amp;"_"&amp;$AG13,データシート1!$A:$BS,MATCH("ab_"&amp;AP$2,データシート1!$A$1:$BS$1,0),0)</f>
        <v>4972208</v>
      </c>
      <c r="AQ13" s="1073">
        <f>VLOOKUP(年度マスタ!$K$4&amp;"_"&amp;$AG13,データシート1!$A:$BS,MATCH("ab_"&amp;AQ$2,データシート1!$A$1:$BS$1,0),0)</f>
        <v>1.6270414220187233</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1710.3844999999999</v>
      </c>
      <c r="AI14" s="88">
        <f>VLOOKUP(年度マスタ!$K$4&amp;"_"&amp;$AG14,データシート1!$A:$BS,MATCH("ab_"&amp;AI$2,データシート1!$A$1:$BS$1,0),0)</f>
        <v>474</v>
      </c>
      <c r="AJ14" s="88">
        <f>VLOOKUP(年度マスタ!$K$4&amp;"_"&amp;$AG14,データシート1!$A:$BS,MATCH("ab_"&amp;AJ$2,データシート1!$A$1:$BS$1,0),0)</f>
        <v>119</v>
      </c>
      <c r="AK14" s="88">
        <f>VLOOKUP(年度マスタ!$K$4&amp;"_"&amp;$AG14,データシート1!$A:$BS,MATCH("ab_"&amp;AK$2,データシート1!$A$1:$BS$1,0),0)</f>
        <v>3552</v>
      </c>
      <c r="AL14" s="88">
        <f>VLOOKUP(年度マスタ!$K$4&amp;"_"&amp;$AG14,データシート1!$A:$BS,MATCH("ab_"&amp;AL$2,データシート1!$A$1:$BS$1,0),0)</f>
        <v>6932</v>
      </c>
      <c r="AM14" s="88">
        <f>VLOOKUP(年度マスタ!$K$4&amp;"_"&amp;$AG14,データシート1!$A:$BS,MATCH("ab_"&amp;AM$2,データシート1!$A$1:$BS$1,0),0)</f>
        <v>10134</v>
      </c>
      <c r="AN14" s="88">
        <f>VLOOKUP(年度マスタ!$K$4&amp;"_"&amp;$AG14,データシート1!$A:$BS,MATCH("ab_"&amp;AN$2,データシート1!$A$1:$BS$1,0),0)</f>
        <v>2399</v>
      </c>
      <c r="AO14" s="88">
        <f>VLOOKUP(年度マスタ!$K$4&amp;"_"&amp;$AG14,データシート1!$A:$BS,MATCH("ab_"&amp;AO$2,データシート1!$A$1:$BS$1,0),0)</f>
        <v>16432</v>
      </c>
      <c r="AP14" s="88">
        <f>VLOOKUP(年度マスタ!$K$4&amp;"_"&amp;$AG14,データシート1!$A:$BS,MATCH("ab_"&amp;AP$2,データシート1!$A$1:$BS$1,0),0)</f>
        <v>4873145</v>
      </c>
      <c r="AQ14" s="1073">
        <f>VLOOKUP(年度マスタ!$K$4&amp;"_"&amp;$AG14,データシート1!$A:$BS,MATCH("ab_"&amp;AQ$2,データシート1!$A$1:$BS$1,0),0)</f>
        <v>2.1968821616647731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1815.1123</v>
      </c>
      <c r="AI15" s="88">
        <f>VLOOKUP(年度マスタ!$K$4&amp;"_"&amp;$AG15,データシート1!$A:$BS,MATCH("ab_"&amp;AI$2,データシート1!$A$1:$BS$1,0),0)</f>
        <v>474</v>
      </c>
      <c r="AJ15" s="88">
        <f>VLOOKUP(年度マスタ!$K$4&amp;"_"&amp;$AG15,データシート1!$A:$BS,MATCH("ab_"&amp;AJ$2,データシート1!$A$1:$BS$1,0),0)</f>
        <v>119</v>
      </c>
      <c r="AK15" s="88">
        <f>VLOOKUP(年度マスタ!$K$4&amp;"_"&amp;$AG15,データシート1!$A:$BS,MATCH("ab_"&amp;AK$2,データシート1!$A$1:$BS$1,0),0)</f>
        <v>3552</v>
      </c>
      <c r="AL15" s="88">
        <f>VLOOKUP(年度マスタ!$K$4&amp;"_"&amp;$AG15,データシート1!$A:$BS,MATCH("ab_"&amp;AL$2,データシート1!$A$1:$BS$1,0),0)</f>
        <v>6985</v>
      </c>
      <c r="AM15" s="88">
        <f>VLOOKUP(年度マスタ!$K$4&amp;"_"&amp;$AG15,データシート1!$A:$BS,MATCH("ab_"&amp;AM$2,データシート1!$A$1:$BS$1,0),0)</f>
        <v>10145</v>
      </c>
      <c r="AN15" s="88">
        <f>VLOOKUP(年度マスタ!$K$4&amp;"_"&amp;$AG15,データシート1!$A:$BS,MATCH("ab_"&amp;AN$2,データシート1!$A$1:$BS$1,0),0)</f>
        <v>2379</v>
      </c>
      <c r="AO15" s="88">
        <f>VLOOKUP(年度マスタ!$K$4&amp;"_"&amp;$AG15,データシート1!$A:$BS,MATCH("ab_"&amp;AO$2,データシート1!$A$1:$BS$1,0),0)</f>
        <v>16301</v>
      </c>
      <c r="AP15" s="88">
        <f>VLOOKUP(年度マスタ!$K$4&amp;"_"&amp;$AG15,データシート1!$A:$BS,MATCH("ab_"&amp;AP$2,データシート1!$A$1:$BS$1,0),0)</f>
        <v>4847155.4169015214</v>
      </c>
      <c r="AQ15" s="1073">
        <f>VLOOKUP(年度マスタ!$K$4&amp;"_"&amp;$AG15,データシート1!$A:$BS,MATCH("ab_"&amp;AQ$2,データシート1!$A$1:$BS$1,0),0)</f>
        <v>1.365315323350361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1731.1334999999999</v>
      </c>
      <c r="AI16" s="88">
        <f>VLOOKUP(年度マスタ!$K$4&amp;"_"&amp;$AG16,データシート1!$A:$BS,MATCH("ab_"&amp;AI$2,データシート1!$A$1:$BS$1,0),0)</f>
        <v>474</v>
      </c>
      <c r="AJ16" s="88">
        <f>VLOOKUP(年度マスタ!$K$4&amp;"_"&amp;$AG16,データシート1!$A:$BS,MATCH("ab_"&amp;AJ$2,データシート1!$A$1:$BS$1,0),0)</f>
        <v>119</v>
      </c>
      <c r="AK16" s="88">
        <f>VLOOKUP(年度マスタ!$K$4&amp;"_"&amp;$AG16,データシート1!$A:$BS,MATCH("ab_"&amp;AK$2,データシート1!$A$1:$BS$1,0),0)</f>
        <v>3552</v>
      </c>
      <c r="AL16" s="88">
        <f>VLOOKUP(年度マスタ!$K$4&amp;"_"&amp;$AG16,データシート1!$A:$BS,MATCH("ab_"&amp;AL$2,データシート1!$A$1:$BS$1,0),0)</f>
        <v>7069</v>
      </c>
      <c r="AM16" s="88">
        <f>VLOOKUP(年度マスタ!$K$4&amp;"_"&amp;$AG16,データシート1!$A:$BS,MATCH("ab_"&amp;AM$2,データシート1!$A$1:$BS$1,0),0)</f>
        <v>10076</v>
      </c>
      <c r="AN16" s="88">
        <f>VLOOKUP(年度マスタ!$K$4&amp;"_"&amp;$AG16,データシート1!$A:$BS,MATCH("ab_"&amp;AN$2,データシート1!$A$1:$BS$1,0),0)</f>
        <v>2308</v>
      </c>
      <c r="AO16" s="88">
        <f>VLOOKUP(年度マスタ!$K$4&amp;"_"&amp;$AG16,データシート1!$A:$BS,MATCH("ab_"&amp;AO$2,データシート1!$A$1:$BS$1,0),0)</f>
        <v>16186</v>
      </c>
      <c r="AP16" s="88">
        <f>VLOOKUP(年度マスタ!$K$4&amp;"_"&amp;$AG16,データシート1!$A:$BS,MATCH("ab_"&amp;AP$2,データシート1!$A$1:$BS$1,0),0)</f>
        <v>4943228.9999999991</v>
      </c>
      <c r="AQ16" s="1073">
        <f>VLOOKUP(年度マスタ!$K$4&amp;"_"&amp;$AG16,データシート1!$A:$BS,MATCH("ab_"&amp;AQ$2,データシート1!$A$1:$BS$1,0),0)</f>
        <v>1.2880327733200529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1520.6241</v>
      </c>
      <c r="AI17" s="187">
        <f>VLOOKUP(年度マスタ!$K$4&amp;"_"&amp;$AG17,データシート1!$A:$BS,MATCH("ab_"&amp;AI$2,データシート1!$A$1:$BS$1,0),0)</f>
        <v>474</v>
      </c>
      <c r="AJ17" s="187">
        <f>VLOOKUP(年度マスタ!$K$4&amp;"_"&amp;$AG17,データシート1!$A:$BS,MATCH("ab_"&amp;AJ$2,データシート1!$A$1:$BS$1,0),0)</f>
        <v>119</v>
      </c>
      <c r="AK17" s="187">
        <f>VLOOKUP(年度マスタ!$K$4&amp;"_"&amp;$AG17,データシート1!$A:$BS,MATCH("ab_"&amp;AK$2,データシート1!$A$1:$BS$1,0),0)</f>
        <v>3552</v>
      </c>
      <c r="AL17" s="187">
        <f>VLOOKUP(年度マスタ!$K$4&amp;"_"&amp;$AG17,データシート1!$A:$BS,MATCH("ab_"&amp;AL$2,データシート1!$A$1:$BS$1,0),0)</f>
        <v>7185</v>
      </c>
      <c r="AM17" s="187">
        <f>VLOOKUP(年度マスタ!$K$4&amp;"_"&amp;$AG17,データシート1!$A:$BS,MATCH("ab_"&amp;AM$2,データシート1!$A$1:$BS$1,0),0)</f>
        <v>10052</v>
      </c>
      <c r="AN17" s="187">
        <f>VLOOKUP(年度マスタ!$K$4&amp;"_"&amp;$AG17,データシート1!$A:$BS,MATCH("ab_"&amp;AN$2,データシート1!$A$1:$BS$1,0),0)</f>
        <v>2282</v>
      </c>
      <c r="AO17" s="187">
        <f>VLOOKUP(年度マスタ!$K$4&amp;"_"&amp;$AG17,データシート1!$A:$BS,MATCH("ab_"&amp;AO$2,データシート1!$A$1:$BS$1,0),0)</f>
        <v>16113</v>
      </c>
      <c r="AP17" s="187">
        <f>VLOOKUP(年度マスタ!$K$4&amp;"_"&amp;$AG17,データシート1!$A:$BS,MATCH("ab_"&amp;AP$2,データシート1!$A$1:$BS$1,0),0)</f>
        <v>4939386</v>
      </c>
      <c r="AQ17" s="1074">
        <f>VLOOKUP(年度マスタ!$K$4&amp;"_"&amp;$AG17,データシート1!$A:$BS,MATCH("ab_"&amp;AQ$2,データシート1!$A$1:$BS$1,0),0)</f>
        <v>1.106908000322161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1596.8967</v>
      </c>
      <c r="AI18" s="88">
        <f>VLOOKUP(年度マスタ!$K$4&amp;"_"&amp;$AG18,データシート1!$A:$BS,MATCH("ab_"&amp;AI$2,データシート1!$A$1:$BS$1,0),0)</f>
        <v>474</v>
      </c>
      <c r="AJ18" s="88">
        <f>VLOOKUP(年度マスタ!$K$4&amp;"_"&amp;$AG18,データシート1!$A:$BS,MATCH("ab_"&amp;AJ$2,データシート1!$A$1:$BS$1,0),0)</f>
        <v>119</v>
      </c>
      <c r="AK18" s="88">
        <f>VLOOKUP(年度マスタ!$K$4&amp;"_"&amp;$AG18,データシート1!$A:$BS,MATCH("ab_"&amp;AK$2,データシート1!$A$1:$BS$1,0),0)</f>
        <v>3552</v>
      </c>
      <c r="AL18" s="88">
        <f>VLOOKUP(年度マスタ!$K$4&amp;"_"&amp;$AG18,データシート1!$A:$BS,MATCH("ab_"&amp;AL$2,データシート1!$A$1:$BS$1,0),0)</f>
        <v>7310</v>
      </c>
      <c r="AM18" s="88">
        <f>VLOOKUP(年度マスタ!$K$4&amp;"_"&amp;$AG18,データシート1!$A:$BS,MATCH("ab_"&amp;AM$2,データシート1!$A$1:$BS$1,0),0)</f>
        <v>10057</v>
      </c>
      <c r="AN18" s="88">
        <f>VLOOKUP(年度マスタ!$K$4&amp;"_"&amp;$AG18,データシート1!$A:$BS,MATCH("ab_"&amp;AN$2,データシート1!$A$1:$BS$1,0),0)</f>
        <v>2231</v>
      </c>
      <c r="AO18" s="88">
        <f>VLOOKUP(年度マスタ!$K$4&amp;"_"&amp;$AG18,データシート1!$A:$BS,MATCH("ab_"&amp;AO$2,データシート1!$A$1:$BS$1,0),0)</f>
        <v>16075</v>
      </c>
      <c r="AP18" s="88">
        <f>VLOOKUP(年度マスタ!$K$4&amp;"_"&amp;$AG18,データシート1!$A:$BS,MATCH("ab_"&amp;AP$2,データシート1!$A$1:$BS$1,0),0)</f>
        <v>4900874</v>
      </c>
      <c r="AQ18" s="1073">
        <f>VLOOKUP(年度マスタ!$K$4&amp;"_"&amp;$AG18,データシート1!$A:$BS,MATCH("ab_"&amp;AQ$2,データシート1!$A$1:$BS$1,0),0)</f>
        <v>1.1117274058975981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1443.5170000000001</v>
      </c>
      <c r="AI19" s="88">
        <f>VLOOKUP(年度マスタ!$K$4&amp;"_"&amp;$AG19,データシート1!$A:$BS,MATCH("ab_"&amp;AI$2,データシート1!$A$1:$BS$1,0),0)</f>
        <v>446</v>
      </c>
      <c r="AJ19" s="88">
        <f>VLOOKUP(年度マスタ!$K$4&amp;"_"&amp;$AG19,データシート1!$A:$BS,MATCH("ab_"&amp;AJ$2,データシート1!$A$1:$BS$1,0),0)</f>
        <v>95</v>
      </c>
      <c r="AK19" s="88">
        <f>VLOOKUP(年度マスタ!$K$4&amp;"_"&amp;$AG19,データシート1!$A:$BS,MATCH("ab_"&amp;AK$2,データシート1!$A$1:$BS$1,0),0)</f>
        <v>3502</v>
      </c>
      <c r="AL19" s="88">
        <f>VLOOKUP(年度マスタ!$K$4&amp;"_"&amp;$AG19,データシート1!$A:$BS,MATCH("ab_"&amp;AL$2,データシート1!$A$1:$BS$1,0),0)</f>
        <v>7302</v>
      </c>
      <c r="AM19" s="88">
        <f>VLOOKUP(年度マスタ!$K$4&amp;"_"&amp;$AG19,データシート1!$A:$BS,MATCH("ab_"&amp;AM$2,データシート1!$A$1:$BS$1,0),0)</f>
        <v>10005</v>
      </c>
      <c r="AN19" s="88">
        <f>VLOOKUP(年度マスタ!$K$4&amp;"_"&amp;$AG19,データシート1!$A:$BS,MATCH("ab_"&amp;AN$2,データシート1!$A$1:$BS$1,0),0)</f>
        <v>2264</v>
      </c>
      <c r="AO19" s="88">
        <f>VLOOKUP(年度マスタ!$K$4&amp;"_"&amp;$AG19,データシート1!$A:$BS,MATCH("ab_"&amp;AO$2,データシート1!$A$1:$BS$1,0),0)</f>
        <v>15905</v>
      </c>
      <c r="AP19" s="88">
        <f>VLOOKUP(年度マスタ!$K$4&amp;"_"&amp;$AG19,データシート1!$A:$BS,MATCH("ab_"&amp;AP$2,データシート1!$A$1:$BS$1,0),0)</f>
        <v>4714923.9999999991</v>
      </c>
      <c r="AQ19" s="1073">
        <f>VLOOKUP(年度マスタ!$K$4&amp;"_"&amp;$AG19,データシート1!$A:$BS,MATCH("ab_"&amp;AQ$2,データシート1!$A$1:$BS$1,0),0)</f>
        <v>1.4422398198147801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1544.0101999999999</v>
      </c>
      <c r="AI20" s="88">
        <f>VLOOKUP(年度マスタ!$K$4&amp;"_"&amp;$AG20,データシート1!$A:$BS,MATCH("ab_"&amp;AI$2,データシート1!$A$1:$BS$1,0),0)</f>
        <v>446</v>
      </c>
      <c r="AJ20" s="88">
        <f>VLOOKUP(年度マスタ!$K$4&amp;"_"&amp;$AG20,データシート1!$A:$BS,MATCH("ab_"&amp;AJ$2,データシート1!$A$1:$BS$1,0),0)</f>
        <v>95</v>
      </c>
      <c r="AK20" s="88">
        <f>VLOOKUP(年度マスタ!$K$4&amp;"_"&amp;$AG20,データシート1!$A:$BS,MATCH("ab_"&amp;AK$2,データシート1!$A$1:$BS$1,0),0)</f>
        <v>3502</v>
      </c>
      <c r="AL20" s="88">
        <f>VLOOKUP(年度マスタ!$K$4&amp;"_"&amp;$AG20,データシート1!$A:$BS,MATCH("ab_"&amp;AL$2,データシート1!$A$1:$BS$1,0),0)</f>
        <v>7207</v>
      </c>
      <c r="AM20" s="88">
        <f>VLOOKUP(年度マスタ!$K$4&amp;"_"&amp;$AG20,データシート1!$A:$BS,MATCH("ab_"&amp;AM$2,データシート1!$A$1:$BS$1,0),0)</f>
        <v>9920</v>
      </c>
      <c r="AN20" s="88">
        <f>VLOOKUP(年度マスタ!$K$4&amp;"_"&amp;$AG20,データシート1!$A:$BS,MATCH("ab_"&amp;AN$2,データシート1!$A$1:$BS$1,0),0)</f>
        <v>2259</v>
      </c>
      <c r="AO20" s="88">
        <f>VLOOKUP(年度マスタ!$K$4&amp;"_"&amp;$AG20,データシート1!$A:$BS,MATCH("ab_"&amp;AO$2,データシート1!$A$1:$BS$1,0),0)</f>
        <v>15601</v>
      </c>
      <c r="AP20" s="88">
        <f>VLOOKUP(年度マスタ!$K$4&amp;"_"&amp;$AG20,データシート1!$A:$BS,MATCH("ab_"&amp;AP$2,データシート1!$A$1:$BS$1,0),0)</f>
        <v>4587700.9999999991</v>
      </c>
      <c r="AQ20" s="1073">
        <f>VLOOKUP(年度マスタ!$K$4&amp;"_"&amp;$AG20,データシート1!$A:$BS,MATCH("ab_"&amp;AQ$2,データシート1!$A$1:$BS$1,0),0)</f>
        <v>2.5125984165080961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長洲町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91.340999999999994</v>
      </c>
      <c r="BE13" s="80" t="str">
        <f>年度マスタ!K4</f>
        <v>43368</v>
      </c>
      <c r="BF13" s="80" t="str">
        <f>年度マスタ!K4</f>
        <v>43368</v>
      </c>
      <c r="BG13" s="80" t="str">
        <f>年度マスタ!K4</f>
        <v>43368</v>
      </c>
      <c r="BH13" s="318" t="s">
        <v>108</v>
      </c>
      <c r="BI13" s="318" t="s">
        <v>108</v>
      </c>
      <c r="BJ13" s="318" t="s">
        <v>108</v>
      </c>
      <c r="BK13" s="318" t="str">
        <f>年度マスタ!K4</f>
        <v>43368</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91.340999999999994</v>
      </c>
      <c r="AY14" s="80"/>
      <c r="BE14" s="80" t="str">
        <f>AP2</f>
        <v>長洲町</v>
      </c>
      <c r="BF14" s="80" t="str">
        <f>AP2</f>
        <v>長洲町</v>
      </c>
      <c r="BG14" s="80" t="str">
        <f>AP2</f>
        <v>長洲町</v>
      </c>
      <c r="BH14" s="80" t="s">
        <v>118</v>
      </c>
      <c r="BI14" s="80" t="s">
        <v>118</v>
      </c>
      <c r="BJ14" s="80" t="s">
        <v>118</v>
      </c>
      <c r="BK14" s="80" t="str">
        <f>AP2</f>
        <v>長洲町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3.198</v>
      </c>
      <c r="AY17" s="201">
        <f>AX17</f>
        <v>3.198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116.925</v>
      </c>
      <c r="G21" s="996">
        <f t="shared" ref="G21:O21" si="5">SUM(G22,G26,G27,G28)</f>
        <v>103.878</v>
      </c>
      <c r="H21" s="996">
        <f t="shared" si="5"/>
        <v>135.28</v>
      </c>
      <c r="I21" s="996">
        <f t="shared" si="5"/>
        <v>161.92699999999999</v>
      </c>
      <c r="J21" s="996">
        <f t="shared" si="5"/>
        <v>152.83500000000001</v>
      </c>
      <c r="K21" s="996">
        <f t="shared" si="5"/>
        <v>142.124</v>
      </c>
      <c r="L21" s="996">
        <f t="shared" si="5"/>
        <v>134.88799999999998</v>
      </c>
      <c r="M21" s="996">
        <f t="shared" si="5"/>
        <v>125.599</v>
      </c>
      <c r="N21" s="996">
        <f t="shared" si="5"/>
        <v>117.504</v>
      </c>
      <c r="O21" s="996">
        <f t="shared" si="5"/>
        <v>101.194</v>
      </c>
      <c r="P21" s="997">
        <f>SUM(P22,P26,P27,P28)</f>
        <v>94.538999999999987</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113.355</v>
      </c>
      <c r="G22" s="998">
        <f t="shared" ref="G22:P22" si="6">SUM(G23:G25)</f>
        <v>100.44799999999999</v>
      </c>
      <c r="H22" s="998">
        <f t="shared" si="6"/>
        <v>131.21</v>
      </c>
      <c r="I22" s="998">
        <f t="shared" si="6"/>
        <v>157.42699999999999</v>
      </c>
      <c r="J22" s="998">
        <f t="shared" si="6"/>
        <v>148.596</v>
      </c>
      <c r="K22" s="998">
        <f t="shared" si="6"/>
        <v>137.262</v>
      </c>
      <c r="L22" s="998">
        <f t="shared" si="6"/>
        <v>130.62799999999999</v>
      </c>
      <c r="M22" s="998">
        <f t="shared" si="6"/>
        <v>121.834</v>
      </c>
      <c r="N22" s="998">
        <f t="shared" si="6"/>
        <v>113.75</v>
      </c>
      <c r="O22" s="998">
        <f t="shared" si="6"/>
        <v>97.838999999999999</v>
      </c>
      <c r="P22" s="999">
        <f t="shared" si="6"/>
        <v>91.340999999999994</v>
      </c>
      <c r="Z22" s="313"/>
      <c r="AB22" s="312"/>
      <c r="AC22" s="571" t="s">
        <v>1377</v>
      </c>
      <c r="AP22" s="18" t="s">
        <v>1387</v>
      </c>
      <c r="AQ22" s="313"/>
      <c r="AV22" s="80" t="str">
        <f>AW22</f>
        <v>エネルギー起源CO2</v>
      </c>
      <c r="AW22" s="80" t="str">
        <f>D56</f>
        <v>エネルギー起源CO2</v>
      </c>
      <c r="AX22" s="201">
        <f>P56</f>
        <v>94.539000000000001</v>
      </c>
      <c r="AY22" s="201">
        <f>AX22</f>
        <v>94.539000000000001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113.355</v>
      </c>
      <c r="G23" s="1000">
        <f>IFERROR(VLOOKUP(年度マスタ!$K$4&amp;"_"&amp;G$20,データシート1!$A:$BT,MATCH("ba_"&amp;$E23,データシート1!$A$1:$BT$1,0),0),0)</f>
        <v>100.44799999999999</v>
      </c>
      <c r="H23" s="1000">
        <f>IFERROR(VLOOKUP(年度マスタ!$K$4&amp;"_"&amp;H$20,データシート1!$A:$BT,MATCH("ba_"&amp;$E23,データシート1!$A$1:$BT$1,0),0),0)</f>
        <v>131.21</v>
      </c>
      <c r="I23" s="1000">
        <f>IFERROR(VLOOKUP(年度マスタ!$K$4&amp;"_"&amp;I$20,データシート1!$A:$BT,MATCH("ba_"&amp;$E23,データシート1!$A$1:$BT$1,0),0),0)</f>
        <v>157.42699999999999</v>
      </c>
      <c r="J23" s="1000">
        <f>IFERROR(VLOOKUP(年度マスタ!$K$4&amp;"_"&amp;J$20,データシート1!$A:$BT,MATCH("ba_"&amp;$E23,データシート1!$A$1:$BT$1,0),0),0)</f>
        <v>148.596</v>
      </c>
      <c r="K23" s="1000">
        <f>IFERROR(VLOOKUP(年度マスタ!$K$4&amp;"_"&amp;K$20,データシート1!$A:$BT,MATCH("ba_"&amp;$E23,データシート1!$A$1:$BT$1,0),0),0)</f>
        <v>137.262</v>
      </c>
      <c r="L23" s="1000">
        <f>IFERROR(VLOOKUP(年度マスタ!$K$4&amp;"_"&amp;L$20,データシート1!$A:$BT,MATCH("ba_"&amp;$E23,データシート1!$A$1:$BT$1,0),0),0)</f>
        <v>130.62799999999999</v>
      </c>
      <c r="M23" s="1000">
        <f>IFERROR(VLOOKUP(年度マスタ!$K$4&amp;"_"&amp;M$20,データシート1!$A:$BT,MATCH("ba_"&amp;$E23,データシート1!$A$1:$BT$1,0),0),0)</f>
        <v>121.834</v>
      </c>
      <c r="N23" s="1000">
        <f>IFERROR(VLOOKUP(年度マスタ!$K$4&amp;"_"&amp;N$20,データシート1!$A:$BT,MATCH("ba_"&amp;$E23,データシート1!$A$1:$BT$1,0),0),0)</f>
        <v>113.75</v>
      </c>
      <c r="O23" s="1000">
        <f>IFERROR(VLOOKUP(年度マスタ!$K$4&amp;"_"&amp;O$20,データシート1!$A:$BT,MATCH("ba_"&amp;$E23,データシート1!$A$1:$BT$1,0),0),0)</f>
        <v>97.838999999999999</v>
      </c>
      <c r="P23" s="1001">
        <f>IFERROR(VLOOKUP(年度マスタ!$K$4&amp;"_"&amp;P$20,データシート1!$A:$BT,MATCH("ba_"&amp;$E23,データシート1!$A$1:$BT$1,0),0),0)</f>
        <v>91.340999999999994</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225.23121031588818</v>
      </c>
      <c r="AG24" s="996">
        <f t="shared" ref="AG24:AP24" si="7">AG25+AG29</f>
        <v>232.03368240820262</v>
      </c>
      <c r="AH24" s="996">
        <f t="shared" si="7"/>
        <v>114.413659341832</v>
      </c>
      <c r="AI24" s="996">
        <f t="shared" si="7"/>
        <v>254.78402541009112</v>
      </c>
      <c r="AJ24" s="996">
        <f t="shared" si="7"/>
        <v>248.3853474040711</v>
      </c>
      <c r="AK24" s="996">
        <f t="shared" si="7"/>
        <v>200.19292433910798</v>
      </c>
      <c r="AL24" s="996">
        <f t="shared" si="7"/>
        <v>196.44222036356825</v>
      </c>
      <c r="AM24" s="996">
        <f t="shared" si="7"/>
        <v>173.56056178684082</v>
      </c>
      <c r="AN24" s="996">
        <f t="shared" si="7"/>
        <v>139.79077668362964</v>
      </c>
      <c r="AO24" s="996">
        <f>AO25+AO29</f>
        <v>149.75681558182097</v>
      </c>
      <c r="AP24" s="997">
        <f t="shared" si="7"/>
        <v>134.95789872288418</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210.86961023972674</v>
      </c>
      <c r="AG25" s="998">
        <f>①CO2排出量の現状把握!AA35</f>
        <v>215.5408564187357</v>
      </c>
      <c r="AH25" s="998">
        <f>①CO2排出量の現状把握!AB35</f>
        <v>95.820108315697723</v>
      </c>
      <c r="AI25" s="998">
        <f>①CO2排出量の現状把握!AC35</f>
        <v>236.54591832208692</v>
      </c>
      <c r="AJ25" s="998">
        <f>①CO2排出量の現状把握!AD35</f>
        <v>230.04664979982843</v>
      </c>
      <c r="AK25" s="998">
        <f>①CO2排出量の現状把握!AE35</f>
        <v>183.80305933136006</v>
      </c>
      <c r="AL25" s="998">
        <f>①CO2排出量の現状把握!AF35</f>
        <v>183.29909387430934</v>
      </c>
      <c r="AM25" s="998">
        <f>①CO2排出量の現状把握!AG35</f>
        <v>161.59928846652218</v>
      </c>
      <c r="AN25" s="998">
        <f>①CO2排出量の現状把握!AH35</f>
        <v>128.94667617845525</v>
      </c>
      <c r="AO25" s="998">
        <f>①CO2排出量の現状把握!AI35</f>
        <v>137.63961008430283</v>
      </c>
      <c r="AP25" s="999">
        <f>①CO2排出量の現状把握!AJ35</f>
        <v>123.65466393299461</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3.57</v>
      </c>
      <c r="G26" s="998">
        <f>IFERROR(VLOOKUP(年度マスタ!$K$4&amp;"_"&amp;G$20,データシート1!$A:$BT,MATCH("ba_"&amp;$D26,データシート1!$A$1:$BT$1,0),0),0)</f>
        <v>3.43</v>
      </c>
      <c r="H26" s="998">
        <f>IFERROR(VLOOKUP(年度マスタ!$K$4&amp;"_"&amp;H$20,データシート1!$A:$BT,MATCH("ba_"&amp;$D26,データシート1!$A$1:$BT$1,0),0),0)</f>
        <v>4.07</v>
      </c>
      <c r="I26" s="998">
        <f>IFERROR(VLOOKUP(年度マスタ!$K$4&amp;"_"&amp;I$20,データシート1!$A:$BT,MATCH("ba_"&amp;$D26,データシート1!$A$1:$BT$1,0),0),0)</f>
        <v>4.5</v>
      </c>
      <c r="J26" s="998">
        <f>IFERROR(VLOOKUP(年度マスタ!$K$4&amp;"_"&amp;J$20,データシート1!$A:$BT,MATCH("ba_"&amp;$D26,データシート1!$A$1:$BT$1,0),0),0)</f>
        <v>4.2389999999999999</v>
      </c>
      <c r="K26" s="998">
        <f>IFERROR(VLOOKUP(年度マスタ!$K$4&amp;"_"&amp;K$20,データシート1!$A:$BT,MATCH("ba_"&amp;$D26,データシート1!$A$1:$BT$1,0),0),0)</f>
        <v>4.8620000000000001</v>
      </c>
      <c r="L26" s="998">
        <f>IFERROR(VLOOKUP(年度マスタ!$K$4&amp;"_"&amp;L$20,データシート1!$A:$BT,MATCH("ba_"&amp;$D26,データシート1!$A$1:$BT$1,0),0),0)</f>
        <v>4.26</v>
      </c>
      <c r="M26" s="998">
        <f>IFERROR(VLOOKUP(年度マスタ!$K$4&amp;"_"&amp;M$20,データシート1!$A:$BT,MATCH("ba_"&amp;$D26,データシート1!$A$1:$BT$1,0),0),0)</f>
        <v>3.7650000000000001</v>
      </c>
      <c r="N26" s="998">
        <f>IFERROR(VLOOKUP(年度マスタ!$K$4&amp;"_"&amp;N$20,データシート1!$A:$BT,MATCH("ba_"&amp;$D26,データシート1!$A$1:$BT$1,0),0),0)</f>
        <v>3.754</v>
      </c>
      <c r="O26" s="998">
        <f>IFERROR(VLOOKUP(年度マスタ!$K$4&amp;"_"&amp;O$20,データシート1!$A:$BT,MATCH("ba_"&amp;$D26,データシート1!$A$1:$BT$1,0),0),0)</f>
        <v>3.355</v>
      </c>
      <c r="P26" s="999">
        <f>IFERROR(VLOOKUP(年度マスタ!$K$4&amp;"_"&amp;P$20,データシート1!$A:$BT,MATCH("ba_"&amp;$D26,データシート1!$A$1:$BT$1,0),0),0)</f>
        <v>3.198</v>
      </c>
      <c r="Z26" s="313"/>
      <c r="AB26" s="312"/>
      <c r="AC26" s="572"/>
      <c r="AD26" s="458"/>
      <c r="AE26" s="457" t="s">
        <v>98</v>
      </c>
      <c r="AF26" s="1000">
        <f>①CO2排出量の現状把握!Z36</f>
        <v>207.17424409690003</v>
      </c>
      <c r="AG26" s="1000">
        <f>①CO2排出量の現状把握!AA36</f>
        <v>211.73381783547137</v>
      </c>
      <c r="AH26" s="1000">
        <f>①CO2排出量の現状把握!AB36</f>
        <v>92.088225769653448</v>
      </c>
      <c r="AI26" s="1000">
        <f>①CO2排出量の現状把握!AC36</f>
        <v>233.15617012607015</v>
      </c>
      <c r="AJ26" s="1000">
        <f>①CO2排出量の現状把握!AD36</f>
        <v>223.64835676803639</v>
      </c>
      <c r="AK26" s="1000">
        <f>①CO2排出量の現状把握!AE36</f>
        <v>177.54103187926449</v>
      </c>
      <c r="AL26" s="1000">
        <f>①CO2排出量の現状把握!AF36</f>
        <v>177.19921253138037</v>
      </c>
      <c r="AM26" s="1000">
        <f>①CO2排出量の現状把握!AG36</f>
        <v>155.9250919491339</v>
      </c>
      <c r="AN26" s="1000">
        <f>①CO2排出量の現状把握!AH36</f>
        <v>123.973255523777</v>
      </c>
      <c r="AO26" s="1000">
        <f>①CO2排出量の現状把握!AI36</f>
        <v>132.64156435761916</v>
      </c>
      <c r="AP26" s="1001">
        <f>①CO2排出量の現状把握!AJ36</f>
        <v>119.8365658774438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1.2266159899941795</v>
      </c>
      <c r="AG27" s="1000">
        <f>①CO2排出量の現状把握!AA37</f>
        <v>1.6206048845001877</v>
      </c>
      <c r="AH27" s="1000">
        <f>①CO2排出量の現状把握!AB37</f>
        <v>1.5668108031612709</v>
      </c>
      <c r="AI27" s="1000">
        <f>①CO2排出量の現状把握!AC37</f>
        <v>1.3512596521869538</v>
      </c>
      <c r="AJ27" s="1000">
        <f>①CO2排出量の現状把握!AD37</f>
        <v>1.1811847552751558</v>
      </c>
      <c r="AK27" s="1000">
        <f>①CO2排出量の現状把握!AE37</f>
        <v>1.1133441505520778</v>
      </c>
      <c r="AL27" s="1000">
        <f>①CO2排出量の現状把握!AF37</f>
        <v>1.0697697340670491</v>
      </c>
      <c r="AM27" s="1000">
        <f>①CO2排出量の現状把握!AG37</f>
        <v>1.0297225696532524</v>
      </c>
      <c r="AN27" s="1000">
        <f>①CO2排出量の現状把握!AH37</f>
        <v>0.90171239460170038</v>
      </c>
      <c r="AO27" s="1000">
        <f>①CO2排出量の現状把握!AI37</f>
        <v>0.84809808416097199</v>
      </c>
      <c r="AP27" s="1001">
        <f>①CO2排出量の現状把握!AJ37</f>
        <v>0.86969654403525443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2.4687501528325346</v>
      </c>
      <c r="AG28" s="1000">
        <f>①CO2排出量の現状把握!AA38</f>
        <v>2.1864336987641608</v>
      </c>
      <c r="AH28" s="1000">
        <f>①CO2排出量の現状把握!AB38</f>
        <v>2.1650717428829998</v>
      </c>
      <c r="AI28" s="1000">
        <f>①CO2排出量の現状把握!AC38</f>
        <v>2.0384885438298372</v>
      </c>
      <c r="AJ28" s="1000">
        <f>①CO2排出量の現状把握!AD38</f>
        <v>5.2171082765168872</v>
      </c>
      <c r="AK28" s="1000">
        <f>①CO2排出量の現状把握!AE38</f>
        <v>5.1486833015434987</v>
      </c>
      <c r="AL28" s="1000">
        <f>①CO2排出量の現状把握!AF38</f>
        <v>5.030111608861918</v>
      </c>
      <c r="AM28" s="1000">
        <f>①CO2排出量の現状把握!AG38</f>
        <v>4.6444739477350261</v>
      </c>
      <c r="AN28" s="1000">
        <f>①CO2排出量の現状把握!AH38</f>
        <v>4.0717082600765355</v>
      </c>
      <c r="AO28" s="1000">
        <f>①CO2排出量の現状把握!AI38</f>
        <v>4.1499476425227115</v>
      </c>
      <c r="AP28" s="1001">
        <f>①CO2排出量の現状把握!AJ38</f>
        <v>2.9484015115155624</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14.361600076161441</v>
      </c>
      <c r="AG29" s="1002">
        <f>①CO2排出量の現状把握!AA39</f>
        <v>16.492825989466919</v>
      </c>
      <c r="AH29" s="1002">
        <f>①CO2排出量の現状把握!AB39</f>
        <v>18.593551026134275</v>
      </c>
      <c r="AI29" s="1002">
        <f>①CO2排出量の現状把握!AC39</f>
        <v>18.238107088004199</v>
      </c>
      <c r="AJ29" s="1002">
        <f>①CO2排出量の現状把握!AD39</f>
        <v>18.338697604242661</v>
      </c>
      <c r="AK29" s="1002">
        <f>①CO2排出量の現状把握!AE39</f>
        <v>16.389865007747918</v>
      </c>
      <c r="AL29" s="1002">
        <f>①CO2排出量の現状把握!AF39</f>
        <v>13.143126489258911</v>
      </c>
      <c r="AM29" s="1002">
        <f>①CO2排出量の現状把握!AG39</f>
        <v>11.961273320318634</v>
      </c>
      <c r="AN29" s="1002">
        <f>①CO2排出量の現状把握!AH39</f>
        <v>10.844100505174396</v>
      </c>
      <c r="AO29" s="1002">
        <f>①CO2排出量の現状把握!AI39</f>
        <v>12.117205497518148</v>
      </c>
      <c r="AP29" s="1003">
        <f>①CO2排出量の現状把握!AJ39</f>
        <v>11.303234789889569</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24：金属製品製造業(N=3)</v>
      </c>
      <c r="BE30" s="961">
        <f>VLOOKUP(BE$13&amp;"_"&amp;$AV$8,データシート2!$A:$SI,MATCH($AV$5&amp;"_"&amp;$BA30&amp;$AV$6,データシート2!$A$1:$SI$1,0),0)</f>
        <v>3</v>
      </c>
      <c r="BF30" s="1071">
        <f>VLOOKUP(BF$13&amp;"_"&amp;$AW$8,データシート2!$A:$SI,MATCH($AW$5&amp;"_"&amp;$BA30&amp;$AW$6,データシート2!$A$1:$SI$1,0),0)</f>
        <v>57.357999999999997</v>
      </c>
      <c r="BG30" s="1071">
        <f t="shared" si="2"/>
        <v>19.119333333333334</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f t="shared" si="4"/>
        <v>2.3466339294248932</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25：はん用機械器具製造業(N=1)</v>
      </c>
      <c r="BE31" s="961">
        <f>VLOOKUP(BE$13&amp;"_"&amp;$AV$8,データシート2!$A:$SI,MATCH($AV$5&amp;"_"&amp;$BA31&amp;$AV$6,データシート2!$A$1:$SI$1,0),0)</f>
        <v>1</v>
      </c>
      <c r="BF31" s="1071">
        <f>VLOOKUP(BF$13&amp;"_"&amp;$AW$8,データシート2!$A:$SI,MATCH($AW$5&amp;"_"&amp;$BA31&amp;$AW$6,データシート2!$A$1:$SI$1,0),0)</f>
        <v>11.869</v>
      </c>
      <c r="BG31" s="1071">
        <f t="shared" si="2"/>
        <v>11.869</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f t="shared" si="4"/>
        <v>1.3823977003719987</v>
      </c>
    </row>
    <row r="32" spans="2:63" ht="15.95" customHeight="1" thickTop="1" thickBot="1">
      <c r="B32" s="325"/>
      <c r="Z32" s="313"/>
      <c r="AB32" s="312"/>
      <c r="AC32" s="1131" t="s">
        <v>1376</v>
      </c>
      <c r="AD32" s="1131"/>
      <c r="AE32" s="1132"/>
      <c r="AF32" s="509">
        <f t="shared" ref="AF32:AP32" si="12">IFERROR(IF(SUM(F23:F26)/AF24&gt;1,1,SUM(F23:F26)/AF24),0)</f>
        <v>0.51913320465672563</v>
      </c>
      <c r="AG32" s="509">
        <f t="shared" si="12"/>
        <v>0.44768500384032095</v>
      </c>
      <c r="AH32" s="509">
        <f t="shared" si="12"/>
        <v>1</v>
      </c>
      <c r="AI32" s="509">
        <f t="shared" si="12"/>
        <v>0.63554612475946315</v>
      </c>
      <c r="AJ32" s="509">
        <f t="shared" si="12"/>
        <v>0.61531407386672199</v>
      </c>
      <c r="AK32" s="509">
        <f t="shared" si="12"/>
        <v>0.70993518112186282</v>
      </c>
      <c r="AL32" s="509">
        <f t="shared" si="12"/>
        <v>0.68665483290890361</v>
      </c>
      <c r="AM32" s="509">
        <f t="shared" si="12"/>
        <v>0.72366094409313431</v>
      </c>
      <c r="AN32" s="509">
        <f t="shared" si="12"/>
        <v>0.84057047816489061</v>
      </c>
      <c r="AO32" s="509">
        <f t="shared" si="12"/>
        <v>0.67572216734744706</v>
      </c>
      <c r="AP32" s="509">
        <f t="shared" si="12"/>
        <v>0.70050735003011311</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0.53755967904115043</v>
      </c>
      <c r="AG33" s="506">
        <f t="shared" ref="AG33:AP33" si="13">IFERROR(IF(G22/AG25&gt;1,1,G22/AG25),0)</f>
        <v>0.46602765558682563</v>
      </c>
      <c r="AH33" s="506">
        <f t="shared" si="13"/>
        <v>1</v>
      </c>
      <c r="AI33" s="506">
        <f t="shared" si="13"/>
        <v>0.66552406026149813</v>
      </c>
      <c r="AJ33" s="506">
        <f t="shared" si="13"/>
        <v>0.64593855259052257</v>
      </c>
      <c r="AK33" s="506">
        <f t="shared" si="13"/>
        <v>0.7467884402976348</v>
      </c>
      <c r="AL33" s="506">
        <f t="shared" si="13"/>
        <v>0.71264945853782213</v>
      </c>
      <c r="AM33" s="506">
        <f t="shared" si="13"/>
        <v>0.75392658690598024</v>
      </c>
      <c r="AN33" s="506">
        <f t="shared" si="13"/>
        <v>0.88214759287456257</v>
      </c>
      <c r="AO33" s="506">
        <f t="shared" si="13"/>
        <v>0.71083462049968482</v>
      </c>
      <c r="AP33" s="506">
        <f t="shared" si="13"/>
        <v>0.73867816299671007</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0.5471481288329515</v>
      </c>
      <c r="AG34" s="507">
        <f t="shared" ref="AG34:AP36" si="14">IFERROR(IF(G23/AG26&gt;1,1,G23/AG26),0)</f>
        <v>0.474406974884161</v>
      </c>
      <c r="AH34" s="507">
        <f t="shared" si="14"/>
        <v>1</v>
      </c>
      <c r="AI34" s="507">
        <f t="shared" si="14"/>
        <v>0.67519980241087962</v>
      </c>
      <c r="AJ34" s="507">
        <f t="shared" si="14"/>
        <v>0.66441802724319055</v>
      </c>
      <c r="AK34" s="507">
        <f t="shared" si="14"/>
        <v>0.77312832164535372</v>
      </c>
      <c r="AL34" s="507">
        <f t="shared" si="14"/>
        <v>0.73718160557212953</v>
      </c>
      <c r="AM34" s="507">
        <f t="shared" si="14"/>
        <v>0.7813623739259673</v>
      </c>
      <c r="AN34" s="507">
        <f t="shared" si="14"/>
        <v>0.91753660512838375</v>
      </c>
      <c r="AO34" s="507">
        <f t="shared" si="14"/>
        <v>0.73761946697351322</v>
      </c>
      <c r="AP34" s="507">
        <f t="shared" si="14"/>
        <v>0.76221309690578032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0.24857954413629565</v>
      </c>
      <c r="AG37" s="508">
        <f t="shared" ref="AG37:AP37" si="17">IFERROR(IF(G26/AG29&gt;1,1,G26/AG29),0)</f>
        <v>0.20796921050343686</v>
      </c>
      <c r="AH37" s="508">
        <f t="shared" si="17"/>
        <v>0.21889309870284529</v>
      </c>
      <c r="AI37" s="508">
        <f t="shared" si="17"/>
        <v>0.24673613211536616</v>
      </c>
      <c r="AJ37" s="508">
        <f t="shared" si="17"/>
        <v>0.23115054795490528</v>
      </c>
      <c r="AK37" s="508">
        <f t="shared" si="17"/>
        <v>0.29664673856078777</v>
      </c>
      <c r="AL37" s="508">
        <f t="shared" si="17"/>
        <v>0.32412379227130184</v>
      </c>
      <c r="AM37" s="508">
        <f t="shared" si="17"/>
        <v>0.314765819589156</v>
      </c>
      <c r="AN37" s="508">
        <f t="shared" si="17"/>
        <v>0.34617901210051794</v>
      </c>
      <c r="AO37" s="508">
        <f t="shared" si="17"/>
        <v>0.27687902137891224</v>
      </c>
      <c r="AP37" s="508">
        <f t="shared" si="17"/>
        <v>0.28292785732987891</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22.114000000000001</v>
      </c>
      <c r="BG37" s="1071">
        <f t="shared" si="2"/>
        <v>22.114000000000001</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1.6681584298085335</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3.198</v>
      </c>
      <c r="BG51" s="1071">
        <f t="shared" ref="BG51" si="22">BF51/BE51</f>
        <v>3.198</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0.12334911286192711</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116.925</v>
      </c>
      <c r="G55" s="1004">
        <f t="shared" ref="G55:P55" si="29">SUM(G56,G57,G60,G61,G62,G63,G64,G65,)</f>
        <v>103.878</v>
      </c>
      <c r="H55" s="1004">
        <f t="shared" si="29"/>
        <v>135.28</v>
      </c>
      <c r="I55" s="1004">
        <f t="shared" si="29"/>
        <v>161.92699999999999</v>
      </c>
      <c r="J55" s="1004">
        <f t="shared" si="29"/>
        <v>152.83500000000001</v>
      </c>
      <c r="K55" s="1004">
        <f t="shared" si="29"/>
        <v>142.124</v>
      </c>
      <c r="L55" s="1004">
        <f t="shared" si="29"/>
        <v>134.88800000000001</v>
      </c>
      <c r="M55" s="1004">
        <f t="shared" si="29"/>
        <v>125.599</v>
      </c>
      <c r="N55" s="1004">
        <f t="shared" si="29"/>
        <v>117.504</v>
      </c>
      <c r="O55" s="1004">
        <f t="shared" si="29"/>
        <v>101.194</v>
      </c>
      <c r="P55" s="1005">
        <f t="shared" si="29"/>
        <v>94.539000000000001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116.925</v>
      </c>
      <c r="G56" s="1006">
        <f>IFERROR(VLOOKUP(年度マスタ!$K$4&amp;"_"&amp;G$54,データシート1!$A:$CD,MATCH("bc_"&amp;$C56,データシート1!$A$1:$CD$1,0),0),0)</f>
        <v>103.878</v>
      </c>
      <c r="H56" s="1006">
        <f>IFERROR(VLOOKUP(年度マスタ!$K$4&amp;"_"&amp;H$54,データシート1!$A:$CD,MATCH("bc_"&amp;$C56,データシート1!$A$1:$CD$1,0),0),0)</f>
        <v>135.28</v>
      </c>
      <c r="I56" s="1006">
        <f>IFERROR(VLOOKUP(年度マスタ!$K$4&amp;"_"&amp;I$54,データシート1!$A:$CD,MATCH("bc_"&amp;$C56,データシート1!$A$1:$CD$1,0),0),0)</f>
        <v>161.92699999999999</v>
      </c>
      <c r="J56" s="1006">
        <f>IFERROR(VLOOKUP(年度マスタ!$K$4&amp;"_"&amp;J$54,データシート1!$A:$CD,MATCH("bc_"&amp;$C56,データシート1!$A$1:$CD$1,0),0),0)</f>
        <v>152.83500000000001</v>
      </c>
      <c r="K56" s="1006">
        <f>IFERROR(VLOOKUP(年度マスタ!$K$4&amp;"_"&amp;K$54,データシート1!$A:$CD,MATCH("bc_"&amp;$C56,データシート1!$A$1:$CD$1,0),0),0)</f>
        <v>142.124</v>
      </c>
      <c r="L56" s="1006">
        <f>IFERROR(VLOOKUP(年度マスタ!$K$4&amp;"_"&amp;L$54,データシート1!$A:$CD,MATCH("bc_"&amp;$C56,データシート1!$A$1:$CD$1,0),0),0)</f>
        <v>134.88800000000001</v>
      </c>
      <c r="M56" s="1006">
        <f>IFERROR(VLOOKUP(年度マスタ!$K$4&amp;"_"&amp;M$54,データシート1!$A:$CD,MATCH("bc_"&amp;$C56,データシート1!$A$1:$CD$1,0),0),0)</f>
        <v>125.599</v>
      </c>
      <c r="N56" s="1006">
        <f>IFERROR(VLOOKUP(年度マスタ!$K$4&amp;"_"&amp;N$54,データシート1!$A:$CD,MATCH("bc_"&amp;$C56,データシート1!$A$1:$CD$1,0),0),0)</f>
        <v>117.504</v>
      </c>
      <c r="O56" s="1006">
        <f>IFERROR(VLOOKUP(年度マスタ!$K$4&amp;"_"&amp;O$54,データシート1!$A:$CD,MATCH("bc_"&amp;$C56,データシート1!$A$1:$CD$1,0),0),0)</f>
        <v>101.194</v>
      </c>
      <c r="P56" s="1007">
        <f>IFERROR(VLOOKUP(年度マスタ!$K$4&amp;"_"&amp;P$54,データシート1!$A:$CD,MATCH("bc_"&amp;$C56,データシート1!$A$1:$CD$1,0),0),0)</f>
        <v>94.539000000000001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長洲町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1879.556</v>
      </c>
      <c r="K6" s="688">
        <f>VLOOKUP(年度マスタ!$K$4&amp;"_"&amp;K$5,データシート1!$A:$BS,MATCH("cb_"&amp;$G6,データシート1!$A$1:$BS$1,0),0)</f>
        <v>2113.6559999999999</v>
      </c>
      <c r="L6" s="688">
        <f>VLOOKUP(年度マスタ!$K$4&amp;"_"&amp;L$5,データシート1!$A:$BS,MATCH("cb_"&amp;$G6,データシート1!$A$1:$BS$1,0),0)</f>
        <v>2258.4560000000001</v>
      </c>
      <c r="M6" s="688">
        <f>VLOOKUP(年度マスタ!$K$4&amp;"_"&amp;M$5,データシート1!$A:$BS,MATCH("cb_"&amp;$G6,データシート1!$A$1:$BS$1,0),0)</f>
        <v>2396.9560000000001</v>
      </c>
      <c r="N6" s="688">
        <f>VLOOKUP(年度マスタ!$K$4&amp;"_"&amp;N$5,データシート1!$A:$BS,MATCH("cb_"&amp;$G6,データシート1!$A$1:$BS$1,0),0)</f>
        <v>2642.6060000000002</v>
      </c>
      <c r="O6" s="688">
        <f>VLOOKUP(年度マスタ!$K$4&amp;"_"&amp;O$5,データシート1!$A:$BS,MATCH("cb_"&amp;$G6,データシート1!$A$1:$BS$1,0),0)</f>
        <v>2828.6460000000011</v>
      </c>
      <c r="P6" s="688">
        <f>VLOOKUP(年度マスタ!$K$4&amp;"_"&amp;P$5,データシート1!$A:$BS,MATCH("cb_"&amp;$G6,データシート1!$A$1:$BS$1,0),0)</f>
        <v>3060.856000000002</v>
      </c>
      <c r="Q6" s="688">
        <f>VLOOKUP(年度マスタ!$K$4&amp;"_"&amp;Q$5,データシート1!$A:$BS,MATCH("cb_"&amp;$G6,データシート1!$A$1:$BS$1,0),0)</f>
        <v>3235.5260000000021</v>
      </c>
      <c r="R6" s="704">
        <f>VLOOKUP(年度マスタ!$K$4&amp;"_"&amp;R$5,データシート1!$A:$BS,MATCH("cb_"&amp;$G6,データシート1!$A$1:$BS$1,0),0)</f>
        <v>3468.126000000002</v>
      </c>
      <c r="S6" s="627"/>
      <c r="T6" s="226"/>
      <c r="U6" s="640"/>
      <c r="V6" s="231"/>
      <c r="W6" s="231"/>
      <c r="X6" s="231"/>
      <c r="Y6" s="232" t="s">
        <v>233</v>
      </c>
      <c r="Z6" s="734" t="s">
        <v>234</v>
      </c>
      <c r="AA6" s="734"/>
      <c r="AB6" s="734"/>
      <c r="AC6" s="735">
        <f>SUM(AC7:AC8)</f>
        <v>248840</v>
      </c>
      <c r="AD6" s="735">
        <f>SUM(AD7:AD8)</f>
        <v>326844.26500000001</v>
      </c>
      <c r="AE6" s="736">
        <f>$AD6*3600/100000000</f>
        <v>11.766393539999999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10573.1</v>
      </c>
      <c r="K7" s="684">
        <f>VLOOKUP(年度マスタ!$K$4&amp;"_"&amp;K$5,データシート1!$A:$BS,MATCH("cb_"&amp;$G7,データシート1!$A$1:$BS$1,0),0)</f>
        <v>12925.400000000001</v>
      </c>
      <c r="L7" s="684">
        <f>VLOOKUP(年度マスタ!$K$4&amp;"_"&amp;L$5,データシート1!$A:$BS,MATCH("cb_"&amp;$G7,データシート1!$A$1:$BS$1,0),0)</f>
        <v>14306.8</v>
      </c>
      <c r="M7" s="684">
        <f>VLOOKUP(年度マスタ!$K$4&amp;"_"&amp;M$5,データシート1!$A:$BS,MATCH("cb_"&amp;$G7,データシート1!$A$1:$BS$1,0),0)</f>
        <v>15090.4</v>
      </c>
      <c r="N7" s="684">
        <f>VLOOKUP(年度マスタ!$K$4&amp;"_"&amp;N$5,データシート1!$A:$BS,MATCH("cb_"&amp;$G7,データシート1!$A$1:$BS$1,0),0)</f>
        <v>15561.5</v>
      </c>
      <c r="O7" s="684">
        <f>VLOOKUP(年度マスタ!$K$4&amp;"_"&amp;O$5,データシート1!$A:$BS,MATCH("cb_"&amp;$G7,データシート1!$A$1:$BS$1,0),0)</f>
        <v>15985.1</v>
      </c>
      <c r="P7" s="684">
        <f>VLOOKUP(年度マスタ!$K$4&amp;"_"&amp;P$5,データシート1!$A:$BS,MATCH("cb_"&amp;$G7,データシート1!$A$1:$BS$1,0),0)</f>
        <v>16033.900000000011</v>
      </c>
      <c r="Q7" s="684">
        <f>VLOOKUP(年度マスタ!$K$4&amp;"_"&amp;Q$5,データシート1!$A:$BS,MATCH("cb_"&amp;$G7,データシート1!$A$1:$BS$1,0),0)</f>
        <v>16217.600000000009</v>
      </c>
      <c r="R7" s="705">
        <f>VLOOKUP(年度マスタ!$K$4&amp;"_"&amp;R$5,データシート1!$A:$BS,MATCH("cb_"&amp;$G7,データシート1!$A$1:$BS$1,0),0)</f>
        <v>16360.600000000006</v>
      </c>
      <c r="S7" s="627"/>
      <c r="T7" s="226"/>
      <c r="U7" s="640"/>
      <c r="V7" s="231"/>
      <c r="W7" s="231"/>
      <c r="X7" s="231"/>
      <c r="Y7" s="232" t="s">
        <v>236</v>
      </c>
      <c r="Z7" s="248" t="s">
        <v>1368</v>
      </c>
      <c r="AA7" s="248"/>
      <c r="AB7" s="248"/>
      <c r="AC7" s="671">
        <f>VLOOKUP(年度マスタ!$K$4&amp;"_令和4年度",データシート3!A:AB,MATCH("ea_"&amp;$Y7&amp;"_設備",データシート3!$A$1:$AB$1,0),0)</f>
        <v>107928</v>
      </c>
      <c r="AD7" s="671">
        <f>VLOOKUP(年度マスタ!$K$4&amp;"_令和4年度",データシート3!A:AB,MATCH("ea_"&amp;$Y7&amp;"_年間発電",データシート3!$A$1:$AB$1,0),0)/10^3</f>
        <v>141874.367</v>
      </c>
      <c r="AE7" s="606">
        <f t="shared" ref="AE7:AE16" si="0">$AD7*3600/100000000</f>
        <v>5.107477212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140912</v>
      </c>
      <c r="AD8" s="671">
        <f>VLOOKUP(年度マスタ!$K$4&amp;"_令和4年度",データシート3!A:AB,MATCH("ea_"&amp;$Y8&amp;"_年間発電",データシート3!$A$1:$AB$1,0),0)/10^3</f>
        <v>184969.89799999999</v>
      </c>
      <c r="AE8" s="606">
        <f t="shared" si="0"/>
        <v>6.6589163279999992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12452.656000000001</v>
      </c>
      <c r="K12" s="722">
        <f t="shared" ref="K12:Q12" si="1">SUM(K6:K11)</f>
        <v>15039.056</v>
      </c>
      <c r="L12" s="722">
        <f t="shared" si="1"/>
        <v>16565.256000000001</v>
      </c>
      <c r="M12" s="722">
        <f t="shared" si="1"/>
        <v>17487.356</v>
      </c>
      <c r="N12" s="722">
        <f t="shared" si="1"/>
        <v>18204.106</v>
      </c>
      <c r="O12" s="722">
        <f t="shared" si="1"/>
        <v>18813.746000000003</v>
      </c>
      <c r="P12" s="722">
        <f t="shared" si="1"/>
        <v>19094.756000000012</v>
      </c>
      <c r="Q12" s="722">
        <f t="shared" si="1"/>
        <v>19453.126000000011</v>
      </c>
      <c r="R12" s="723">
        <f t="shared" ref="R12" si="2">SUM(R6:R11)</f>
        <v>19828.72600000001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1.3684697400000001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7.3233914899999997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2255.6927467199998</v>
      </c>
      <c r="K19" s="682">
        <f>K6*別紙!$C5/100*別紙!$E5/10^3</f>
        <v>2536.6408387199999</v>
      </c>
      <c r="L19" s="682">
        <f>L6*別紙!$C5/100*別紙!$E5/10^3</f>
        <v>2710.4182147199999</v>
      </c>
      <c r="M19" s="682">
        <f>M6*別紙!$C5/100*別紙!$E5/10^3</f>
        <v>2876.6348347200001</v>
      </c>
      <c r="N19" s="682">
        <f>N6*別紙!$C5/100*別紙!$E5/10^3</f>
        <v>3171.4443127199997</v>
      </c>
      <c r="O19" s="682">
        <f>O6*別紙!$C5/100*別紙!$E5/10^3</f>
        <v>3394.7146375200014</v>
      </c>
      <c r="P19" s="682">
        <f>P6*別紙!$C5/100*別紙!$E5/10^3</f>
        <v>3673.394502720002</v>
      </c>
      <c r="Q19" s="682">
        <f>Q6*別紙!$C5/100*別紙!$E5/10^3</f>
        <v>3883.0194631200029</v>
      </c>
      <c r="R19" s="710">
        <f>R6*別紙!$C5/100*別紙!$E5/10^3</f>
        <v>4162.1673751200015</v>
      </c>
      <c r="S19" s="631"/>
      <c r="T19" s="227"/>
      <c r="U19" s="647"/>
      <c r="W19" s="237"/>
      <c r="X19" s="237"/>
      <c r="Y19" s="209"/>
      <c r="Z19" s="699" t="s">
        <v>229</v>
      </c>
      <c r="AA19" s="748"/>
      <c r="AB19" s="749"/>
      <c r="AC19" s="750">
        <f>SUM($AC$6,$AC$9,$AC$10,$AC$13)</f>
        <v>248840</v>
      </c>
      <c r="AD19" s="750">
        <f>SUM($AD$6,$AD$9,$AD$10,$AD$13)</f>
        <v>326844.26500000001</v>
      </c>
      <c r="AE19" s="751">
        <f>SUM($AE$6,$AE$9,$AE$10,$AE$13,$AE$17,$AE$18)</f>
        <v>20.45825477</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13985.673755999998</v>
      </c>
      <c r="K20" s="684">
        <f>K7*別紙!$C6/100*別紙!$E6/10^3</f>
        <v>17097.202104</v>
      </c>
      <c r="L20" s="684">
        <f>L7*別紙!$C6/100*別紙!$E6/10^3</f>
        <v>18924.462767999998</v>
      </c>
      <c r="M20" s="684">
        <f>M7*別紙!$C6/100*別紙!$E6/10^3</f>
        <v>19960.977504000002</v>
      </c>
      <c r="N20" s="684">
        <f>N7*別紙!$C6/100*別紙!$E6/10^3</f>
        <v>20584.12974</v>
      </c>
      <c r="O20" s="684">
        <f>O7*別紙!$C6/100*別紙!$E6/10^3</f>
        <v>21144.450876000003</v>
      </c>
      <c r="P20" s="684">
        <f>P7*別紙!$C6/100*別紙!$E6/10^3</f>
        <v>21209.001564000013</v>
      </c>
      <c r="Q20" s="684">
        <f>Q7*別紙!$C6/100*別紙!$E6/10^3</f>
        <v>21451.992576000008</v>
      </c>
      <c r="R20" s="705">
        <f>R7*別紙!$C6/100*別紙!$E6/10^3</f>
        <v>21641.147256000007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16241.366502719999</v>
      </c>
      <c r="K25" s="728">
        <f t="shared" si="3"/>
        <v>19633.842942719999</v>
      </c>
      <c r="L25" s="728">
        <f t="shared" si="3"/>
        <v>21634.880982719998</v>
      </c>
      <c r="M25" s="728">
        <f t="shared" si="3"/>
        <v>22837.612338720002</v>
      </c>
      <c r="N25" s="728">
        <f t="shared" si="3"/>
        <v>23755.57405272</v>
      </c>
      <c r="O25" s="728">
        <f t="shared" si="3"/>
        <v>24539.165513520005</v>
      </c>
      <c r="P25" s="728">
        <f t="shared" si="3"/>
        <v>24882.396066720015</v>
      </c>
      <c r="Q25" s="728">
        <f t="shared" si="3"/>
        <v>25335.012039120011</v>
      </c>
      <c r="R25" s="729">
        <f t="shared" ref="R25" si="4">SUM(R19:R24)</f>
        <v>25803.314631120011</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275616.13331707037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238800.94237481063</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254707.4510632444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253701.69797827461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237388.75920185287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242840.70363940904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222034.0033103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208678.20811121378</v>
      </c>
      <c r="R26" s="726">
        <f>Q26</f>
        <v>208678.20811121378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5.8927488413879743E-2</v>
      </c>
      <c r="K27" s="951">
        <f t="shared" ref="K27:P27" si="5">K25/K26</f>
        <v>8.2218448333858121E-2</v>
      </c>
      <c r="L27" s="951">
        <f t="shared" si="5"/>
        <v>8.4940118133206913E-2</v>
      </c>
      <c r="M27" s="951">
        <f t="shared" si="5"/>
        <v>9.0017577811701013E-2</v>
      </c>
      <c r="N27" s="951">
        <f t="shared" si="5"/>
        <v>0.10007034087288233</v>
      </c>
      <c r="O27" s="951">
        <f t="shared" si="5"/>
        <v>0.10105046289915998</v>
      </c>
      <c r="P27" s="951">
        <f t="shared" si="5"/>
        <v>0.11206570027900649</v>
      </c>
      <c r="Q27" s="951">
        <f>Q25/Q26</f>
        <v>0.12140708063593238</v>
      </c>
      <c r="R27" s="952">
        <f>R25/R26</f>
        <v>0.12365121813470954</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0.12365121813470954</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1.5662596873834107</v>
      </c>
      <c r="AA52" s="209"/>
      <c r="AB52" s="755" t="s">
        <v>232</v>
      </c>
      <c r="AC52" s="756">
        <f>$AD6</f>
        <v>326844.26500000001</v>
      </c>
      <c r="AD52" s="757">
        <f>R19+R20</f>
        <v>25803.314631120011</v>
      </c>
      <c r="AE52" s="758">
        <f t="shared" ref="AE52:AE54" si="6">IFERROR(AD52/AC52,"-")</f>
        <v>7.8946817779164666E-2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118166.05688878623</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428</v>
      </c>
      <c r="AK54" s="491">
        <f>VLOOKUP(年度マスタ!$K$4&amp;"_"&amp;AK$53,データシート1!$A$1:$BS$996,MATCH("ca_太陽光発電（10kW未満）",データシート1!$A$1:$BS$1,0),0)</f>
        <v>470</v>
      </c>
      <c r="AL54" s="491">
        <f>VLOOKUP(年度マスタ!$K$4&amp;"_"&amp;AL$53,データシート1!$A$1:$BS$996,MATCH("ca_太陽光発電（10kW未満）",データシート1!$A$1:$BS$1,0),0)</f>
        <v>492</v>
      </c>
      <c r="AM54" s="491">
        <f>VLOOKUP(年度マスタ!$K$4&amp;"_"&amp;AM$53,データシート1!$A$1:$BS$996,MATCH("ca_太陽光発電（10kW未満）",データシート1!$A$1:$BS$1,0),0)</f>
        <v>514</v>
      </c>
      <c r="AN54" s="491">
        <f>VLOOKUP(年度マスタ!$K$4&amp;"_"&amp;AN$53,データシート1!$A$1:$BS$996,MATCH("ca_太陽光発電（10kW未満）",データシート1!$A$1:$BS$1,0),0)</f>
        <v>555</v>
      </c>
      <c r="AO54" s="201">
        <f>VLOOKUP(年度マスタ!$K$4&amp;"_"&amp;AO$53,データシート1!$A$1:$BS$996,MATCH("ca_太陽光発電（10kW未満）",データシート1!$A$1:$BS$1,0),0)</f>
        <v>588</v>
      </c>
      <c r="AP54" s="201">
        <f>VLOOKUP(年度マスタ!$K$4&amp;"_"&amp;AP$53,データシート1!$A$1:$BS$996,MATCH("ca_太陽光発電（10kW未満）",データシート1!$A$1:$BS$1,0),0)</f>
        <v>625</v>
      </c>
      <c r="AQ54" s="201">
        <f>VLOOKUP(年度マスタ!$K$4&amp;"_"&amp;AQ$53,データシート1!$A$1:$BS$996,MATCH("ca_太陽光発電（10kW未満）",データシート1!$A$1:$BS$1,0),0)</f>
        <v>651</v>
      </c>
      <c r="AR54" s="201">
        <f>VLOOKUP(年度マスタ!$K$4&amp;"_"&amp;AR$53,データシート1!$A$1:$BS$996,MATCH("ca_太陽光発電（10kW未満）",データシート1!$A$1:$BS$1,0),0)</f>
        <v>694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長洲町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熊本県</v>
      </c>
      <c r="AY12" s="25" t="str">
        <f>年度マスタ!$J4</f>
        <v>長洲町</v>
      </c>
      <c r="AZ12" s="25" t="str">
        <f>年度マスタ!$K4</f>
        <v>43368</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01226</v>
      </c>
      <c r="AY21" s="20" t="str">
        <f>IF(IFERROR(比較地域マスタ!$Z6,"")=0,"",IFERROR(比較地域マスタ!$Z6,""))</f>
        <v>砂川市</v>
      </c>
      <c r="BB21" s="122" t="str">
        <f t="shared" ref="BB21:BC68" si="0">AX21</f>
        <v>01226</v>
      </c>
      <c r="BC21" s="123" t="str">
        <f t="shared" si="0"/>
        <v>砂川市</v>
      </c>
      <c r="BD21" s="40">
        <f>SUM(BE21,BI21:BK21,BQ21)</f>
        <v>155.99789491297057</v>
      </c>
      <c r="BE21" s="40">
        <f>SUM(BF21:BH21)</f>
        <v>53.694168344575367</v>
      </c>
      <c r="BF21" s="40">
        <f>VLOOKUP($AX21&amp;"_"&amp;$BC$14,データシート1!$A:$BS,MATCH($BC$12&amp;"_"&amp;BF$20,データシート1!$A$1:$BS$1,0),0)</f>
        <v>49.851557806238503</v>
      </c>
      <c r="BG21" s="40">
        <f>VLOOKUP($AX21&amp;"_"&amp;$BC$14,データシート1!$A:$BS,MATCH($BC$12&amp;"_"&amp;BG$20,データシート1!$A$1:$BS$1,0),0)</f>
        <v>2.4821518211749813</v>
      </c>
      <c r="BH21" s="40">
        <f>VLOOKUP($AX21&amp;"_"&amp;$BC$14,データシート1!$A:$BS,MATCH($BC$12&amp;"_"&amp;BH$20,データシート1!$A$1:$BS$1,0),0)</f>
        <v>1.360458717161884</v>
      </c>
      <c r="BI21" s="40">
        <f>VLOOKUP($AX21&amp;"_"&amp;$BC$14,データシート1!$A:$BS,MATCH($BC$12&amp;"_"&amp;BI$20,データシート1!$A$1:$BS$1,0),0)</f>
        <v>32.716158921822945</v>
      </c>
      <c r="BJ21" s="40">
        <f>VLOOKUP($AX21&amp;"_"&amp;$BC$14,データシート1!$A:$BS,MATCH($BC$12&amp;"_"&amp;BJ$20,データシート1!$A$1:$BS$1,0),0)</f>
        <v>39.021959421791024</v>
      </c>
      <c r="BK21" s="40">
        <f t="shared" ref="BK21:BK68" si="1">SUM(BL21,BO21:BP21)</f>
        <v>28.044813601808773</v>
      </c>
      <c r="BL21" s="40">
        <f t="shared" ref="BL21:BL67" si="2">SUM(BM21:BN21)</f>
        <v>27.071626463592246</v>
      </c>
      <c r="BM21" s="40">
        <f>VLOOKUP($AX21&amp;"_"&amp;$BC$14,データシート1!$A:$BS,MATCH($BC$12&amp;"_"&amp;BM$20,データシート1!$A$1:$BS$1,0),0)</f>
        <v>14.026525785373236</v>
      </c>
      <c r="BN21" s="40">
        <f>VLOOKUP($AX21&amp;"_"&amp;$BC$14,データシート1!$A:$BS,MATCH($BC$12&amp;"_"&amp;BN$20,データシート1!$A$1:$BS$1,0),0)</f>
        <v>13.045100678219011</v>
      </c>
      <c r="BO21" s="40">
        <f>VLOOKUP($AX21&amp;"_"&amp;$BC$14,データシート1!$A:$BS,MATCH($BC$12&amp;"_"&amp;BO$20,データシート1!$A$1:$BS$1,0),0)</f>
        <v>0.9731871382165288</v>
      </c>
      <c r="BP21" s="40">
        <f>VLOOKUP($AX21&amp;"_"&amp;$BC$14,データシート1!$A:$BS,MATCH($BC$12&amp;"_"&amp;BP$20,データシート1!$A$1:$BS$1,0),0)</f>
        <v>0</v>
      </c>
      <c r="BQ21" s="40">
        <f>VLOOKUP($AX21&amp;"_"&amp;$BC$14,データシート1!$A:$BS,MATCH($BC$12&amp;"_"&amp;BQ$20,データシート1!$A$1:$BS$1,0),0)</f>
        <v>2.520794622972454</v>
      </c>
      <c r="BR21" s="41">
        <f t="shared" ref="BR21:BR68" si="3">BD21</f>
        <v>155.99789491297057</v>
      </c>
      <c r="BT21" s="124" t="str">
        <f t="shared" ref="BT21:BT68" si="4">AY21</f>
        <v>砂川市</v>
      </c>
      <c r="BU21" s="40">
        <f>BD21</f>
        <v>155.99789491297057</v>
      </c>
      <c r="BV21" s="70">
        <f>BE21/$BR21</f>
        <v>0.34419803148325001</v>
      </c>
      <c r="BW21" s="70">
        <f t="shared" ref="BW21:CH42" si="5">BF21/$BR21</f>
        <v>0.31956558025382403</v>
      </c>
      <c r="BX21" s="70">
        <f t="shared" si="5"/>
        <v>1.5911444334295314E-2</v>
      </c>
      <c r="BY21" s="70">
        <f t="shared" si="5"/>
        <v>8.721006895130657E-3</v>
      </c>
      <c r="BZ21" s="70">
        <f t="shared" si="5"/>
        <v>0.20972179746447805</v>
      </c>
      <c r="CA21" s="70">
        <f t="shared" si="5"/>
        <v>0.25014414100626758</v>
      </c>
      <c r="CB21" s="70">
        <f t="shared" si="5"/>
        <v>0.17977687210109247</v>
      </c>
      <c r="CC21" s="70">
        <f t="shared" si="5"/>
        <v>0.17353840882721652</v>
      </c>
      <c r="CD21" s="70">
        <f t="shared" si="5"/>
        <v>8.9914840153442283E-2</v>
      </c>
      <c r="CE21" s="70">
        <f t="shared" si="5"/>
        <v>8.362356867377424E-2</v>
      </c>
      <c r="CF21" s="70">
        <f t="shared" si="5"/>
        <v>6.2384632738759632E-3</v>
      </c>
      <c r="CG21" s="70">
        <f t="shared" si="5"/>
        <v>0</v>
      </c>
      <c r="CH21" s="70">
        <f>BQ21/$BR21</f>
        <v>1.6159157944911861E-2</v>
      </c>
      <c r="CI21" s="125">
        <f t="shared" ref="CI21:CI68" si="6">BR21/$BR21</f>
        <v>1</v>
      </c>
      <c r="CK21" s="126" t="str">
        <f t="shared" ref="CK21:CK68" si="7">AY21</f>
        <v>砂川市</v>
      </c>
      <c r="CL21" s="127">
        <f>CN21+CP21+CR21</f>
        <v>53.694168344575367</v>
      </c>
      <c r="CM21" s="71">
        <f>IF(IF(CL21=0,0,CW21/CL21)&gt;1,1,IF(CL21=0,0,CW21/CL21))</f>
        <v>0.3429236464160681</v>
      </c>
      <c r="CN21" s="72">
        <f>BF21</f>
        <v>49.851557806238503</v>
      </c>
      <c r="CO21" s="71">
        <f>IF(IF(CN21=0,0,CX21/CN21)&gt;1,1,IF(CN21=0,0,CX21/CN21))</f>
        <v>0.36935656196677102</v>
      </c>
      <c r="CP21" s="72">
        <f t="shared" ref="CP21:CP68" si="8">BG21</f>
        <v>2.4821518211749813</v>
      </c>
      <c r="CQ21" s="71">
        <f>IF(IF(CP21=0,0,CY21/CP21)&gt;1,1,IF(CP21=0,0,CY21/CP21))</f>
        <v>0</v>
      </c>
      <c r="CR21" s="72">
        <f t="shared" ref="CR21:CR68" si="9">BH21</f>
        <v>1.360458717161884</v>
      </c>
      <c r="CS21" s="71">
        <f>IF(IF(CR21=0,0,CZ21/CR21)&gt;1,1,IF(CR21=0,0,CZ21/CR21))</f>
        <v>0</v>
      </c>
      <c r="CT21" s="72">
        <f t="shared" ref="CT21:CT68" si="10">BI21</f>
        <v>32.716158921822945</v>
      </c>
      <c r="CU21" s="73">
        <f>IF(IF(CT21=0,0,DA21/CT21)&gt;1,1,IF(CT21=0,0,DA21/CT21))</f>
        <v>0.2252403779309371</v>
      </c>
      <c r="CV21" s="18"/>
      <c r="CW21" s="1075">
        <f>SUM(CX21:CZ21)</f>
        <v>18.413</v>
      </c>
      <c r="CX21" s="1076">
        <f>VLOOKUP($AX21&amp;"_"&amp;$CW$14,データシート1!$A:$BS,MATCH($CW$12&amp;"_"&amp;CX$20,データシート1!$A$1:$BS$1,0),0)</f>
        <v>18.413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7.3689999999999998</v>
      </c>
      <c r="DB21" s="1076">
        <f>VLOOKUP($AX21&amp;"_"&amp;$CW$14,データシート1!$A:$BS,MATCH($CW$12&amp;"_"&amp;DB$20,データシート1!$A$1:$BS$1,0),0)</f>
        <v>143.91</v>
      </c>
      <c r="DC21" s="1076">
        <f>VLOOKUP($AX21&amp;"_"&amp;$CW$14,データシート1!$A:$BS,MATCH($CW$12&amp;"_"&amp;DC$20,データシート1!$A$1:$BS$1,0),0)</f>
        <v>0</v>
      </c>
      <c r="DD21" s="1077">
        <f t="shared" ref="DD21:DD68" si="11">SUM(CX21:DC21)</f>
        <v>169.69200000000001</v>
      </c>
      <c r="DE21" s="18"/>
      <c r="DF21" s="128">
        <f>VLOOKUP($AX21&amp;"_"&amp;$DF$14,データシート1!$A:$BS,MATCH($DF$12&amp;"_"&amp;DF$20,データシート1!$A$1:$BS$1,0),0)</f>
        <v>2</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4</v>
      </c>
      <c r="DM21" s="18"/>
      <c r="DN21" s="131">
        <f>IF($DD21=0,0,ROUND(CX21/$DD21,2))</f>
        <v>0.11</v>
      </c>
      <c r="DO21" s="132">
        <f>IF($DD21=0,0,ROUND(CY21/$DD21,2))</f>
        <v>0</v>
      </c>
      <c r="DP21" s="132">
        <f t="shared" ref="DP21:DR36" si="13">IF($DD21=0,0,ROUND(CZ21/$DD21,2))</f>
        <v>0</v>
      </c>
      <c r="DQ21" s="132">
        <f t="shared" si="13"/>
        <v>0.04</v>
      </c>
      <c r="DR21" s="132">
        <f t="shared" si="13"/>
        <v>0.85</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44207</v>
      </c>
      <c r="AY22" s="20" t="str">
        <f>IF(IFERROR(比較地域マスタ!$Z7,"")=0,"",IFERROR(比較地域マスタ!$Z7,""))</f>
        <v>津久見市</v>
      </c>
      <c r="BB22" s="122" t="str">
        <f t="shared" si="0"/>
        <v>44207</v>
      </c>
      <c r="BC22" s="123" t="str">
        <f t="shared" si="0"/>
        <v>津久見市</v>
      </c>
      <c r="BD22" s="40">
        <f t="shared" ref="BD22:BD68" si="14">SUM(BE22,BI22:BK22,BQ22)</f>
        <v>412.04894022062308</v>
      </c>
      <c r="BE22" s="40">
        <f t="shared" ref="BE22:BE67" si="15">SUM(BF22:BH22)</f>
        <v>298.12243888152983</v>
      </c>
      <c r="BF22" s="40">
        <f>VLOOKUP($AX22&amp;"_"&amp;$BC$14,データシート1!$A:$BS,MATCH($BC$12&amp;"_"&amp;BF$20,データシート1!$A$1:$BS$1,0),0)</f>
        <v>287.56748898894932</v>
      </c>
      <c r="BG22" s="40">
        <f>VLOOKUP($AX22&amp;"_"&amp;$BC$14,データシート1!$A:$BS,MATCH($BC$12&amp;"_"&amp;BG$20,データシート1!$A$1:$BS$1,0),0)</f>
        <v>5.0013090311810995</v>
      </c>
      <c r="BH22" s="40">
        <f>VLOOKUP($AX22&amp;"_"&amp;$BC$14,データシート1!$A:$BS,MATCH($BC$12&amp;"_"&amp;BH$20,データシート1!$A$1:$BS$1,0),0)</f>
        <v>5.5536408613994102</v>
      </c>
      <c r="BI22" s="40">
        <f>VLOOKUP($AX22&amp;"_"&amp;$BC$14,データシート1!$A:$BS,MATCH($BC$12&amp;"_"&amp;BI$20,データシート1!$A$1:$BS$1,0),0)</f>
        <v>18.281097996164387</v>
      </c>
      <c r="BJ22" s="40">
        <f>VLOOKUP($AX22&amp;"_"&amp;$BC$14,データシート1!$A:$BS,MATCH($BC$12&amp;"_"&amp;BJ$20,データシート1!$A$1:$BS$1,0),0)</f>
        <v>18.597381655089919</v>
      </c>
      <c r="BK22" s="40">
        <f t="shared" si="1"/>
        <v>77.04802168783894</v>
      </c>
      <c r="BL22" s="40">
        <f t="shared" si="2"/>
        <v>25.923346125715199</v>
      </c>
      <c r="BM22" s="40">
        <f>VLOOKUP($AX22&amp;"_"&amp;$BC$14,データシート1!$A:$BS,MATCH($BC$12&amp;"_"&amp;BM$20,データシート1!$A$1:$BS$1,0),0)</f>
        <v>14.057313330746698</v>
      </c>
      <c r="BN22" s="40">
        <f>VLOOKUP($AX22&amp;"_"&amp;$BC$14,データシート1!$A:$BS,MATCH($BC$12&amp;"_"&amp;BN$20,データシート1!$A$1:$BS$1,0),0)</f>
        <v>11.866032794968499</v>
      </c>
      <c r="BO22" s="40">
        <f>VLOOKUP($AX22&amp;"_"&amp;$BC$14,データシート1!$A:$BS,MATCH($BC$12&amp;"_"&amp;BO$20,データシート1!$A$1:$BS$1,0),0)</f>
        <v>0.98698452024274297</v>
      </c>
      <c r="BP22" s="40">
        <f>VLOOKUP($AX22&amp;"_"&amp;$BC$14,データシート1!$A:$BS,MATCH($BC$12&amp;"_"&amp;BP$20,データシート1!$A$1:$BS$1,0),0)</f>
        <v>50.137691041881006</v>
      </c>
      <c r="BQ22" s="40">
        <f>VLOOKUP($AX22&amp;"_"&amp;$BC$14,データシート1!$A:$BS,MATCH($BC$12&amp;"_"&amp;BQ$20,データシート1!$A$1:$BS$1,0),0)</f>
        <v>0</v>
      </c>
      <c r="BR22" s="41">
        <f t="shared" si="3"/>
        <v>412.04894022062308</v>
      </c>
      <c r="BT22" s="134" t="str">
        <f t="shared" si="4"/>
        <v>津久見市</v>
      </c>
      <c r="BU22" s="38">
        <f>BD22</f>
        <v>412.04894022062308</v>
      </c>
      <c r="BV22" s="69">
        <f t="shared" ref="BV22:BZ68" si="16">BE22/$BR22</f>
        <v>0.72351220882137535</v>
      </c>
      <c r="BW22" s="69">
        <f t="shared" si="5"/>
        <v>0.69789644122122307</v>
      </c>
      <c r="BX22" s="69">
        <f t="shared" si="5"/>
        <v>1.2137657794977587E-2</v>
      </c>
      <c r="BY22" s="69">
        <f t="shared" si="5"/>
        <v>1.3478109805174667E-2</v>
      </c>
      <c r="BZ22" s="69">
        <f t="shared" si="5"/>
        <v>4.4366326937708304E-2</v>
      </c>
      <c r="CA22" s="69">
        <f t="shared" si="5"/>
        <v>4.513391454212292E-2</v>
      </c>
      <c r="CB22" s="69">
        <f t="shared" si="5"/>
        <v>0.18698754969879347</v>
      </c>
      <c r="CC22" s="69">
        <f t="shared" si="5"/>
        <v>6.2913269748576667E-2</v>
      </c>
      <c r="CD22" s="69">
        <f t="shared" si="5"/>
        <v>3.4115640057756247E-2</v>
      </c>
      <c r="CE22" s="69">
        <f t="shared" si="5"/>
        <v>2.8797629690820409E-2</v>
      </c>
      <c r="CF22" s="69">
        <f t="shared" si="5"/>
        <v>2.3953089643047802E-3</v>
      </c>
      <c r="CG22" s="69">
        <f t="shared" si="5"/>
        <v>0.12167897098591206</v>
      </c>
      <c r="CH22" s="69">
        <f t="shared" si="5"/>
        <v>0</v>
      </c>
      <c r="CI22" s="135">
        <f t="shared" si="6"/>
        <v>1</v>
      </c>
      <c r="CK22" s="136" t="str">
        <f t="shared" si="7"/>
        <v>津久見市</v>
      </c>
      <c r="CL22" s="137">
        <f t="shared" ref="CL22:CL68" si="17">CN22+CP22+CR22</f>
        <v>298.12243888152983</v>
      </c>
      <c r="CM22" s="75">
        <f t="shared" ref="CM22:CM68" si="18">IF(IF(CL22=0,0,CW22/CL22)&gt;1,1,IF(CL22=0,0,CW22/CL22))</f>
        <v>1</v>
      </c>
      <c r="CN22" s="76">
        <f t="shared" ref="CN22:CN68" si="19">BF22</f>
        <v>287.56748898894932</v>
      </c>
      <c r="CO22" s="75">
        <f t="shared" ref="CO22:CO68" si="20">IF(IF(CN22=0,0,CX22/CN22)&gt;1,1,IF(CN22=0,0,CX22/CN22))</f>
        <v>1</v>
      </c>
      <c r="CP22" s="76">
        <f t="shared" si="8"/>
        <v>5.0013090311810995</v>
      </c>
      <c r="CQ22" s="75">
        <f t="shared" ref="CQ22:CQ68" si="21">IF(IF(CP22=0,0,CY22/CP22)&gt;1,1,IF(CP22=0,0,CY22/CP22))</f>
        <v>1</v>
      </c>
      <c r="CR22" s="76">
        <f t="shared" si="9"/>
        <v>5.5536408613994102</v>
      </c>
      <c r="CS22" s="75">
        <f t="shared" ref="CS22:CS68" si="22">IF(IF(CR22=0,0,CZ22/CR22)&gt;1,1,IF(CR22=0,0,CZ22/CR22))</f>
        <v>0</v>
      </c>
      <c r="CT22" s="76">
        <f t="shared" si="10"/>
        <v>18.281097996164387</v>
      </c>
      <c r="CU22" s="77">
        <f t="shared" ref="CU22:CU68" si="23">IF(IF(CT22=0,0,DA22/CT22)&gt;1,1,IF(CT22=0,0,DA22/CT22))</f>
        <v>0</v>
      </c>
      <c r="CV22" s="18"/>
      <c r="CW22" s="1078">
        <f t="shared" ref="CW22:CW68" si="24">SUM(CX22:CZ22)</f>
        <v>3852.6110000000003</v>
      </c>
      <c r="CX22" s="1079">
        <f>VLOOKUP($AX22&amp;"_"&amp;$CW$14,データシート1!$A:$BS,MATCH($CW$12&amp;"_"&amp;CX$20,データシート1!$A$1:$BS$1,0),0)</f>
        <v>3780.9050000000002</v>
      </c>
      <c r="CY22" s="1079">
        <f>VLOOKUP($AX22&amp;"_"&amp;$CW$14,データシート1!$A:$BS,MATCH($CW$12&amp;"_"&amp;CY$20,データシート1!$A$1:$BS$1,0),0)</f>
        <v>71.706000000000003</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3852.6110000000003</v>
      </c>
      <c r="DE22" s="18"/>
      <c r="DF22" s="138">
        <f>VLOOKUP($AX22&amp;"_"&amp;$DF$14,データシート1!$A:$BS,MATCH($DF$12&amp;"_"&amp;DF$20,データシート1!$A$1:$BS$1,0),0)</f>
        <v>3</v>
      </c>
      <c r="DG22" s="74">
        <f>VLOOKUP($AX22&amp;"_"&amp;$DF$14,データシート1!$A:$BS,MATCH($DF$12&amp;"_"&amp;DG$20,データシート1!$A$1:$BS$1,0),0)</f>
        <v>4</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7</v>
      </c>
      <c r="DM22" s="18"/>
      <c r="DN22" s="139">
        <f>IF($DD22=0,0,ROUND(CX22/$DD22,2))</f>
        <v>0.98</v>
      </c>
      <c r="DO22" s="140">
        <f>IF($DD22=0,0,ROUND(CY22/$DD22,2))</f>
        <v>0.02</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39412</v>
      </c>
      <c r="AY23" s="20" t="str">
        <f>IF(IFERROR(比較地域マスタ!$Z8,"")=0,"",IFERROR(比較地域マスタ!$Z8,""))</f>
        <v>四万十町</v>
      </c>
      <c r="BB23" s="122" t="str">
        <f t="shared" si="0"/>
        <v>39412</v>
      </c>
      <c r="BC23" s="123" t="str">
        <f t="shared" si="0"/>
        <v>四万十町</v>
      </c>
      <c r="BD23" s="40">
        <f t="shared" si="14"/>
        <v>153.81982460996838</v>
      </c>
      <c r="BE23" s="40">
        <f t="shared" si="15"/>
        <v>65.035037566357488</v>
      </c>
      <c r="BF23" s="40">
        <f>VLOOKUP($AX23&amp;"_"&amp;$BC$14,データシート1!$A:$BS,MATCH($BC$12&amp;"_"&amp;BF$20,データシート1!$A$1:$BS$1,0),0)</f>
        <v>26.405098225760689</v>
      </c>
      <c r="BG23" s="40">
        <f>VLOOKUP($AX23&amp;"_"&amp;$BC$14,データシート1!$A:$BS,MATCH($BC$12&amp;"_"&amp;BG$20,データシート1!$A$1:$BS$1,0),0)</f>
        <v>2.5609780970792118</v>
      </c>
      <c r="BH23" s="40">
        <f>VLOOKUP($AX23&amp;"_"&amp;$BC$14,データシート1!$A:$BS,MATCH($BC$12&amp;"_"&amp;BH$20,データシート1!$A$1:$BS$1,0),0)</f>
        <v>36.068961243517592</v>
      </c>
      <c r="BI23" s="40">
        <f>VLOOKUP($AX23&amp;"_"&amp;$BC$14,データシート1!$A:$BS,MATCH($BC$12&amp;"_"&amp;BI$20,データシート1!$A$1:$BS$1,0),0)</f>
        <v>19.893506545811537</v>
      </c>
      <c r="BJ23" s="40">
        <f>VLOOKUP($AX23&amp;"_"&amp;$BC$14,データシート1!$A:$BS,MATCH($BC$12&amp;"_"&amp;BJ$20,データシート1!$A$1:$BS$1,0),0)</f>
        <v>25.568907113810976</v>
      </c>
      <c r="BK23" s="40">
        <f t="shared" si="1"/>
        <v>40.416898553508389</v>
      </c>
      <c r="BL23" s="40">
        <f t="shared" si="2"/>
        <v>39.446069942133946</v>
      </c>
      <c r="BM23" s="40">
        <f>VLOOKUP($AX23&amp;"_"&amp;$BC$14,データシート1!$A:$BS,MATCH($BC$12&amp;"_"&amp;BM$20,データシート1!$A$1:$BS$1,0),0)</f>
        <v>13.75923391417636</v>
      </c>
      <c r="BN23" s="40">
        <f>VLOOKUP($AX23&amp;"_"&amp;$BC$14,データシート1!$A:$BS,MATCH($BC$12&amp;"_"&amp;BN$20,データシート1!$A$1:$BS$1,0),0)</f>
        <v>25.686836027957582</v>
      </c>
      <c r="BO23" s="40">
        <f>VLOOKUP($AX23&amp;"_"&amp;$BC$14,データシート1!$A:$BS,MATCH($BC$12&amp;"_"&amp;BO$20,データシート1!$A$1:$BS$1,0),0)</f>
        <v>0.97082861137444076</v>
      </c>
      <c r="BP23" s="40">
        <f>VLOOKUP($AX23&amp;"_"&amp;$BC$14,データシート1!$A:$BS,MATCH($BC$12&amp;"_"&amp;BP$20,データシート1!$A$1:$BS$1,0),0)</f>
        <v>0</v>
      </c>
      <c r="BQ23" s="40">
        <f>VLOOKUP($AX23&amp;"_"&amp;$BC$14,データシート1!$A:$BS,MATCH($BC$12&amp;"_"&amp;BQ$20,データシート1!$A$1:$BS$1,0),0)</f>
        <v>2.9054748304799989</v>
      </c>
      <c r="BR23" s="41">
        <f t="shared" si="3"/>
        <v>153.81982460996838</v>
      </c>
      <c r="BT23" s="134" t="str">
        <f t="shared" si="4"/>
        <v>四万十町</v>
      </c>
      <c r="BU23" s="38">
        <f t="shared" ref="BU23:BU68" si="25">BD23</f>
        <v>153.81982460996838</v>
      </c>
      <c r="BV23" s="69">
        <f t="shared" si="16"/>
        <v>0.42280010220570008</v>
      </c>
      <c r="BW23" s="69">
        <f t="shared" si="5"/>
        <v>0.17166251679661251</v>
      </c>
      <c r="BX23" s="69">
        <f t="shared" si="5"/>
        <v>1.6649206976883043E-2</v>
      </c>
      <c r="BY23" s="69">
        <f t="shared" si="5"/>
        <v>0.23448837843220452</v>
      </c>
      <c r="BZ23" s="69">
        <f t="shared" si="5"/>
        <v>0.12932992607587673</v>
      </c>
      <c r="CA23" s="69">
        <f t="shared" si="5"/>
        <v>0.16622634422217361</v>
      </c>
      <c r="CB23" s="69">
        <f t="shared" si="5"/>
        <v>0.26275480846497568</v>
      </c>
      <c r="CC23" s="69">
        <f t="shared" si="5"/>
        <v>0.25644334234650806</v>
      </c>
      <c r="CD23" s="69">
        <f t="shared" si="5"/>
        <v>8.9450328974596191E-2</v>
      </c>
      <c r="CE23" s="69">
        <f t="shared" si="5"/>
        <v>0.16699301337191183</v>
      </c>
      <c r="CF23" s="69">
        <f t="shared" si="5"/>
        <v>6.3114661184675777E-3</v>
      </c>
      <c r="CG23" s="69">
        <f t="shared" si="5"/>
        <v>0</v>
      </c>
      <c r="CH23" s="69">
        <f t="shared" si="5"/>
        <v>1.8888819031273995E-2</v>
      </c>
      <c r="CI23" s="135">
        <f t="shared" si="6"/>
        <v>1</v>
      </c>
      <c r="CK23" s="136" t="str">
        <f t="shared" si="7"/>
        <v>四万十町</v>
      </c>
      <c r="CL23" s="137">
        <f t="shared" si="17"/>
        <v>65.035037566357488</v>
      </c>
      <c r="CM23" s="75">
        <f t="shared" si="18"/>
        <v>0</v>
      </c>
      <c r="CN23" s="76">
        <f t="shared" si="19"/>
        <v>26.405098225760689</v>
      </c>
      <c r="CO23" s="75">
        <f t="shared" si="20"/>
        <v>0</v>
      </c>
      <c r="CP23" s="76">
        <f t="shared" si="8"/>
        <v>2.5609780970792118</v>
      </c>
      <c r="CQ23" s="75">
        <f t="shared" si="21"/>
        <v>0</v>
      </c>
      <c r="CR23" s="76">
        <f t="shared" si="9"/>
        <v>36.068961243517592</v>
      </c>
      <c r="CS23" s="75">
        <f t="shared" si="22"/>
        <v>0</v>
      </c>
      <c r="CT23" s="76">
        <f t="shared" si="10"/>
        <v>19.893506545811537</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24212</v>
      </c>
      <c r="AY24" s="20" t="str">
        <f>IF(IFERROR(比較地域マスタ!$Z9,"")=0,"",IFERROR(比較地域マスタ!$Z9,""))</f>
        <v>熊野市</v>
      </c>
      <c r="BB24" s="122" t="str">
        <f t="shared" si="0"/>
        <v>24212</v>
      </c>
      <c r="BC24" s="123" t="str">
        <f t="shared" si="0"/>
        <v>熊野市</v>
      </c>
      <c r="BD24" s="40">
        <f t="shared" si="14"/>
        <v>93.7228979251298</v>
      </c>
      <c r="BE24" s="40">
        <f t="shared" si="15"/>
        <v>15.422909850954564</v>
      </c>
      <c r="BF24" s="40">
        <f>VLOOKUP($AX24&amp;"_"&amp;$BC$14,データシート1!$A:$BS,MATCH($BC$12&amp;"_"&amp;BF$20,データシート1!$A$1:$BS$1,0),0)</f>
        <v>6.6587750613046301</v>
      </c>
      <c r="BG24" s="40">
        <f>VLOOKUP($AX24&amp;"_"&amp;$BC$14,データシート1!$A:$BS,MATCH($BC$12&amp;"_"&amp;BG$20,データシート1!$A$1:$BS$1,0),0)</f>
        <v>1.047244797864368</v>
      </c>
      <c r="BH24" s="40">
        <f>VLOOKUP($AX24&amp;"_"&amp;$BC$14,データシート1!$A:$BS,MATCH($BC$12&amp;"_"&amp;BH$20,データシート1!$A$1:$BS$1,0),0)</f>
        <v>7.7168899917855649</v>
      </c>
      <c r="BI24" s="40">
        <f>VLOOKUP($AX24&amp;"_"&amp;$BC$14,データシート1!$A:$BS,MATCH($BC$12&amp;"_"&amp;BI$20,データシート1!$A$1:$BS$1,0),0)</f>
        <v>20.818527539169189</v>
      </c>
      <c r="BJ24" s="40">
        <f>VLOOKUP($AX24&amp;"_"&amp;$BC$14,データシート1!$A:$BS,MATCH($BC$12&amp;"_"&amp;BJ$20,データシート1!$A$1:$BS$1,0),0)</f>
        <v>24.941128404734769</v>
      </c>
      <c r="BK24" s="40">
        <f t="shared" si="1"/>
        <v>31.26784815077129</v>
      </c>
      <c r="BL24" s="40">
        <f t="shared" si="2"/>
        <v>30.248238468484836</v>
      </c>
      <c r="BM24" s="40">
        <f>VLOOKUP($AX24&amp;"_"&amp;$BC$14,データシート1!$A:$BS,MATCH($BC$12&amp;"_"&amp;BM$20,データシート1!$A$1:$BS$1,0),0)</f>
        <v>13.683664484623318</v>
      </c>
      <c r="BN24" s="40">
        <f>VLOOKUP($AX24&amp;"_"&amp;$BC$14,データシート1!$A:$BS,MATCH($BC$12&amp;"_"&amp;BN$20,データシート1!$A$1:$BS$1,0),0)</f>
        <v>16.564573983861518</v>
      </c>
      <c r="BO24" s="40">
        <f>VLOOKUP($AX24&amp;"_"&amp;$BC$14,データシート1!$A:$BS,MATCH($BC$12&amp;"_"&amp;BO$20,データシート1!$A$1:$BS$1,0),0)</f>
        <v>0.96676015257183912</v>
      </c>
      <c r="BP24" s="40">
        <f>VLOOKUP($AX24&amp;"_"&amp;$BC$14,データシート1!$A:$BS,MATCH($BC$12&amp;"_"&amp;BP$20,データシート1!$A$1:$BS$1,0),0)</f>
        <v>5.2849529714614409E-2</v>
      </c>
      <c r="BQ24" s="40">
        <f>VLOOKUP($AX24&amp;"_"&amp;$BC$14,データシート1!$A:$BS,MATCH($BC$12&amp;"_"&amp;BQ$20,データシート1!$A$1:$BS$1,0),0)</f>
        <v>1.2724839795</v>
      </c>
      <c r="BR24" s="41">
        <f t="shared" si="3"/>
        <v>93.7228979251298</v>
      </c>
      <c r="BT24" s="134" t="str">
        <f t="shared" si="4"/>
        <v>熊野市</v>
      </c>
      <c r="BU24" s="38">
        <f t="shared" si="25"/>
        <v>93.7228979251298</v>
      </c>
      <c r="BV24" s="69">
        <f t="shared" si="16"/>
        <v>0.16455861046118209</v>
      </c>
      <c r="BW24" s="69">
        <f t="shared" si="5"/>
        <v>7.1047473015868209E-2</v>
      </c>
      <c r="BX24" s="69">
        <f t="shared" si="5"/>
        <v>1.1173841409608948E-2</v>
      </c>
      <c r="BY24" s="69">
        <f t="shared" si="5"/>
        <v>8.2337296035704902E-2</v>
      </c>
      <c r="BZ24" s="69">
        <f t="shared" si="5"/>
        <v>0.22212850861483172</v>
      </c>
      <c r="CA24" s="69">
        <f t="shared" si="5"/>
        <v>0.26611563403277289</v>
      </c>
      <c r="CB24" s="69">
        <f t="shared" si="5"/>
        <v>0.33362015945931911</v>
      </c>
      <c r="CC24" s="69">
        <f t="shared" si="5"/>
        <v>0.32274117785654188</v>
      </c>
      <c r="CD24" s="69">
        <f t="shared" si="5"/>
        <v>0.14600129517500049</v>
      </c>
      <c r="CE24" s="69">
        <f t="shared" si="5"/>
        <v>0.17673988268154137</v>
      </c>
      <c r="CF24" s="69">
        <f t="shared" si="5"/>
        <v>1.0315090271153715E-2</v>
      </c>
      <c r="CG24" s="69">
        <f t="shared" si="5"/>
        <v>5.6389133162349577E-4</v>
      </c>
      <c r="CH24" s="69">
        <f t="shared" si="5"/>
        <v>1.3577087431894383E-2</v>
      </c>
      <c r="CI24" s="135">
        <f t="shared" si="6"/>
        <v>1</v>
      </c>
      <c r="CK24" s="136" t="str">
        <f t="shared" si="7"/>
        <v>熊野市</v>
      </c>
      <c r="CL24" s="137">
        <f t="shared" si="17"/>
        <v>15.422909850954564</v>
      </c>
      <c r="CM24" s="75">
        <f t="shared" si="18"/>
        <v>0</v>
      </c>
      <c r="CN24" s="76">
        <f t="shared" si="19"/>
        <v>6.6587750613046301</v>
      </c>
      <c r="CO24" s="75">
        <f t="shared" si="20"/>
        <v>0</v>
      </c>
      <c r="CP24" s="76">
        <f t="shared" si="8"/>
        <v>1.047244797864368</v>
      </c>
      <c r="CQ24" s="75">
        <f t="shared" si="21"/>
        <v>0</v>
      </c>
      <c r="CR24" s="76">
        <f t="shared" si="9"/>
        <v>7.7168899917855649</v>
      </c>
      <c r="CS24" s="75">
        <f t="shared" si="22"/>
        <v>0</v>
      </c>
      <c r="CT24" s="76">
        <f t="shared" si="10"/>
        <v>20.818527539169189</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43482</v>
      </c>
      <c r="AY25" s="20" t="str">
        <f>IF(IFERROR(比較地域マスタ!$Z10,"")=0,"",IFERROR(比較地域マスタ!$Z10,""))</f>
        <v>芦北町</v>
      </c>
      <c r="BB25" s="122" t="str">
        <f t="shared" si="0"/>
        <v>43482</v>
      </c>
      <c r="BC25" s="123" t="str">
        <f t="shared" si="0"/>
        <v>芦北町</v>
      </c>
      <c r="BD25" s="40">
        <f t="shared" si="14"/>
        <v>79.25239373807301</v>
      </c>
      <c r="BE25" s="40">
        <f t="shared" si="15"/>
        <v>14.666489705476938</v>
      </c>
      <c r="BF25" s="40">
        <f>VLOOKUP($AX25&amp;"_"&amp;$BC$14,データシート1!$A:$BS,MATCH($BC$12&amp;"_"&amp;BF$20,データシート1!$A$1:$BS$1,0),0)</f>
        <v>9.8869191101830953</v>
      </c>
      <c r="BG25" s="40">
        <f>VLOOKUP($AX25&amp;"_"&amp;$BC$14,データシート1!$A:$BS,MATCH($BC$12&amp;"_"&amp;BG$20,データシート1!$A$1:$BS$1,0),0)</f>
        <v>1.11734555993767</v>
      </c>
      <c r="BH25" s="40">
        <f>VLOOKUP($AX25&amp;"_"&amp;$BC$14,データシート1!$A:$BS,MATCH($BC$12&amp;"_"&amp;BH$20,データシート1!$A$1:$BS$1,0),0)</f>
        <v>3.6622250353561725</v>
      </c>
      <c r="BI25" s="40">
        <f>VLOOKUP($AX25&amp;"_"&amp;$BC$14,データシート1!$A:$BS,MATCH($BC$12&amp;"_"&amp;BI$20,データシート1!$A$1:$BS$1,0),0)</f>
        <v>14.262991015568819</v>
      </c>
      <c r="BJ25" s="40">
        <f>VLOOKUP($AX25&amp;"_"&amp;$BC$14,データシート1!$A:$BS,MATCH($BC$12&amp;"_"&amp;BJ$20,データシート1!$A$1:$BS$1,0),0)</f>
        <v>16.058091319379745</v>
      </c>
      <c r="BK25" s="40">
        <f t="shared" si="1"/>
        <v>32.514688533263374</v>
      </c>
      <c r="BL25" s="40">
        <f t="shared" si="2"/>
        <v>31.457606511042208</v>
      </c>
      <c r="BM25" s="40">
        <f>VLOOKUP($AX25&amp;"_"&amp;$BC$14,データシート1!$A:$BS,MATCH($BC$12&amp;"_"&amp;BM$20,データシート1!$A$1:$BS$1,0),0)</f>
        <v>13.802616364475329</v>
      </c>
      <c r="BN25" s="40">
        <f>VLOOKUP($AX25&amp;"_"&amp;$BC$14,データシート1!$A:$BS,MATCH($BC$12&amp;"_"&amp;BN$20,データシート1!$A$1:$BS$1,0),0)</f>
        <v>17.654990146566877</v>
      </c>
      <c r="BO25" s="40">
        <f>VLOOKUP($AX25&amp;"_"&amp;$BC$14,データシート1!$A:$BS,MATCH($BC$12&amp;"_"&amp;BO$20,データシート1!$A$1:$BS$1,0),0)</f>
        <v>0.97619425994019082</v>
      </c>
      <c r="BP25" s="40">
        <f>VLOOKUP($AX25&amp;"_"&amp;$BC$14,データシート1!$A:$BS,MATCH($BC$12&amp;"_"&amp;BP$20,データシート1!$A$1:$BS$1,0),0)</f>
        <v>8.088776228097154E-2</v>
      </c>
      <c r="BQ25" s="40">
        <f>VLOOKUP($AX25&amp;"_"&amp;$BC$14,データシート1!$A:$BS,MATCH($BC$12&amp;"_"&amp;BQ$20,データシート1!$A$1:$BS$1,0),0)</f>
        <v>1.7501331643841169</v>
      </c>
      <c r="BR25" s="41">
        <f t="shared" si="3"/>
        <v>79.25239373807301</v>
      </c>
      <c r="BT25" s="134" t="str">
        <f t="shared" si="4"/>
        <v>芦北町</v>
      </c>
      <c r="BU25" s="38">
        <f t="shared" si="25"/>
        <v>79.25239373807301</v>
      </c>
      <c r="BV25" s="69">
        <f t="shared" si="16"/>
        <v>0.18506052642333157</v>
      </c>
      <c r="BW25" s="69">
        <f t="shared" si="5"/>
        <v>0.12475230896948163</v>
      </c>
      <c r="BX25" s="69">
        <f t="shared" si="5"/>
        <v>1.4098571755831962E-2</v>
      </c>
      <c r="BY25" s="69">
        <f t="shared" si="5"/>
        <v>4.6209645698017977E-2</v>
      </c>
      <c r="BZ25" s="69">
        <f t="shared" si="5"/>
        <v>0.17996921408718092</v>
      </c>
      <c r="CA25" s="69">
        <f t="shared" si="5"/>
        <v>0.20261963786799042</v>
      </c>
      <c r="CB25" s="69">
        <f t="shared" si="5"/>
        <v>0.41026758940207569</v>
      </c>
      <c r="CC25" s="69">
        <f t="shared" si="5"/>
        <v>0.39692941786728531</v>
      </c>
      <c r="CD25" s="69">
        <f t="shared" si="5"/>
        <v>0.17416024568409375</v>
      </c>
      <c r="CE25" s="69">
        <f t="shared" si="5"/>
        <v>0.22276917218319153</v>
      </c>
      <c r="CF25" s="69">
        <f t="shared" si="5"/>
        <v>1.2317536592856565E-2</v>
      </c>
      <c r="CG25" s="69">
        <f t="shared" si="5"/>
        <v>1.0206349419337841E-3</v>
      </c>
      <c r="CH25" s="69">
        <f t="shared" si="5"/>
        <v>2.2083032219421147E-2</v>
      </c>
      <c r="CI25" s="135">
        <f t="shared" si="6"/>
        <v>1</v>
      </c>
      <c r="CK25" s="136" t="str">
        <f t="shared" si="7"/>
        <v>芦北町</v>
      </c>
      <c r="CL25" s="137">
        <f t="shared" si="17"/>
        <v>14.666489705476938</v>
      </c>
      <c r="CM25" s="75">
        <f t="shared" si="18"/>
        <v>1</v>
      </c>
      <c r="CN25" s="76">
        <f t="shared" si="19"/>
        <v>9.8869191101830953</v>
      </c>
      <c r="CO25" s="75">
        <f t="shared" si="20"/>
        <v>1</v>
      </c>
      <c r="CP25" s="76">
        <f t="shared" si="8"/>
        <v>1.11734555993767</v>
      </c>
      <c r="CQ25" s="75">
        <f t="shared" si="21"/>
        <v>0</v>
      </c>
      <c r="CR25" s="76">
        <f t="shared" si="9"/>
        <v>3.6622250353561725</v>
      </c>
      <c r="CS25" s="75">
        <f t="shared" si="22"/>
        <v>0</v>
      </c>
      <c r="CT25" s="76">
        <f t="shared" si="10"/>
        <v>14.262991015568819</v>
      </c>
      <c r="CU25" s="77">
        <f t="shared" si="23"/>
        <v>0</v>
      </c>
      <c r="CV25" s="18"/>
      <c r="CW25" s="1078">
        <f t="shared" si="24"/>
        <v>34.048000000000002</v>
      </c>
      <c r="CX25" s="1081">
        <f>VLOOKUP($AX25&amp;"_"&amp;$CW$14,データシート1!$A:$BS,MATCH($CW$12&amp;"_"&amp;CX$20,データシート1!$A$1:$BS$1,0),0)</f>
        <v>34.048000000000002</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34.048000000000002</v>
      </c>
      <c r="DE25" s="18"/>
      <c r="DF25" s="138">
        <f>VLOOKUP($AX25&amp;"_"&amp;$DF$14,データシート1!$A:$BS,MATCH($DF$12&amp;"_"&amp;DF$20,データシート1!$A$1:$BS$1,0),0)</f>
        <v>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2</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01578</v>
      </c>
      <c r="AY26" s="20" t="str">
        <f>IF(IFERROR(比較地域マスタ!$Z11,"")=0,"",IFERROR(比較地域マスタ!$Z11,""))</f>
        <v>白老町</v>
      </c>
      <c r="BB26" s="122" t="str">
        <f t="shared" si="0"/>
        <v>01578</v>
      </c>
      <c r="BC26" s="123" t="str">
        <f t="shared" si="0"/>
        <v>白老町</v>
      </c>
      <c r="BD26" s="40">
        <f t="shared" si="14"/>
        <v>236.72744582221677</v>
      </c>
      <c r="BE26" s="40">
        <f t="shared" si="15"/>
        <v>140.46279218537305</v>
      </c>
      <c r="BF26" s="40">
        <f>VLOOKUP($AX26&amp;"_"&amp;$BC$14,データシート1!$A:$BS,MATCH($BC$12&amp;"_"&amp;BF$20,データシート1!$A$1:$BS$1,0),0)</f>
        <v>114.58386710249189</v>
      </c>
      <c r="BG26" s="40">
        <f>VLOOKUP($AX26&amp;"_"&amp;$BC$14,データシート1!$A:$BS,MATCH($BC$12&amp;"_"&amp;BG$20,データシート1!$A$1:$BS$1,0),0)</f>
        <v>1.5364316079488747</v>
      </c>
      <c r="BH26" s="40">
        <f>VLOOKUP($AX26&amp;"_"&amp;$BC$14,データシート1!$A:$BS,MATCH($BC$12&amp;"_"&amp;BH$20,データシート1!$A$1:$BS$1,0),0)</f>
        <v>24.342493474932279</v>
      </c>
      <c r="BI26" s="40">
        <f>VLOOKUP($AX26&amp;"_"&amp;$BC$14,データシート1!$A:$BS,MATCH($BC$12&amp;"_"&amp;BI$20,データシート1!$A$1:$BS$1,0),0)</f>
        <v>21.612925611565757</v>
      </c>
      <c r="BJ26" s="40">
        <f>VLOOKUP($AX26&amp;"_"&amp;$BC$14,データシート1!$A:$BS,MATCH($BC$12&amp;"_"&amp;BJ$20,データシート1!$A$1:$BS$1,0),0)</f>
        <v>41.720333694863157</v>
      </c>
      <c r="BK26" s="40">
        <f t="shared" si="1"/>
        <v>32.931394330414811</v>
      </c>
      <c r="BL26" s="40">
        <f t="shared" si="2"/>
        <v>28.122973585819437</v>
      </c>
      <c r="BM26" s="40">
        <f>VLOOKUP($AX26&amp;"_"&amp;$BC$14,データシート1!$A:$BS,MATCH($BC$12&amp;"_"&amp;BM$20,データシート1!$A$1:$BS$1,0),0)</f>
        <v>14.488338965975169</v>
      </c>
      <c r="BN26" s="40">
        <f>VLOOKUP($AX26&amp;"_"&amp;$BC$14,データシート1!$A:$BS,MATCH($BC$12&amp;"_"&amp;BN$20,データシート1!$A$1:$BS$1,0),0)</f>
        <v>13.634634619844267</v>
      </c>
      <c r="BO26" s="40">
        <f>VLOOKUP($AX26&amp;"_"&amp;$BC$14,データシート1!$A:$BS,MATCH($BC$12&amp;"_"&amp;BO$20,データシート1!$A$1:$BS$1,0),0)</f>
        <v>0.9644016257297513</v>
      </c>
      <c r="BP26" s="40">
        <f>VLOOKUP($AX26&amp;"_"&amp;$BC$14,データシート1!$A:$BS,MATCH($BC$12&amp;"_"&amp;BP$20,データシート1!$A$1:$BS$1,0),0)</f>
        <v>3.8440191188656181</v>
      </c>
      <c r="BQ26" s="40">
        <f>VLOOKUP($AX26&amp;"_"&amp;$BC$14,データシート1!$A:$BS,MATCH($BC$12&amp;"_"&amp;BQ$20,データシート1!$A$1:$BS$1,0),0)</f>
        <v>0</v>
      </c>
      <c r="BR26" s="41">
        <f t="shared" si="3"/>
        <v>236.72744582221677</v>
      </c>
      <c r="BT26" s="134" t="str">
        <f t="shared" si="4"/>
        <v>白老町</v>
      </c>
      <c r="BU26" s="38">
        <f t="shared" si="25"/>
        <v>236.72744582221677</v>
      </c>
      <c r="BV26" s="69">
        <f t="shared" si="16"/>
        <v>0.59335237491161519</v>
      </c>
      <c r="BW26" s="69">
        <f t="shared" si="5"/>
        <v>0.48403287884305912</v>
      </c>
      <c r="BX26" s="69">
        <f t="shared" si="5"/>
        <v>6.4902977456308165E-3</v>
      </c>
      <c r="BY26" s="69">
        <f t="shared" si="5"/>
        <v>0.10282919832292529</v>
      </c>
      <c r="BZ26" s="69">
        <f t="shared" si="5"/>
        <v>9.1298774151422846E-2</v>
      </c>
      <c r="CA26" s="69">
        <f t="shared" si="5"/>
        <v>0.17623783989202202</v>
      </c>
      <c r="CB26" s="69">
        <f t="shared" si="5"/>
        <v>0.13911101104493992</v>
      </c>
      <c r="CC26" s="69">
        <f t="shared" si="5"/>
        <v>0.11879895669951131</v>
      </c>
      <c r="CD26" s="69">
        <f t="shared" si="5"/>
        <v>6.1202616011224856E-2</v>
      </c>
      <c r="CE26" s="69">
        <f t="shared" si="5"/>
        <v>5.7596340688286438E-2</v>
      </c>
      <c r="CF26" s="69">
        <f t="shared" si="5"/>
        <v>4.0738902174191523E-3</v>
      </c>
      <c r="CG26" s="69">
        <f t="shared" si="5"/>
        <v>1.6238164128009439E-2</v>
      </c>
      <c r="CH26" s="69">
        <f t="shared" si="5"/>
        <v>0</v>
      </c>
      <c r="CI26" s="135">
        <f t="shared" si="6"/>
        <v>1</v>
      </c>
      <c r="CK26" s="136" t="str">
        <f t="shared" si="7"/>
        <v>白老町</v>
      </c>
      <c r="CL26" s="137">
        <f t="shared" si="17"/>
        <v>140.46279218537305</v>
      </c>
      <c r="CM26" s="75">
        <f t="shared" si="18"/>
        <v>1</v>
      </c>
      <c r="CN26" s="76">
        <f t="shared" si="19"/>
        <v>114.58386710249189</v>
      </c>
      <c r="CO26" s="75">
        <f t="shared" si="20"/>
        <v>1</v>
      </c>
      <c r="CP26" s="76">
        <f t="shared" si="8"/>
        <v>1.5364316079488747</v>
      </c>
      <c r="CQ26" s="75">
        <f t="shared" si="21"/>
        <v>0</v>
      </c>
      <c r="CR26" s="76">
        <f t="shared" si="9"/>
        <v>24.342493474932279</v>
      </c>
      <c r="CS26" s="75">
        <f t="shared" si="22"/>
        <v>0</v>
      </c>
      <c r="CT26" s="76">
        <f t="shared" si="10"/>
        <v>21.612925611565757</v>
      </c>
      <c r="CU26" s="77">
        <f t="shared" si="23"/>
        <v>0</v>
      </c>
      <c r="CV26" s="18"/>
      <c r="CW26" s="1078">
        <f t="shared" si="24"/>
        <v>497.49599999999998</v>
      </c>
      <c r="CX26" s="1081">
        <f>VLOOKUP($AX26&amp;"_"&amp;$CW$14,データシート1!$A:$BS,MATCH($CW$12&amp;"_"&amp;CX$20,データシート1!$A$1:$BS$1,0),0)</f>
        <v>497.49599999999998</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497.49599999999998</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30404</v>
      </c>
      <c r="AY27" s="20" t="str">
        <f>IF(IFERROR(比較地域マスタ!$Z12,"")=0,"",IFERROR(比較地域マスタ!$Z12,""))</f>
        <v>上富田町</v>
      </c>
      <c r="BB27" s="122" t="str">
        <f t="shared" si="0"/>
        <v>30404</v>
      </c>
      <c r="BC27" s="123" t="str">
        <f t="shared" si="0"/>
        <v>上富田町</v>
      </c>
      <c r="BD27" s="40">
        <f t="shared" si="14"/>
        <v>134.62226340540303</v>
      </c>
      <c r="BE27" s="40">
        <f t="shared" si="15"/>
        <v>74.610534317035231</v>
      </c>
      <c r="BF27" s="40">
        <f>VLOOKUP($AX27&amp;"_"&amp;$BC$14,データシート1!$A:$BS,MATCH($BC$12&amp;"_"&amp;BF$20,データシート1!$A$1:$BS$1,0),0)</f>
        <v>69.791174756631136</v>
      </c>
      <c r="BG27" s="40">
        <f>VLOOKUP($AX27&amp;"_"&amp;$BC$14,データシート1!$A:$BS,MATCH($BC$12&amp;"_"&amp;BG$20,データシート1!$A$1:$BS$1,0),0)</f>
        <v>0.65097287698574025</v>
      </c>
      <c r="BH27" s="40">
        <f>VLOOKUP($AX27&amp;"_"&amp;$BC$14,データシート1!$A:$BS,MATCH($BC$12&amp;"_"&amp;BH$20,データシート1!$A$1:$BS$1,0),0)</f>
        <v>4.1683866834183672</v>
      </c>
      <c r="BI27" s="40">
        <f>VLOOKUP($AX27&amp;"_"&amp;$BC$14,データシート1!$A:$BS,MATCH($BC$12&amp;"_"&amp;BI$20,データシート1!$A$1:$BS$1,0),0)</f>
        <v>13.007722503999979</v>
      </c>
      <c r="BJ27" s="40">
        <f>VLOOKUP($AX27&amp;"_"&amp;$BC$14,データシート1!$A:$BS,MATCH($BC$12&amp;"_"&amp;BJ$20,データシート1!$A$1:$BS$1,0),0)</f>
        <v>15.459907442975879</v>
      </c>
      <c r="BK27" s="40">
        <f t="shared" si="1"/>
        <v>30.489809901764939</v>
      </c>
      <c r="BL27" s="40">
        <f t="shared" si="2"/>
        <v>29.571458512626954</v>
      </c>
      <c r="BM27" s="40">
        <f>VLOOKUP($AX27&amp;"_"&amp;$BC$14,データシート1!$A:$BS,MATCH($BC$12&amp;"_"&amp;BM$20,データシート1!$A$1:$BS$1,0),0)</f>
        <v>13.658474674772302</v>
      </c>
      <c r="BN27" s="40">
        <f>VLOOKUP($AX27&amp;"_"&amp;$BC$14,データシート1!$A:$BS,MATCH($BC$12&amp;"_"&amp;BN$20,データシート1!$A$1:$BS$1,0),0)</f>
        <v>15.912983837854654</v>
      </c>
      <c r="BO27" s="40">
        <f>VLOOKUP($AX27&amp;"_"&amp;$BC$14,データシート1!$A:$BS,MATCH($BC$12&amp;"_"&amp;BO$20,データシート1!$A$1:$BS$1,0),0)</f>
        <v>0.91835138913798464</v>
      </c>
      <c r="BP27" s="40">
        <f>VLOOKUP($AX27&amp;"_"&amp;$BC$14,データシート1!$A:$BS,MATCH($BC$12&amp;"_"&amp;BP$20,データシート1!$A$1:$BS$1,0),0)</f>
        <v>0</v>
      </c>
      <c r="BQ27" s="40">
        <f>VLOOKUP($AX27&amp;"_"&amp;$BC$14,データシート1!$A:$BS,MATCH($BC$12&amp;"_"&amp;BQ$20,データシート1!$A$1:$BS$1,0),0)</f>
        <v>1.054289239627034</v>
      </c>
      <c r="BR27" s="41">
        <f t="shared" si="3"/>
        <v>134.62226340540303</v>
      </c>
      <c r="BT27" s="134" t="str">
        <f t="shared" si="4"/>
        <v>上富田町</v>
      </c>
      <c r="BU27" s="38">
        <f t="shared" si="25"/>
        <v>134.62226340540303</v>
      </c>
      <c r="BV27" s="69">
        <f t="shared" si="16"/>
        <v>0.55422136301743952</v>
      </c>
      <c r="BW27" s="69">
        <f t="shared" si="5"/>
        <v>0.51842223560349143</v>
      </c>
      <c r="BX27" s="69">
        <f t="shared" si="5"/>
        <v>4.8355514200901012E-3</v>
      </c>
      <c r="BY27" s="69">
        <f t="shared" si="5"/>
        <v>3.096357599385801E-2</v>
      </c>
      <c r="BZ27" s="69">
        <f t="shared" si="5"/>
        <v>9.662385830513319E-2</v>
      </c>
      <c r="CA27" s="69">
        <f t="shared" si="5"/>
        <v>0.11483915848613938</v>
      </c>
      <c r="CB27" s="69">
        <f t="shared" si="5"/>
        <v>0.22648415745282469</v>
      </c>
      <c r="CC27" s="69">
        <f t="shared" si="5"/>
        <v>0.21966246714761528</v>
      </c>
      <c r="CD27" s="69">
        <f t="shared" si="5"/>
        <v>0.1014577702771273</v>
      </c>
      <c r="CE27" s="69">
        <f t="shared" si="5"/>
        <v>0.11820469687048799</v>
      </c>
      <c r="CF27" s="69">
        <f t="shared" si="5"/>
        <v>6.8216903052094047E-3</v>
      </c>
      <c r="CG27" s="69">
        <f t="shared" si="5"/>
        <v>0</v>
      </c>
      <c r="CH27" s="69">
        <f t="shared" si="5"/>
        <v>7.8314627384635134E-3</v>
      </c>
      <c r="CI27" s="135">
        <f t="shared" si="6"/>
        <v>1</v>
      </c>
      <c r="CK27" s="136" t="str">
        <f t="shared" si="7"/>
        <v>上富田町</v>
      </c>
      <c r="CL27" s="137">
        <f t="shared" si="17"/>
        <v>74.610534317035231</v>
      </c>
      <c r="CM27" s="75">
        <f t="shared" si="18"/>
        <v>0.19859125974141364</v>
      </c>
      <c r="CN27" s="76">
        <f t="shared" si="19"/>
        <v>69.791174756631136</v>
      </c>
      <c r="CO27" s="75">
        <f t="shared" si="20"/>
        <v>0.21230477996205643</v>
      </c>
      <c r="CP27" s="76">
        <f t="shared" si="8"/>
        <v>0.65097287698574025</v>
      </c>
      <c r="CQ27" s="75">
        <f t="shared" si="21"/>
        <v>0</v>
      </c>
      <c r="CR27" s="76">
        <f t="shared" si="9"/>
        <v>4.1683866834183672</v>
      </c>
      <c r="CS27" s="75">
        <f t="shared" si="22"/>
        <v>0</v>
      </c>
      <c r="CT27" s="76">
        <f t="shared" si="10"/>
        <v>13.007722503999979</v>
      </c>
      <c r="CU27" s="77">
        <f t="shared" si="23"/>
        <v>0</v>
      </c>
      <c r="CV27" s="18"/>
      <c r="CW27" s="1078">
        <f t="shared" si="24"/>
        <v>14.817</v>
      </c>
      <c r="CX27" s="1081">
        <f>VLOOKUP($AX27&amp;"_"&amp;$CW$14,データシート1!$A:$BS,MATCH($CW$12&amp;"_"&amp;CX$20,データシート1!$A$1:$BS$1,0),0)</f>
        <v>14.817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14.817</v>
      </c>
      <c r="DE27" s="18"/>
      <c r="DF27" s="138">
        <f>VLOOKUP($AX27&amp;"_"&amp;$DF$14,データシート1!$A:$BS,MATCH($DF$12&amp;"_"&amp;DF$20,データシート1!$A$1:$BS$1,0),0)</f>
        <v>2</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17463</v>
      </c>
      <c r="AY28" s="20" t="str">
        <f>IF(IFERROR(比較地域マスタ!$Z13,"")=0,"",IFERROR(比較地域マスタ!$Z13,""))</f>
        <v>能登町</v>
      </c>
      <c r="BB28" s="122" t="str">
        <f t="shared" si="0"/>
        <v>17463</v>
      </c>
      <c r="BC28" s="123" t="str">
        <f t="shared" si="0"/>
        <v>能登町</v>
      </c>
      <c r="BD28" s="40">
        <f t="shared" si="14"/>
        <v>106.77585512037209</v>
      </c>
      <c r="BE28" s="40">
        <f t="shared" si="15"/>
        <v>27.544808675536199</v>
      </c>
      <c r="BF28" s="40">
        <f>VLOOKUP($AX28&amp;"_"&amp;$BC$14,データシート1!$A:$BS,MATCH($BC$12&amp;"_"&amp;BF$20,データシート1!$A$1:$BS$1,0),0)</f>
        <v>3.6371322490706048</v>
      </c>
      <c r="BG28" s="40">
        <f>VLOOKUP($AX28&amp;"_"&amp;$BC$14,データシート1!$A:$BS,MATCH($BC$12&amp;"_"&amp;BG$20,データシート1!$A$1:$BS$1,0),0)</f>
        <v>1.4548348198222587</v>
      </c>
      <c r="BH28" s="40">
        <f>VLOOKUP($AX28&amp;"_"&amp;$BC$14,データシート1!$A:$BS,MATCH($BC$12&amp;"_"&amp;BH$20,データシート1!$A$1:$BS$1,0),0)</f>
        <v>22.452841606643336</v>
      </c>
      <c r="BI28" s="40">
        <f>VLOOKUP($AX28&amp;"_"&amp;$BC$14,データシート1!$A:$BS,MATCH($BC$12&amp;"_"&amp;BI$20,データシート1!$A$1:$BS$1,0),0)</f>
        <v>16.945135227412358</v>
      </c>
      <c r="BJ28" s="40">
        <f>VLOOKUP($AX28&amp;"_"&amp;$BC$14,データシート1!$A:$BS,MATCH($BC$12&amp;"_"&amp;BJ$20,データシート1!$A$1:$BS$1,0),0)</f>
        <v>26.739038372851333</v>
      </c>
      <c r="BK28" s="40">
        <f t="shared" si="1"/>
        <v>33.884962939083778</v>
      </c>
      <c r="BL28" s="40">
        <f t="shared" si="2"/>
        <v>31.961471704813604</v>
      </c>
      <c r="BM28" s="40">
        <f>VLOOKUP($AX28&amp;"_"&amp;$BC$14,データシート1!$A:$BS,MATCH($BC$12&amp;"_"&amp;BM$20,データシート1!$A$1:$BS$1,0),0)</f>
        <v>14.013930880447729</v>
      </c>
      <c r="BN28" s="40">
        <f>VLOOKUP($AX28&amp;"_"&amp;$BC$14,データシート1!$A:$BS,MATCH($BC$12&amp;"_"&amp;BN$20,データシート1!$A$1:$BS$1,0),0)</f>
        <v>17.947540824365877</v>
      </c>
      <c r="BO28" s="40">
        <f>VLOOKUP($AX28&amp;"_"&amp;$BC$14,データシート1!$A:$BS,MATCH($BC$12&amp;"_"&amp;BO$20,データシート1!$A$1:$BS$1,0),0)</f>
        <v>0.97383573309810301</v>
      </c>
      <c r="BP28" s="40">
        <f>VLOOKUP($AX28&amp;"_"&amp;$BC$14,データシート1!$A:$BS,MATCH($BC$12&amp;"_"&amp;BP$20,データシート1!$A$1:$BS$1,0),0)</f>
        <v>0.94965550117206465</v>
      </c>
      <c r="BQ28" s="40">
        <f>VLOOKUP($AX28&amp;"_"&amp;$BC$14,データシート1!$A:$BS,MATCH($BC$12&amp;"_"&amp;BQ$20,データシート1!$A$1:$BS$1,0),0)</f>
        <v>1.6619099054884079</v>
      </c>
      <c r="BR28" s="41">
        <f t="shared" si="3"/>
        <v>106.77585512037209</v>
      </c>
      <c r="BT28" s="134" t="str">
        <f t="shared" si="4"/>
        <v>能登町</v>
      </c>
      <c r="BU28" s="38">
        <f t="shared" si="25"/>
        <v>106.77585512037209</v>
      </c>
      <c r="BV28" s="69">
        <f t="shared" si="16"/>
        <v>0.25796851399114518</v>
      </c>
      <c r="BW28" s="69">
        <f t="shared" si="5"/>
        <v>3.4063246273891609E-2</v>
      </c>
      <c r="BX28" s="69">
        <f t="shared" si="5"/>
        <v>1.362512918470354E-2</v>
      </c>
      <c r="BY28" s="69">
        <f t="shared" si="5"/>
        <v>0.21028013853255004</v>
      </c>
      <c r="BZ28" s="69">
        <f t="shared" si="5"/>
        <v>0.15869819266078014</v>
      </c>
      <c r="CA28" s="69">
        <f t="shared" si="5"/>
        <v>0.25042214218474296</v>
      </c>
      <c r="CB28" s="69">
        <f t="shared" si="5"/>
        <v>0.31734667824372931</v>
      </c>
      <c r="CC28" s="69">
        <f t="shared" si="5"/>
        <v>0.29933238810199497</v>
      </c>
      <c r="CD28" s="69">
        <f t="shared" si="5"/>
        <v>0.13124625285978131</v>
      </c>
      <c r="CE28" s="69">
        <f t="shared" si="5"/>
        <v>0.16808613524221369</v>
      </c>
      <c r="CF28" s="69">
        <f t="shared" si="5"/>
        <v>9.1203740021586766E-3</v>
      </c>
      <c r="CG28" s="69">
        <f t="shared" si="5"/>
        <v>8.8939161395756132E-3</v>
      </c>
      <c r="CH28" s="69">
        <f t="shared" si="5"/>
        <v>1.5564472919602281E-2</v>
      </c>
      <c r="CI28" s="135">
        <f t="shared" si="6"/>
        <v>1</v>
      </c>
      <c r="CK28" s="136" t="str">
        <f t="shared" si="7"/>
        <v>能登町</v>
      </c>
      <c r="CL28" s="137">
        <f t="shared" si="17"/>
        <v>27.544808675536199</v>
      </c>
      <c r="CM28" s="75">
        <f t="shared" si="18"/>
        <v>0.17840022262940411</v>
      </c>
      <c r="CN28" s="76">
        <f t="shared" si="19"/>
        <v>3.6371322490706048</v>
      </c>
      <c r="CO28" s="75">
        <f t="shared" si="20"/>
        <v>1</v>
      </c>
      <c r="CP28" s="76">
        <f t="shared" si="8"/>
        <v>1.4548348198222587</v>
      </c>
      <c r="CQ28" s="75">
        <f t="shared" si="21"/>
        <v>0</v>
      </c>
      <c r="CR28" s="76">
        <f t="shared" si="9"/>
        <v>22.452841606643336</v>
      </c>
      <c r="CS28" s="75">
        <f t="shared" si="22"/>
        <v>0</v>
      </c>
      <c r="CT28" s="76">
        <f t="shared" si="10"/>
        <v>16.945135227412358</v>
      </c>
      <c r="CU28" s="77">
        <f t="shared" si="23"/>
        <v>0</v>
      </c>
      <c r="CV28" s="18"/>
      <c r="CW28" s="1078">
        <f t="shared" si="24"/>
        <v>4.9139999999999997</v>
      </c>
      <c r="CX28" s="1081">
        <f>VLOOKUP($AX28&amp;"_"&amp;$CW$14,データシート1!$A:$BS,MATCH($CW$12&amp;"_"&amp;CX$20,データシート1!$A$1:$BS$1,0),0)</f>
        <v>4.9139999999999997</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4.9139999999999997</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01400</v>
      </c>
      <c r="AY29" s="20" t="str">
        <f>IF(IFERROR(比較地域マスタ!$Z14,"")=0,"",IFERROR(比較地域マスタ!$Z14,""))</f>
        <v>倶知安町</v>
      </c>
      <c r="BB29" s="122" t="str">
        <f t="shared" si="0"/>
        <v>01400</v>
      </c>
      <c r="BC29" s="123" t="str">
        <f t="shared" si="0"/>
        <v>倶知安町</v>
      </c>
      <c r="BD29" s="40">
        <f t="shared" si="14"/>
        <v>130.16169373737966</v>
      </c>
      <c r="BE29" s="40">
        <f t="shared" si="15"/>
        <v>25.887037697407369</v>
      </c>
      <c r="BF29" s="40">
        <f>VLOOKUP($AX29&amp;"_"&amp;$BC$14,データシート1!$A:$BS,MATCH($BC$12&amp;"_"&amp;BF$20,データシート1!$A$1:$BS$1,0),0)</f>
        <v>13.858816767691721</v>
      </c>
      <c r="BG29" s="40">
        <f>VLOOKUP($AX29&amp;"_"&amp;$BC$14,データシート1!$A:$BS,MATCH($BC$12&amp;"_"&amp;BG$20,データシート1!$A$1:$BS$1,0),0)</f>
        <v>1.6790171170198878</v>
      </c>
      <c r="BH29" s="40">
        <f>VLOOKUP($AX29&amp;"_"&amp;$BC$14,データシート1!$A:$BS,MATCH($BC$12&amp;"_"&amp;BH$20,データシート1!$A$1:$BS$1,0),0)</f>
        <v>10.349203812695761</v>
      </c>
      <c r="BI29" s="40">
        <f>VLOOKUP($AX29&amp;"_"&amp;$BC$14,データシート1!$A:$BS,MATCH($BC$12&amp;"_"&amp;BI$20,データシート1!$A$1:$BS$1,0),0)</f>
        <v>35.639236823036164</v>
      </c>
      <c r="BJ29" s="40">
        <f>VLOOKUP($AX29&amp;"_"&amp;$BC$14,データシート1!$A:$BS,MATCH($BC$12&amp;"_"&amp;BJ$20,データシート1!$A$1:$BS$1,0),0)</f>
        <v>36.203558615979276</v>
      </c>
      <c r="BK29" s="40">
        <f t="shared" si="1"/>
        <v>32.431860600956867</v>
      </c>
      <c r="BL29" s="40">
        <f t="shared" si="2"/>
        <v>31.540160565134475</v>
      </c>
      <c r="BM29" s="40">
        <f>VLOOKUP($AX29&amp;"_"&amp;$BC$14,データシート1!$A:$BS,MATCH($BC$12&amp;"_"&amp;BM$20,データシート1!$A$1:$BS$1,0),0)</f>
        <v>13.938361450894686</v>
      </c>
      <c r="BN29" s="40">
        <f>VLOOKUP($AX29&amp;"_"&amp;$BC$14,データシート1!$A:$BS,MATCH($BC$12&amp;"_"&amp;BN$20,データシート1!$A$1:$BS$1,0),0)</f>
        <v>17.601799114239789</v>
      </c>
      <c r="BO29" s="40">
        <f>VLOOKUP($AX29&amp;"_"&amp;$BC$14,データシート1!$A:$BS,MATCH($BC$12&amp;"_"&amp;BO$20,データシート1!$A$1:$BS$1,0),0)</f>
        <v>0.89170003582239099</v>
      </c>
      <c r="BP29" s="40">
        <f>VLOOKUP($AX29&amp;"_"&amp;$BC$14,データシート1!$A:$BS,MATCH($BC$12&amp;"_"&amp;BP$20,データシート1!$A$1:$BS$1,0),0)</f>
        <v>0</v>
      </c>
      <c r="BQ29" s="40">
        <f>VLOOKUP($AX29&amp;"_"&amp;$BC$14,データシート1!$A:$BS,MATCH($BC$12&amp;"_"&amp;BQ$20,データシート1!$A$1:$BS$1,0),0)</f>
        <v>0</v>
      </c>
      <c r="BR29" s="41">
        <f t="shared" si="3"/>
        <v>130.16169373737966</v>
      </c>
      <c r="BT29" s="134" t="str">
        <f t="shared" si="4"/>
        <v>倶知安町</v>
      </c>
      <c r="BU29" s="38">
        <f t="shared" si="25"/>
        <v>130.16169373737966</v>
      </c>
      <c r="BV29" s="69">
        <f t="shared" si="16"/>
        <v>0.19888368808136647</v>
      </c>
      <c r="BW29" s="69">
        <f t="shared" si="5"/>
        <v>0.10647385086778234</v>
      </c>
      <c r="BX29" s="69">
        <f t="shared" si="5"/>
        <v>1.289947194761887E-2</v>
      </c>
      <c r="BY29" s="69">
        <f t="shared" si="5"/>
        <v>7.9510365265965263E-2</v>
      </c>
      <c r="BZ29" s="69">
        <f t="shared" si="5"/>
        <v>0.273807414452854</v>
      </c>
      <c r="CA29" s="69">
        <f t="shared" si="5"/>
        <v>0.2781429587803711</v>
      </c>
      <c r="CB29" s="69">
        <f t="shared" si="5"/>
        <v>0.24916593868540854</v>
      </c>
      <c r="CC29" s="69">
        <f t="shared" si="5"/>
        <v>0.24231522854006018</v>
      </c>
      <c r="CD29" s="69">
        <f t="shared" si="5"/>
        <v>0.10708497293387544</v>
      </c>
      <c r="CE29" s="69">
        <f t="shared" si="5"/>
        <v>0.13523025560618476</v>
      </c>
      <c r="CF29" s="69">
        <f t="shared" si="5"/>
        <v>6.8507101453483448E-3</v>
      </c>
      <c r="CG29" s="69">
        <f t="shared" si="5"/>
        <v>0</v>
      </c>
      <c r="CH29" s="69">
        <f t="shared" si="5"/>
        <v>0</v>
      </c>
      <c r="CI29" s="135">
        <f t="shared" si="6"/>
        <v>1</v>
      </c>
      <c r="CK29" s="136" t="str">
        <f t="shared" si="7"/>
        <v>倶知安町</v>
      </c>
      <c r="CL29" s="137">
        <f t="shared" si="17"/>
        <v>25.887037697407369</v>
      </c>
      <c r="CM29" s="75">
        <f t="shared" si="18"/>
        <v>0.42720222102151056</v>
      </c>
      <c r="CN29" s="76">
        <f t="shared" si="19"/>
        <v>13.858816767691721</v>
      </c>
      <c r="CO29" s="75">
        <f t="shared" si="20"/>
        <v>0.79797577133577691</v>
      </c>
      <c r="CP29" s="76">
        <f t="shared" si="8"/>
        <v>1.6790171170198878</v>
      </c>
      <c r="CQ29" s="75">
        <f t="shared" si="21"/>
        <v>0</v>
      </c>
      <c r="CR29" s="76">
        <f t="shared" si="9"/>
        <v>10.349203812695761</v>
      </c>
      <c r="CS29" s="75">
        <f t="shared" si="22"/>
        <v>0</v>
      </c>
      <c r="CT29" s="76">
        <f t="shared" si="10"/>
        <v>35.639236823036164</v>
      </c>
      <c r="CU29" s="77">
        <f t="shared" si="23"/>
        <v>0.18819145969098838</v>
      </c>
      <c r="CV29" s="18"/>
      <c r="CW29" s="1078">
        <f t="shared" si="24"/>
        <v>11.058999999999999</v>
      </c>
      <c r="CX29" s="1081">
        <f>VLOOKUP($AX29&amp;"_"&amp;$CW$14,データシート1!$A:$BS,MATCH($CW$12&amp;"_"&amp;CX$20,データシート1!$A$1:$BS$1,0),0)</f>
        <v>11.058999999999999</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6.706999999999999</v>
      </c>
      <c r="DB29" s="1081">
        <f>VLOOKUP($AX29&amp;"_"&amp;$CW$14,データシート1!$A:$BS,MATCH($CW$12&amp;"_"&amp;DB$20,データシート1!$A$1:$BS$1,0),0)</f>
        <v>0</v>
      </c>
      <c r="DC29" s="1081">
        <f>VLOOKUP($AX29&amp;"_"&amp;$CW$14,データシート1!$A:$BS,MATCH($CW$12&amp;"_"&amp;DC$20,データシート1!$A$1:$BS$1,0),0)</f>
        <v>0</v>
      </c>
      <c r="DD29" s="1080">
        <f t="shared" si="11"/>
        <v>17.765999999999998</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v>
      </c>
      <c r="DJ29" s="74">
        <f>VLOOKUP($AX29&amp;"_"&amp;$DF$14,データシート1!$A:$BS,MATCH($DF$12&amp;"_"&amp;DJ$20,データシート1!$A$1:$BS$1,0),0)</f>
        <v>0</v>
      </c>
      <c r="DK29" s="74">
        <f>VLOOKUP($AX29&amp;"_"&amp;$DF$14,データシート1!$A:$BS,MATCH($DF$12&amp;"_"&amp;DK$20,データシート1!$A$1:$BS$1,0),0)</f>
        <v>0</v>
      </c>
      <c r="DL29" s="78">
        <f t="shared" si="12"/>
        <v>3</v>
      </c>
      <c r="DM29" s="18"/>
      <c r="DN29" s="139">
        <f t="shared" si="26"/>
        <v>0.62</v>
      </c>
      <c r="DO29" s="140">
        <f t="shared" si="27"/>
        <v>0</v>
      </c>
      <c r="DP29" s="140">
        <f t="shared" si="13"/>
        <v>0</v>
      </c>
      <c r="DQ29" s="140">
        <f t="shared" si="13"/>
        <v>0.38</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40605</v>
      </c>
      <c r="AY30" s="20" t="str">
        <f>IF(IFERROR(比較地域マスタ!$Z15,"")=0,"",IFERROR(比較地域マスタ!$Z15,""))</f>
        <v>川崎町</v>
      </c>
      <c r="BB30" s="122" t="str">
        <f t="shared" si="0"/>
        <v>40605</v>
      </c>
      <c r="BC30" s="123" t="str">
        <f t="shared" si="0"/>
        <v>川崎町</v>
      </c>
      <c r="BD30" s="40">
        <f t="shared" si="14"/>
        <v>77.584677946949341</v>
      </c>
      <c r="BE30" s="40">
        <f t="shared" si="15"/>
        <v>9.3935444833962212</v>
      </c>
      <c r="BF30" s="40">
        <f>VLOOKUP($AX30&amp;"_"&amp;$BC$14,データシート1!$A:$BS,MATCH($BC$12&amp;"_"&amp;BF$20,データシート1!$A$1:$BS$1,0),0)</f>
        <v>7.5148171644747963</v>
      </c>
      <c r="BG30" s="40">
        <f>VLOOKUP($AX30&amp;"_"&amp;$BC$14,データシート1!$A:$BS,MATCH($BC$12&amp;"_"&amp;BG$20,データシート1!$A$1:$BS$1,0),0)</f>
        <v>0.97150499672200352</v>
      </c>
      <c r="BH30" s="40">
        <f>VLOOKUP($AX30&amp;"_"&amp;$BC$14,データシート1!$A:$BS,MATCH($BC$12&amp;"_"&amp;BH$20,データシート1!$A$1:$BS$1,0),0)</f>
        <v>0.90722232219942101</v>
      </c>
      <c r="BI30" s="40">
        <f>VLOOKUP($AX30&amp;"_"&amp;$BC$14,データシート1!$A:$BS,MATCH($BC$12&amp;"_"&amp;BI$20,データシート1!$A$1:$BS$1,0),0)</f>
        <v>13.334196793341036</v>
      </c>
      <c r="BJ30" s="40">
        <f>VLOOKUP($AX30&amp;"_"&amp;$BC$14,データシート1!$A:$BS,MATCH($BC$12&amp;"_"&amp;BJ$20,データシート1!$A$1:$BS$1,0),0)</f>
        <v>16.497487677937936</v>
      </c>
      <c r="BK30" s="40">
        <f t="shared" si="1"/>
        <v>35.318538627224704</v>
      </c>
      <c r="BL30" s="40">
        <f t="shared" si="2"/>
        <v>34.364927261797504</v>
      </c>
      <c r="BM30" s="40">
        <f>VLOOKUP($AX30&amp;"_"&amp;$BC$14,データシート1!$A:$BS,MATCH($BC$12&amp;"_"&amp;BM$20,データシート1!$A$1:$BS$1,0),0)</f>
        <v>16.723234873312396</v>
      </c>
      <c r="BN30" s="40">
        <f>VLOOKUP($AX30&amp;"_"&amp;$BC$14,データシート1!$A:$BS,MATCH($BC$12&amp;"_"&amp;BN$20,データシート1!$A$1:$BS$1,0),0)</f>
        <v>17.641692388485104</v>
      </c>
      <c r="BO30" s="40">
        <f>VLOOKUP($AX30&amp;"_"&amp;$BC$14,データシート1!$A:$BS,MATCH($BC$12&amp;"_"&amp;BO$20,データシート1!$A$1:$BS$1,0),0)</f>
        <v>0.95361136542719904</v>
      </c>
      <c r="BP30" s="40">
        <f>VLOOKUP($AX30&amp;"_"&amp;$BC$14,データシート1!$A:$BS,MATCH($BC$12&amp;"_"&amp;BP$20,データシート1!$A$1:$BS$1,0),0)</f>
        <v>0</v>
      </c>
      <c r="BQ30" s="40">
        <f>VLOOKUP($AX30&amp;"_"&amp;$BC$14,データシート1!$A:$BS,MATCH($BC$12&amp;"_"&amp;BQ$20,データシート1!$A$1:$BS$1,0),0)</f>
        <v>3.0409103650494491</v>
      </c>
      <c r="BR30" s="41">
        <f t="shared" si="3"/>
        <v>77.584677946949341</v>
      </c>
      <c r="BT30" s="134" t="str">
        <f t="shared" si="4"/>
        <v>川崎町</v>
      </c>
      <c r="BU30" s="38">
        <f t="shared" si="25"/>
        <v>77.584677946949341</v>
      </c>
      <c r="BV30" s="69">
        <f t="shared" si="16"/>
        <v>0.12107473707397891</v>
      </c>
      <c r="BW30" s="69">
        <f t="shared" si="5"/>
        <v>9.6859552212271341E-2</v>
      </c>
      <c r="BX30" s="69">
        <f t="shared" si="5"/>
        <v>1.2521866719435205E-2</v>
      </c>
      <c r="BY30" s="69">
        <f t="shared" si="5"/>
        <v>1.169331814227236E-2</v>
      </c>
      <c r="BZ30" s="69">
        <f t="shared" si="5"/>
        <v>0.17186636776991793</v>
      </c>
      <c r="CA30" s="69">
        <f t="shared" si="5"/>
        <v>0.21263847597870481</v>
      </c>
      <c r="CB30" s="69">
        <f t="shared" si="5"/>
        <v>0.45522569097180149</v>
      </c>
      <c r="CC30" s="69">
        <f t="shared" si="5"/>
        <v>0.44293445782291535</v>
      </c>
      <c r="CD30" s="69">
        <f t="shared" si="5"/>
        <v>0.2155481638365164</v>
      </c>
      <c r="CE30" s="69">
        <f t="shared" si="5"/>
        <v>0.22738629398639892</v>
      </c>
      <c r="CF30" s="69">
        <f t="shared" si="5"/>
        <v>1.2291233148886138E-2</v>
      </c>
      <c r="CG30" s="69">
        <f t="shared" si="5"/>
        <v>0</v>
      </c>
      <c r="CH30" s="69">
        <f t="shared" si="5"/>
        <v>3.9194728205596926E-2</v>
      </c>
      <c r="CI30" s="135">
        <f t="shared" si="6"/>
        <v>1</v>
      </c>
      <c r="CK30" s="136" t="str">
        <f t="shared" si="7"/>
        <v>川崎町</v>
      </c>
      <c r="CL30" s="137">
        <f t="shared" si="17"/>
        <v>9.3935444833962212</v>
      </c>
      <c r="CM30" s="75">
        <f t="shared" si="18"/>
        <v>0</v>
      </c>
      <c r="CN30" s="76">
        <f t="shared" si="19"/>
        <v>7.5148171644747963</v>
      </c>
      <c r="CO30" s="75">
        <f t="shared" si="20"/>
        <v>0</v>
      </c>
      <c r="CP30" s="76">
        <f t="shared" si="8"/>
        <v>0.97150499672200352</v>
      </c>
      <c r="CQ30" s="75">
        <f t="shared" si="21"/>
        <v>0</v>
      </c>
      <c r="CR30" s="76">
        <f t="shared" si="9"/>
        <v>0.90722232219942101</v>
      </c>
      <c r="CS30" s="75">
        <f t="shared" si="22"/>
        <v>0</v>
      </c>
      <c r="CT30" s="76">
        <f t="shared" si="10"/>
        <v>13.334196793341036</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07547</v>
      </c>
      <c r="AY31" s="20" t="str">
        <f>IF(IFERROR(比較地域マスタ!$Z16,"")=0,"",IFERROR(比較地域マスタ!$Z16,""))</f>
        <v>浪江町</v>
      </c>
      <c r="BB31" s="122" t="str">
        <f t="shared" si="0"/>
        <v>07547</v>
      </c>
      <c r="BC31" s="123" t="str">
        <f t="shared" si="0"/>
        <v>浪江町</v>
      </c>
      <c r="BD31" s="40">
        <f t="shared" si="14"/>
        <v>47.57578328015844</v>
      </c>
      <c r="BE31" s="40">
        <f t="shared" si="15"/>
        <v>2.6602509365610922</v>
      </c>
      <c r="BF31" s="40">
        <f>VLOOKUP($AX31&amp;"_"&amp;$BC$14,データシート1!$A:$BS,MATCH($BC$12&amp;"_"&amp;BF$20,データシート1!$A$1:$BS$1,0),0)</f>
        <v>0.85455498735264845</v>
      </c>
      <c r="BG31" s="40">
        <f>VLOOKUP($AX31&amp;"_"&amp;$BC$14,データシート1!$A:$BS,MATCH($BC$12&amp;"_"&amp;BG$20,データシート1!$A$1:$BS$1,0),0)</f>
        <v>0.6542554987133139</v>
      </c>
      <c r="BH31" s="40">
        <f>VLOOKUP($AX31&amp;"_"&amp;$BC$14,データシート1!$A:$BS,MATCH($BC$12&amp;"_"&amp;BH$20,データシート1!$A$1:$BS$1,0),0)</f>
        <v>1.1514404504951297</v>
      </c>
      <c r="BI31" s="40">
        <f>VLOOKUP($AX31&amp;"_"&amp;$BC$14,データシート1!$A:$BS,MATCH($BC$12&amp;"_"&amp;BI$20,データシート1!$A$1:$BS$1,0),0)</f>
        <v>3.3946362453066863</v>
      </c>
      <c r="BJ31" s="40">
        <f>VLOOKUP($AX31&amp;"_"&amp;$BC$14,データシート1!$A:$BS,MATCH($BC$12&amp;"_"&amp;BJ$20,データシート1!$A$1:$BS$1,0),0)</f>
        <v>23.261763032671166</v>
      </c>
      <c r="BK31" s="40">
        <f t="shared" si="1"/>
        <v>17.174563553482667</v>
      </c>
      <c r="BL31" s="40">
        <f t="shared" si="2"/>
        <v>16.188817259832021</v>
      </c>
      <c r="BM31" s="40">
        <f>VLOOKUP($AX31&amp;"_"&amp;$BC$14,データシート1!$A:$BS,MATCH($BC$12&amp;"_"&amp;BM$20,データシート1!$A$1:$BS$1,0),0)</f>
        <v>5.5949366546864407</v>
      </c>
      <c r="BN31" s="40">
        <f>VLOOKUP($AX31&amp;"_"&amp;$BC$14,データシート1!$A:$BS,MATCH($BC$12&amp;"_"&amp;BN$20,データシート1!$A$1:$BS$1,0),0)</f>
        <v>10.593880605145578</v>
      </c>
      <c r="BO31" s="40">
        <f>VLOOKUP($AX31&amp;"_"&amp;$BC$14,データシート1!$A:$BS,MATCH($BC$12&amp;"_"&amp;BO$20,データシート1!$A$1:$BS$1,0),0)</f>
        <v>0.98574629365064681</v>
      </c>
      <c r="BP31" s="40">
        <f>VLOOKUP($AX31&amp;"_"&amp;$BC$14,データシート1!$A:$BS,MATCH($BC$12&amp;"_"&amp;BP$20,データシート1!$A$1:$BS$1,0),0)</f>
        <v>0</v>
      </c>
      <c r="BQ31" s="40">
        <f>VLOOKUP($AX31&amp;"_"&amp;$BC$14,データシート1!$A:$BS,MATCH($BC$12&amp;"_"&amp;BQ$20,データシート1!$A$1:$BS$1,0),0)</f>
        <v>1.0845695121368299</v>
      </c>
      <c r="BR31" s="41">
        <f t="shared" si="3"/>
        <v>47.57578328015844</v>
      </c>
      <c r="BT31" s="134" t="str">
        <f t="shared" si="4"/>
        <v>浪江町</v>
      </c>
      <c r="BU31" s="38">
        <f t="shared" si="25"/>
        <v>47.57578328015844</v>
      </c>
      <c r="BV31" s="69">
        <f t="shared" si="16"/>
        <v>5.5916072277690791E-2</v>
      </c>
      <c r="BW31" s="69">
        <f t="shared" si="5"/>
        <v>1.7961974106037306E-2</v>
      </c>
      <c r="BX31" s="69">
        <f t="shared" si="5"/>
        <v>1.3751859740503154E-2</v>
      </c>
      <c r="BY31" s="69">
        <f t="shared" si="5"/>
        <v>2.4202238431150325E-2</v>
      </c>
      <c r="BZ31" s="69">
        <f t="shared" si="5"/>
        <v>7.1352188261762678E-2</v>
      </c>
      <c r="CA31" s="69">
        <f t="shared" si="5"/>
        <v>0.48894125180641057</v>
      </c>
      <c r="CB31" s="69">
        <f t="shared" si="5"/>
        <v>0.36099381595773639</v>
      </c>
      <c r="CC31" s="69">
        <f t="shared" si="5"/>
        <v>0.34027431906903766</v>
      </c>
      <c r="CD31" s="69">
        <f t="shared" si="5"/>
        <v>0.11760051582839244</v>
      </c>
      <c r="CE31" s="69">
        <f t="shared" si="5"/>
        <v>0.2226738032406452</v>
      </c>
      <c r="CF31" s="69">
        <f t="shared" si="5"/>
        <v>2.0719496888698709E-2</v>
      </c>
      <c r="CG31" s="69">
        <f t="shared" si="5"/>
        <v>0</v>
      </c>
      <c r="CH31" s="69">
        <f t="shared" si="5"/>
        <v>2.2796671696399616E-2</v>
      </c>
      <c r="CI31" s="135">
        <f t="shared" si="6"/>
        <v>1</v>
      </c>
      <c r="CK31" s="136" t="str">
        <f t="shared" si="7"/>
        <v>浪江町</v>
      </c>
      <c r="CL31" s="137">
        <f t="shared" si="17"/>
        <v>2.6602509365610922</v>
      </c>
      <c r="CM31" s="75">
        <f t="shared" si="18"/>
        <v>0</v>
      </c>
      <c r="CN31" s="76">
        <f t="shared" si="19"/>
        <v>0.85455498735264845</v>
      </c>
      <c r="CO31" s="75">
        <f t="shared" si="20"/>
        <v>0</v>
      </c>
      <c r="CP31" s="76">
        <f t="shared" si="8"/>
        <v>0.6542554987133139</v>
      </c>
      <c r="CQ31" s="75">
        <f t="shared" si="21"/>
        <v>0</v>
      </c>
      <c r="CR31" s="76">
        <f t="shared" si="9"/>
        <v>1.1514404504951297</v>
      </c>
      <c r="CS31" s="75">
        <f t="shared" si="22"/>
        <v>0</v>
      </c>
      <c r="CT31" s="76">
        <f t="shared" si="10"/>
        <v>3.3946362453066863</v>
      </c>
      <c r="CU31" s="77">
        <f t="shared" si="23"/>
        <v>1</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9.8360000000000003</v>
      </c>
      <c r="DB31" s="1081">
        <f>VLOOKUP($AX31&amp;"_"&amp;$CW$14,データシート1!$A:$BS,MATCH($CW$12&amp;"_"&amp;DB$20,データシート1!$A$1:$BS$1,0),0)</f>
        <v>0</v>
      </c>
      <c r="DC31" s="1081">
        <f>VLOOKUP($AX31&amp;"_"&amp;$CW$14,データシート1!$A:$BS,MATCH($CW$12&amp;"_"&amp;DC$20,データシート1!$A$1:$BS$1,0),0)</f>
        <v>0</v>
      </c>
      <c r="DD31" s="1080">
        <f t="shared" si="11"/>
        <v>9.8360000000000003</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03301</v>
      </c>
      <c r="AY32" s="20" t="str">
        <f>IF(IFERROR(比較地域マスタ!$Z17,"")=0,"",IFERROR(比較地域マスタ!$Z17,""))</f>
        <v>雫石町</v>
      </c>
      <c r="AZ32" s="18"/>
      <c r="BA32" s="18"/>
      <c r="BB32" s="122" t="str">
        <f t="shared" si="0"/>
        <v>03301</v>
      </c>
      <c r="BC32" s="123" t="str">
        <f t="shared" si="0"/>
        <v>雫石町</v>
      </c>
      <c r="BD32" s="40">
        <f t="shared" si="14"/>
        <v>153.32056494856943</v>
      </c>
      <c r="BE32" s="40">
        <f t="shared" si="15"/>
        <v>71.894848542259297</v>
      </c>
      <c r="BF32" s="40">
        <f>VLOOKUP($AX32&amp;"_"&amp;$BC$14,データシート1!$A:$BS,MATCH($BC$12&amp;"_"&amp;BF$20,データシート1!$A$1:$BS$1,0),0)</f>
        <v>48.881883909385209</v>
      </c>
      <c r="BG32" s="40">
        <f>VLOOKUP($AX32&amp;"_"&amp;$BC$14,データシート1!$A:$BS,MATCH($BC$12&amp;"_"&amp;BG$20,データシート1!$A$1:$BS$1,0),0)</f>
        <v>2.5891073259203221</v>
      </c>
      <c r="BH32" s="40">
        <f>VLOOKUP($AX32&amp;"_"&amp;$BC$14,データシート1!$A:$BS,MATCH($BC$12&amp;"_"&amp;BH$20,データシート1!$A$1:$BS$1,0),0)</f>
        <v>20.423857306953764</v>
      </c>
      <c r="BI32" s="40">
        <f>VLOOKUP($AX32&amp;"_"&amp;$BC$14,データシート1!$A:$BS,MATCH($BC$12&amp;"_"&amp;BI$20,データシート1!$A$1:$BS$1,0),0)</f>
        <v>17.077025590374376</v>
      </c>
      <c r="BJ32" s="40">
        <f>VLOOKUP($AX32&amp;"_"&amp;$BC$14,データシート1!$A:$BS,MATCH($BC$12&amp;"_"&amp;BJ$20,データシート1!$A$1:$BS$1,0),0)</f>
        <v>24.502278797539503</v>
      </c>
      <c r="BK32" s="40">
        <f t="shared" si="1"/>
        <v>35.432377314057902</v>
      </c>
      <c r="BL32" s="40">
        <f t="shared" si="2"/>
        <v>34.482303738893833</v>
      </c>
      <c r="BM32" s="40">
        <f>VLOOKUP($AX32&amp;"_"&amp;$BC$14,データシート1!$A:$BS,MATCH($BC$12&amp;"_"&amp;BM$20,データシート1!$A$1:$BS$1,0),0)</f>
        <v>14.619885750752688</v>
      </c>
      <c r="BN32" s="40">
        <f>VLOOKUP($AX32&amp;"_"&amp;$BC$14,データシート1!$A:$BS,MATCH($BC$12&amp;"_"&amp;BN$20,データシート1!$A$1:$BS$1,0),0)</f>
        <v>19.862417988141146</v>
      </c>
      <c r="BO32" s="40">
        <f>VLOOKUP($AX32&amp;"_"&amp;$BC$14,データシート1!$A:$BS,MATCH($BC$12&amp;"_"&amp;BO$20,データシート1!$A$1:$BS$1,0),0)</f>
        <v>0.95007357516406721</v>
      </c>
      <c r="BP32" s="40">
        <f>VLOOKUP($AX32&amp;"_"&amp;$BC$14,データシート1!$A:$BS,MATCH($BC$12&amp;"_"&amp;BP$20,データシート1!$A$1:$BS$1,0),0)</f>
        <v>0</v>
      </c>
      <c r="BQ32" s="40">
        <f>VLOOKUP($AX32&amp;"_"&amp;$BC$14,データシート1!$A:$BS,MATCH($BC$12&amp;"_"&amp;BQ$20,データシート1!$A$1:$BS$1,0),0)</f>
        <v>4.4140347043383548</v>
      </c>
      <c r="BR32" s="41">
        <f t="shared" si="3"/>
        <v>153.32056494856943</v>
      </c>
      <c r="BS32" s="23"/>
      <c r="BT32" s="134" t="str">
        <f t="shared" si="4"/>
        <v>雫石町</v>
      </c>
      <c r="BU32" s="38">
        <f t="shared" si="25"/>
        <v>153.32056494856943</v>
      </c>
      <c r="BV32" s="69">
        <f t="shared" si="16"/>
        <v>0.46891849483059267</v>
      </c>
      <c r="BW32" s="69">
        <f t="shared" si="5"/>
        <v>0.3188214439842586</v>
      </c>
      <c r="BX32" s="69">
        <f t="shared" si="5"/>
        <v>1.688688876661017E-2</v>
      </c>
      <c r="BY32" s="69">
        <f t="shared" si="5"/>
        <v>0.13321016207972386</v>
      </c>
      <c r="BZ32" s="69">
        <f t="shared" si="5"/>
        <v>0.11138118096618528</v>
      </c>
      <c r="CA32" s="69">
        <f t="shared" si="5"/>
        <v>0.1598107781937711</v>
      </c>
      <c r="CB32" s="69">
        <f t="shared" si="5"/>
        <v>0.23109996578699998</v>
      </c>
      <c r="CC32" s="69">
        <f t="shared" si="5"/>
        <v>0.22490331776732456</v>
      </c>
      <c r="CD32" s="69">
        <f t="shared" si="5"/>
        <v>9.5355021393619649E-2</v>
      </c>
      <c r="CE32" s="69">
        <f t="shared" si="5"/>
        <v>0.12954829637370491</v>
      </c>
      <c r="CF32" s="69">
        <f t="shared" si="5"/>
        <v>6.1966480196754062E-3</v>
      </c>
      <c r="CG32" s="69">
        <f t="shared" si="5"/>
        <v>0</v>
      </c>
      <c r="CH32" s="69">
        <f t="shared" si="5"/>
        <v>2.8789580222451042E-2</v>
      </c>
      <c r="CI32" s="135">
        <f t="shared" si="6"/>
        <v>1</v>
      </c>
      <c r="CJ32" s="18"/>
      <c r="CK32" s="136" t="str">
        <f t="shared" si="7"/>
        <v>雫石町</v>
      </c>
      <c r="CL32" s="137">
        <f t="shared" si="17"/>
        <v>71.894848542259297</v>
      </c>
      <c r="CM32" s="75">
        <f t="shared" si="18"/>
        <v>0.33526741468593307</v>
      </c>
      <c r="CN32" s="76">
        <f t="shared" si="19"/>
        <v>48.881883909385209</v>
      </c>
      <c r="CO32" s="75">
        <f t="shared" si="20"/>
        <v>0.30588019127325922</v>
      </c>
      <c r="CP32" s="76">
        <f t="shared" si="8"/>
        <v>2.5891073259203221</v>
      </c>
      <c r="CQ32" s="75">
        <f t="shared" si="21"/>
        <v>0</v>
      </c>
      <c r="CR32" s="76">
        <f t="shared" si="9"/>
        <v>20.423857306953764</v>
      </c>
      <c r="CS32" s="75">
        <f t="shared" si="22"/>
        <v>0.44810340487856787</v>
      </c>
      <c r="CT32" s="76">
        <f t="shared" si="10"/>
        <v>17.077025590374376</v>
      </c>
      <c r="CU32" s="77">
        <f t="shared" si="23"/>
        <v>0.42407853532069545</v>
      </c>
      <c r="CV32" s="18"/>
      <c r="CW32" s="1078">
        <f t="shared" si="24"/>
        <v>24.103999999999999</v>
      </c>
      <c r="CX32" s="1081">
        <f>VLOOKUP($AX32&amp;"_"&amp;$CW$14,データシート1!$A:$BS,MATCH($CW$12&amp;"_"&amp;CX$20,データシート1!$A$1:$BS$1,0),0)</f>
        <v>14.952</v>
      </c>
      <c r="CY32" s="1081">
        <f>VLOOKUP($AX32&amp;"_"&amp;$CW$14,データシート1!$A:$BS,MATCH($CW$12&amp;"_"&amp;CY$20,データシート1!$A$1:$BS$1,0),0)</f>
        <v>0</v>
      </c>
      <c r="CZ32" s="1081">
        <f>VLOOKUP($AX32&amp;"_"&amp;$CW$14,データシート1!$A:$BS,MATCH($CW$12&amp;"_"&amp;CZ$20,データシート1!$A$1:$BS$1,0),0)</f>
        <v>9.1519999999999992</v>
      </c>
      <c r="DA32" s="1081">
        <f>VLOOKUP($AX32&amp;"_"&amp;$CW$14,データシート1!$A:$BS,MATCH($CW$12&amp;"_"&amp;DA$20,データシート1!$A$1:$BS$1,0),0)</f>
        <v>7.242</v>
      </c>
      <c r="DB32" s="1081">
        <f>VLOOKUP($AX32&amp;"_"&amp;$CW$14,データシート1!$A:$BS,MATCH($CW$12&amp;"_"&amp;DB$20,データシート1!$A$1:$BS$1,0),0)</f>
        <v>0</v>
      </c>
      <c r="DC32" s="1081">
        <f>VLOOKUP($AX32&amp;"_"&amp;$CW$14,データシート1!$A:$BS,MATCH($CW$12&amp;"_"&amp;DC$20,データシート1!$A$1:$BS$1,0),0)</f>
        <v>0</v>
      </c>
      <c r="DD32" s="1080">
        <f t="shared" si="11"/>
        <v>31.346</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1</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5</v>
      </c>
      <c r="DM32" s="18"/>
      <c r="DN32" s="139">
        <f t="shared" si="26"/>
        <v>0.48</v>
      </c>
      <c r="DO32" s="140">
        <f t="shared" si="27"/>
        <v>0</v>
      </c>
      <c r="DP32" s="140">
        <f t="shared" si="13"/>
        <v>0.28999999999999998</v>
      </c>
      <c r="DQ32" s="140">
        <f t="shared" si="13"/>
        <v>0.23</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09345</v>
      </c>
      <c r="AY33" s="20" t="str">
        <f>IF(IFERROR(比較地域マスタ!$Z18,"")=0,"",IFERROR(比較地域マスタ!$Z18,""))</f>
        <v>芳賀町</v>
      </c>
      <c r="BB33" s="122" t="str">
        <f t="shared" si="0"/>
        <v>09345</v>
      </c>
      <c r="BC33" s="123" t="str">
        <f t="shared" si="0"/>
        <v>芳賀町</v>
      </c>
      <c r="BD33" s="40">
        <f t="shared" si="14"/>
        <v>236.80298393576112</v>
      </c>
      <c r="BE33" s="40">
        <f t="shared" si="15"/>
        <v>131.92813366811833</v>
      </c>
      <c r="BF33" s="40">
        <f>VLOOKUP($AX33&amp;"_"&amp;$BC$14,データシート1!$A:$BS,MATCH($BC$12&amp;"_"&amp;BF$20,データシート1!$A$1:$BS$1,0),0)</f>
        <v>123.4126373314763</v>
      </c>
      <c r="BG33" s="40">
        <f>VLOOKUP($AX33&amp;"_"&amp;$BC$14,データシート1!$A:$BS,MATCH($BC$12&amp;"_"&amp;BG$20,データシート1!$A$1:$BS$1,0),0)</f>
        <v>1.3759512317226263</v>
      </c>
      <c r="BH33" s="40">
        <f>VLOOKUP($AX33&amp;"_"&amp;$BC$14,データシート1!$A:$BS,MATCH($BC$12&amp;"_"&amp;BH$20,データシート1!$A$1:$BS$1,0),0)</f>
        <v>7.1395451049194039</v>
      </c>
      <c r="BI33" s="40">
        <f>VLOOKUP($AX33&amp;"_"&amp;$BC$14,データシート1!$A:$BS,MATCH($BC$12&amp;"_"&amp;BI$20,データシート1!$A$1:$BS$1,0),0)</f>
        <v>48.776789220980824</v>
      </c>
      <c r="BJ33" s="40">
        <f>VLOOKUP($AX33&amp;"_"&amp;$BC$14,データシート1!$A:$BS,MATCH($BC$12&amp;"_"&amp;BJ$20,データシート1!$A$1:$BS$1,0),0)</f>
        <v>16.907502080495377</v>
      </c>
      <c r="BK33" s="40">
        <f t="shared" si="1"/>
        <v>37.595733043388279</v>
      </c>
      <c r="BL33" s="40">
        <f t="shared" si="2"/>
        <v>36.675200016921366</v>
      </c>
      <c r="BM33" s="40">
        <f>VLOOKUP($AX33&amp;"_"&amp;$BC$14,データシート1!$A:$BS,MATCH($BC$12&amp;"_"&amp;BM$20,データシート1!$A$1:$BS$1,0),0)</f>
        <v>17.872170089294784</v>
      </c>
      <c r="BN33" s="40">
        <f>VLOOKUP($AX33&amp;"_"&amp;$BC$14,データシート1!$A:$BS,MATCH($BC$12&amp;"_"&amp;BN$20,データシート1!$A$1:$BS$1,0),0)</f>
        <v>18.803029927626586</v>
      </c>
      <c r="BO33" s="40">
        <f>VLOOKUP($AX33&amp;"_"&amp;$BC$14,データシート1!$A:$BS,MATCH($BC$12&amp;"_"&amp;BO$20,データシート1!$A$1:$BS$1,0),0)</f>
        <v>0.92053302646691582</v>
      </c>
      <c r="BP33" s="40">
        <f>VLOOKUP($AX33&amp;"_"&amp;$BC$14,データシート1!$A:$BS,MATCH($BC$12&amp;"_"&amp;BP$20,データシート1!$A$1:$BS$1,0),0)</f>
        <v>0</v>
      </c>
      <c r="BQ33" s="40">
        <f>VLOOKUP($AX33&amp;"_"&amp;$BC$14,データシート1!$A:$BS,MATCH($BC$12&amp;"_"&amp;BQ$20,データシート1!$A$1:$BS$1,0),0)</f>
        <v>1.5948259227782731</v>
      </c>
      <c r="BR33" s="41">
        <f t="shared" si="3"/>
        <v>236.80298393576112</v>
      </c>
      <c r="BT33" s="134" t="str">
        <f t="shared" si="4"/>
        <v>芳賀町</v>
      </c>
      <c r="BU33" s="38">
        <f t="shared" si="25"/>
        <v>236.80298393576112</v>
      </c>
      <c r="BV33" s="69">
        <f t="shared" si="16"/>
        <v>0.55712192251727377</v>
      </c>
      <c r="BW33" s="69">
        <f t="shared" si="5"/>
        <v>0.52116166477427139</v>
      </c>
      <c r="BX33" s="69">
        <f t="shared" si="5"/>
        <v>5.8105316447190055E-3</v>
      </c>
      <c r="BY33" s="69">
        <f t="shared" si="5"/>
        <v>3.0149726098283407E-2</v>
      </c>
      <c r="BZ33" s="69">
        <f t="shared" si="5"/>
        <v>0.20598046701224329</v>
      </c>
      <c r="CA33" s="69">
        <f t="shared" si="5"/>
        <v>7.1399024621589952E-2</v>
      </c>
      <c r="CB33" s="69">
        <f t="shared" si="5"/>
        <v>0.15876376394643357</v>
      </c>
      <c r="CC33" s="69">
        <f t="shared" si="5"/>
        <v>0.15487642683958094</v>
      </c>
      <c r="CD33" s="69">
        <f t="shared" si="5"/>
        <v>7.5472740217425074E-2</v>
      </c>
      <c r="CE33" s="69">
        <f t="shared" si="5"/>
        <v>7.940368662215587E-2</v>
      </c>
      <c r="CF33" s="69">
        <f t="shared" si="5"/>
        <v>3.8873371068526485E-3</v>
      </c>
      <c r="CG33" s="69">
        <f t="shared" si="5"/>
        <v>0</v>
      </c>
      <c r="CH33" s="69">
        <f t="shared" si="5"/>
        <v>6.7348219024592629E-3</v>
      </c>
      <c r="CI33" s="135">
        <f t="shared" si="6"/>
        <v>1</v>
      </c>
      <c r="CK33" s="136" t="str">
        <f t="shared" si="7"/>
        <v>芳賀町</v>
      </c>
      <c r="CL33" s="137">
        <f t="shared" si="17"/>
        <v>131.92813366811833</v>
      </c>
      <c r="CM33" s="75">
        <f t="shared" si="18"/>
        <v>1</v>
      </c>
      <c r="CN33" s="76">
        <f t="shared" si="19"/>
        <v>123.4126373314763</v>
      </c>
      <c r="CO33" s="75">
        <f t="shared" si="20"/>
        <v>1</v>
      </c>
      <c r="CP33" s="76">
        <f t="shared" si="8"/>
        <v>1.3759512317226263</v>
      </c>
      <c r="CQ33" s="75">
        <f t="shared" si="21"/>
        <v>0</v>
      </c>
      <c r="CR33" s="76">
        <f t="shared" si="9"/>
        <v>7.1395451049194039</v>
      </c>
      <c r="CS33" s="75">
        <f t="shared" si="22"/>
        <v>0</v>
      </c>
      <c r="CT33" s="76">
        <f t="shared" si="10"/>
        <v>48.776789220980824</v>
      </c>
      <c r="CU33" s="77">
        <f t="shared" si="23"/>
        <v>0.73272555596231859</v>
      </c>
      <c r="CV33" s="18"/>
      <c r="CW33" s="1078">
        <f t="shared" si="24"/>
        <v>144.363</v>
      </c>
      <c r="CX33" s="1081">
        <f>VLOOKUP($AX33&amp;"_"&amp;$CW$14,データシート1!$A:$BS,MATCH($CW$12&amp;"_"&amp;CX$20,データシート1!$A$1:$BS$1,0),0)</f>
        <v>144.363</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35.74</v>
      </c>
      <c r="DB33" s="1081">
        <f>VLOOKUP($AX33&amp;"_"&amp;$CW$14,データシート1!$A:$BS,MATCH($CW$12&amp;"_"&amp;DB$20,データシート1!$A$1:$BS$1,0),0)</f>
        <v>0</v>
      </c>
      <c r="DC33" s="1081">
        <f>VLOOKUP($AX33&amp;"_"&amp;$CW$14,データシート1!$A:$BS,MATCH($CW$12&amp;"_"&amp;DC$20,データシート1!$A$1:$BS$1,0),0)</f>
        <v>0</v>
      </c>
      <c r="DD33" s="1080">
        <f t="shared" si="11"/>
        <v>180.10300000000001</v>
      </c>
      <c r="DE33" s="18"/>
      <c r="DF33" s="138">
        <f>VLOOKUP($AX33&amp;"_"&amp;$DF$14,データシート1!$A:$BS,MATCH($DF$12&amp;"_"&amp;DF$20,データシート1!$A$1:$BS$1,0),0)</f>
        <v>7</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4</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0.8</v>
      </c>
      <c r="DO33" s="140">
        <f t="shared" si="27"/>
        <v>0</v>
      </c>
      <c r="DP33" s="140">
        <f t="shared" si="13"/>
        <v>0</v>
      </c>
      <c r="DQ33" s="140">
        <f t="shared" si="13"/>
        <v>0.2</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24344</v>
      </c>
      <c r="AY34" s="20" t="str">
        <f>IF(IFERROR(比較地域マスタ!$Z19,"")=0,"",IFERROR(比較地域マスタ!$Z19,""))</f>
        <v>川越町</v>
      </c>
      <c r="BB34" s="122" t="str">
        <f t="shared" si="0"/>
        <v>24344</v>
      </c>
      <c r="BC34" s="123" t="str">
        <f t="shared" si="0"/>
        <v>川越町</v>
      </c>
      <c r="BD34" s="40">
        <f t="shared" si="14"/>
        <v>175.83627088300852</v>
      </c>
      <c r="BE34" s="40">
        <f t="shared" si="15"/>
        <v>65.709412001188923</v>
      </c>
      <c r="BF34" s="40">
        <f>VLOOKUP($AX34&amp;"_"&amp;$BC$14,データシート1!$A:$BS,MATCH($BC$12&amp;"_"&amp;BF$20,データシート1!$A$1:$BS$1,0),0)</f>
        <v>63.983672417488933</v>
      </c>
      <c r="BG34" s="40">
        <f>VLOOKUP($AX34&amp;"_"&amp;$BC$14,データシート1!$A:$BS,MATCH($BC$12&amp;"_"&amp;BG$20,データシート1!$A$1:$BS$1,0),0)</f>
        <v>1.2618828082374705</v>
      </c>
      <c r="BH34" s="40">
        <f>VLOOKUP($AX34&amp;"_"&amp;$BC$14,データシート1!$A:$BS,MATCH($BC$12&amp;"_"&amp;BH$20,データシート1!$A$1:$BS$1,0),0)</f>
        <v>0.46385677546252035</v>
      </c>
      <c r="BI34" s="40">
        <f>VLOOKUP($AX34&amp;"_"&amp;$BC$14,データシート1!$A:$BS,MATCH($BC$12&amp;"_"&amp;BI$20,データシート1!$A$1:$BS$1,0),0)</f>
        <v>20.920201048538654</v>
      </c>
      <c r="BJ34" s="40">
        <f>VLOOKUP($AX34&amp;"_"&amp;$BC$14,データシート1!$A:$BS,MATCH($BC$12&amp;"_"&amp;BJ$20,データシート1!$A$1:$BS$1,0),0)</f>
        <v>19.485612298861135</v>
      </c>
      <c r="BK34" s="40">
        <f t="shared" si="1"/>
        <v>69.721045534419787</v>
      </c>
      <c r="BL34" s="40">
        <f t="shared" si="2"/>
        <v>28.951099391036724</v>
      </c>
      <c r="BM34" s="40">
        <f>VLOOKUP($AX34&amp;"_"&amp;$BC$14,データシート1!$A:$BS,MATCH($BC$12&amp;"_"&amp;BM$20,データシート1!$A$1:$BS$1,0),0)</f>
        <v>13.787222591788598</v>
      </c>
      <c r="BN34" s="40">
        <f>VLOOKUP($AX34&amp;"_"&amp;$BC$14,データシート1!$A:$BS,MATCH($BC$12&amp;"_"&amp;BN$20,データシート1!$A$1:$BS$1,0),0)</f>
        <v>15.163876799248126</v>
      </c>
      <c r="BO34" s="40">
        <f>VLOOKUP($AX34&amp;"_"&amp;$BC$14,データシート1!$A:$BS,MATCH($BC$12&amp;"_"&amp;BO$20,データシート1!$A$1:$BS$1,0),0)</f>
        <v>0.89818598463813282</v>
      </c>
      <c r="BP34" s="40">
        <f>VLOOKUP($AX34&amp;"_"&amp;$BC$14,データシート1!$A:$BS,MATCH($BC$12&amp;"_"&amp;BP$20,データシート1!$A$1:$BS$1,0),0)</f>
        <v>39.871760158744934</v>
      </c>
      <c r="BQ34" s="40">
        <f>VLOOKUP($AX34&amp;"_"&amp;$BC$14,データシート1!$A:$BS,MATCH($BC$12&amp;"_"&amp;BQ$20,データシート1!$A$1:$BS$1,0),0)</f>
        <v>0</v>
      </c>
      <c r="BR34" s="41">
        <f t="shared" si="3"/>
        <v>175.83627088300852</v>
      </c>
      <c r="BT34" s="134" t="str">
        <f t="shared" si="4"/>
        <v>川越町</v>
      </c>
      <c r="BU34" s="38">
        <f t="shared" si="25"/>
        <v>175.83627088300852</v>
      </c>
      <c r="BV34" s="69">
        <f t="shared" si="16"/>
        <v>0.37369657392761835</v>
      </c>
      <c r="BW34" s="69">
        <f t="shared" si="5"/>
        <v>0.36388210518898023</v>
      </c>
      <c r="BX34" s="69">
        <f t="shared" si="5"/>
        <v>7.1764647981931761E-3</v>
      </c>
      <c r="BY34" s="69">
        <f t="shared" si="5"/>
        <v>2.6380039404449401E-3</v>
      </c>
      <c r="BZ34" s="69">
        <f t="shared" si="5"/>
        <v>0.1189754590647442</v>
      </c>
      <c r="CA34" s="69">
        <f t="shared" si="5"/>
        <v>0.11081679679061071</v>
      </c>
      <c r="CB34" s="69">
        <f t="shared" si="5"/>
        <v>0.39651117021702659</v>
      </c>
      <c r="CC34" s="69">
        <f t="shared" si="5"/>
        <v>0.16464805154051032</v>
      </c>
      <c r="CD34" s="69">
        <f t="shared" si="5"/>
        <v>7.8409434655048127E-2</v>
      </c>
      <c r="CE34" s="69">
        <f t="shared" si="5"/>
        <v>8.6238616885462208E-2</v>
      </c>
      <c r="CF34" s="69">
        <f t="shared" si="5"/>
        <v>5.1080813994044197E-3</v>
      </c>
      <c r="CG34" s="69">
        <f t="shared" si="5"/>
        <v>0.22675503727711185</v>
      </c>
      <c r="CH34" s="69">
        <f t="shared" si="5"/>
        <v>0</v>
      </c>
      <c r="CI34" s="135">
        <f t="shared" si="6"/>
        <v>1</v>
      </c>
      <c r="CK34" s="136" t="str">
        <f t="shared" si="7"/>
        <v>川越町</v>
      </c>
      <c r="CL34" s="137">
        <f t="shared" si="17"/>
        <v>65.709412001188923</v>
      </c>
      <c r="CM34" s="75">
        <f t="shared" si="18"/>
        <v>0.21019819808690557</v>
      </c>
      <c r="CN34" s="76">
        <f t="shared" si="19"/>
        <v>63.983672417488933</v>
      </c>
      <c r="CO34" s="75">
        <f t="shared" si="20"/>
        <v>0.21586757180609573</v>
      </c>
      <c r="CP34" s="76">
        <f t="shared" si="8"/>
        <v>1.2618828082374705</v>
      </c>
      <c r="CQ34" s="75">
        <f t="shared" si="21"/>
        <v>0</v>
      </c>
      <c r="CR34" s="76">
        <f t="shared" si="9"/>
        <v>0.46385677546252035</v>
      </c>
      <c r="CS34" s="75">
        <f t="shared" si="22"/>
        <v>0</v>
      </c>
      <c r="CT34" s="76">
        <f t="shared" si="10"/>
        <v>20.920201048538654</v>
      </c>
      <c r="CU34" s="77">
        <f t="shared" si="23"/>
        <v>0.36863890466954707</v>
      </c>
      <c r="CV34" s="18"/>
      <c r="CW34" s="1078">
        <f t="shared" si="24"/>
        <v>13.811999999999999</v>
      </c>
      <c r="CX34" s="1081">
        <f>VLOOKUP($AX34&amp;"_"&amp;$CW$14,データシート1!$A:$BS,MATCH($CW$12&amp;"_"&amp;CX$20,データシート1!$A$1:$BS$1,0),0)</f>
        <v>13.811999999999999</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7.7119999999999997</v>
      </c>
      <c r="DB34" s="1081">
        <f>VLOOKUP($AX34&amp;"_"&amp;$CW$14,データシート1!$A:$BS,MATCH($CW$12&amp;"_"&amp;DB$20,データシート1!$A$1:$BS$1,0),0)</f>
        <v>245.56800000000001</v>
      </c>
      <c r="DC34" s="1081">
        <f>VLOOKUP($AX34&amp;"_"&amp;$CW$14,データシート1!$A:$BS,MATCH($CW$12&amp;"_"&amp;DC$20,データシート1!$A$1:$BS$1,0),0)</f>
        <v>0</v>
      </c>
      <c r="DD34" s="1080">
        <f t="shared" si="11"/>
        <v>267.09199999999998</v>
      </c>
      <c r="DE34" s="18"/>
      <c r="DF34" s="138">
        <f>VLOOKUP($AX34&amp;"_"&amp;$DF$14,データシート1!$A:$BS,MATCH($DF$12&amp;"_"&amp;DF$20,データシート1!$A$1:$BS$1,0),0)</f>
        <v>3</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2</v>
      </c>
      <c r="DK34" s="74">
        <f>VLOOKUP($AX34&amp;"_"&amp;$DF$14,データシート1!$A:$BS,MATCH($DF$12&amp;"_"&amp;DK$20,データシート1!$A$1:$BS$1,0),0)</f>
        <v>0</v>
      </c>
      <c r="DL34" s="78">
        <f t="shared" si="12"/>
        <v>6</v>
      </c>
      <c r="DM34" s="18"/>
      <c r="DN34" s="139">
        <f t="shared" si="26"/>
        <v>0.05</v>
      </c>
      <c r="DO34" s="140">
        <f t="shared" si="27"/>
        <v>0</v>
      </c>
      <c r="DP34" s="140">
        <f t="shared" si="13"/>
        <v>0</v>
      </c>
      <c r="DQ34" s="140">
        <f t="shared" si="13"/>
        <v>0.03</v>
      </c>
      <c r="DR34" s="140">
        <f t="shared" si="13"/>
        <v>0.92</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43368</v>
      </c>
      <c r="AY35" s="20" t="str">
        <f>IF(IFERROR(比較地域マスタ!$Z20,"")=0,"",IFERROR(比較地域マスタ!$Z20,""))</f>
        <v>長洲町</v>
      </c>
      <c r="BB35" s="122" t="str">
        <f t="shared" si="0"/>
        <v>43368</v>
      </c>
      <c r="BC35" s="123" t="str">
        <f t="shared" si="0"/>
        <v>長洲町</v>
      </c>
      <c r="BD35" s="40">
        <f t="shared" si="14"/>
        <v>204.37105380020381</v>
      </c>
      <c r="BE35" s="40">
        <f t="shared" si="15"/>
        <v>123.65466393299461</v>
      </c>
      <c r="BF35" s="40">
        <f>VLOOKUP($AX35&amp;"_"&amp;$BC$14,データシート1!$A:$BS,MATCH($BC$12&amp;"_"&amp;BF$20,データシート1!$A$1:$BS$1,0),0)</f>
        <v>119.8365658774438</v>
      </c>
      <c r="BG35" s="40">
        <f>VLOOKUP($AX35&amp;"_"&amp;$BC$14,データシート1!$A:$BS,MATCH($BC$12&amp;"_"&amp;BG$20,データシート1!$A$1:$BS$1,0),0)</f>
        <v>0.86969654403525443</v>
      </c>
      <c r="BH35" s="40">
        <f>VLOOKUP($AX35&amp;"_"&amp;$BC$14,データシート1!$A:$BS,MATCH($BC$12&amp;"_"&amp;BH$20,データシート1!$A$1:$BS$1,0),0)</f>
        <v>2.9484015115155624</v>
      </c>
      <c r="BI35" s="40">
        <f>VLOOKUP($AX35&amp;"_"&amp;$BC$14,データシート1!$A:$BS,MATCH($BC$12&amp;"_"&amp;BI$20,データシート1!$A$1:$BS$1,0),0)</f>
        <v>11.303234789889569</v>
      </c>
      <c r="BJ35" s="40">
        <f>VLOOKUP($AX35&amp;"_"&amp;$BC$14,データシート1!$A:$BS,MATCH($BC$12&amp;"_"&amp;BJ$20,データシート1!$A$1:$BS$1,0),0)</f>
        <v>16.397172816964186</v>
      </c>
      <c r="BK35" s="40">
        <f t="shared" si="1"/>
        <v>51.573742440540656</v>
      </c>
      <c r="BL35" s="40">
        <f t="shared" si="2"/>
        <v>24.036710741233346</v>
      </c>
      <c r="BM35" s="40">
        <f>VLOOKUP($AX35&amp;"_"&amp;$BC$14,データシート1!$A:$BS,MATCH($BC$12&amp;"_"&amp;BM$20,データシート1!$A$1:$BS$1,0),0)</f>
        <v>14.00133597552222</v>
      </c>
      <c r="BN35" s="40">
        <f>VLOOKUP($AX35&amp;"_"&amp;$BC$14,データシート1!$A:$BS,MATCH($BC$12&amp;"_"&amp;BN$20,データシート1!$A$1:$BS$1,0),0)</f>
        <v>10.035374765711126</v>
      </c>
      <c r="BO35" s="40">
        <f>VLOOKUP($AX35&amp;"_"&amp;$BC$14,データシート1!$A:$BS,MATCH($BC$12&amp;"_"&amp;BO$20,データシート1!$A$1:$BS$1,0),0)</f>
        <v>0.9378092355852099</v>
      </c>
      <c r="BP35" s="40">
        <f>VLOOKUP($AX35&amp;"_"&amp;$BC$14,データシート1!$A:$BS,MATCH($BC$12&amp;"_"&amp;BP$20,データシート1!$A$1:$BS$1,0),0)</f>
        <v>26.5992224637221</v>
      </c>
      <c r="BQ35" s="40">
        <f>VLOOKUP($AX35&amp;"_"&amp;$BC$14,データシート1!$A:$BS,MATCH($BC$12&amp;"_"&amp;BQ$20,データシート1!$A$1:$BS$1,0),0)</f>
        <v>1.4422398198147801</v>
      </c>
      <c r="BR35" s="41">
        <f t="shared" si="3"/>
        <v>204.37105380020381</v>
      </c>
      <c r="BT35" s="134" t="str">
        <f t="shared" si="4"/>
        <v>長洲町</v>
      </c>
      <c r="BU35" s="38">
        <f t="shared" si="25"/>
        <v>204.37105380020381</v>
      </c>
      <c r="BV35" s="69">
        <f t="shared" si="16"/>
        <v>0.60504979366540457</v>
      </c>
      <c r="BW35" s="69">
        <f t="shared" si="5"/>
        <v>0.58636760758985862</v>
      </c>
      <c r="BX35" s="69">
        <f t="shared" si="5"/>
        <v>4.2554781015391877E-3</v>
      </c>
      <c r="BY35" s="69">
        <f t="shared" si="5"/>
        <v>1.4426707974006747E-2</v>
      </c>
      <c r="BZ35" s="69">
        <f t="shared" si="5"/>
        <v>5.5307415505817081E-2</v>
      </c>
      <c r="CA35" s="69">
        <f t="shared" si="5"/>
        <v>8.0232364183013452E-2</v>
      </c>
      <c r="CB35" s="69">
        <f t="shared" si="5"/>
        <v>0.25235345946280591</v>
      </c>
      <c r="CC35" s="69">
        <f t="shared" si="5"/>
        <v>0.117613088029247</v>
      </c>
      <c r="CD35" s="69">
        <f t="shared" si="5"/>
        <v>6.8509388757226522E-2</v>
      </c>
      <c r="CE35" s="69">
        <f t="shared" si="5"/>
        <v>4.9103699272020476E-2</v>
      </c>
      <c r="CF35" s="69">
        <f t="shared" si="5"/>
        <v>4.5887576452095132E-3</v>
      </c>
      <c r="CG35" s="69">
        <f t="shared" si="5"/>
        <v>0.13015161378834939</v>
      </c>
      <c r="CH35" s="69">
        <f t="shared" si="5"/>
        <v>7.0569671829589691E-3</v>
      </c>
      <c r="CI35" s="135">
        <f t="shared" si="6"/>
        <v>1</v>
      </c>
      <c r="CK35" s="136" t="str">
        <f t="shared" si="7"/>
        <v>長洲町</v>
      </c>
      <c r="CL35" s="137">
        <f t="shared" si="17"/>
        <v>123.65466393299461</v>
      </c>
      <c r="CM35" s="75">
        <f t="shared" si="18"/>
        <v>0.73867816299671007</v>
      </c>
      <c r="CN35" s="76">
        <f t="shared" si="19"/>
        <v>119.8365658774438</v>
      </c>
      <c r="CO35" s="75">
        <f t="shared" si="20"/>
        <v>0.76221309690578032</v>
      </c>
      <c r="CP35" s="76">
        <f t="shared" si="8"/>
        <v>0.86969654403525443</v>
      </c>
      <c r="CQ35" s="75">
        <f t="shared" si="21"/>
        <v>0</v>
      </c>
      <c r="CR35" s="76">
        <f t="shared" si="9"/>
        <v>2.9484015115155624</v>
      </c>
      <c r="CS35" s="75">
        <f t="shared" si="22"/>
        <v>0</v>
      </c>
      <c r="CT35" s="76">
        <f t="shared" si="10"/>
        <v>11.303234789889569</v>
      </c>
      <c r="CU35" s="77">
        <f t="shared" si="23"/>
        <v>0.28292785732987891</v>
      </c>
      <c r="CV35" s="18"/>
      <c r="CW35" s="1078">
        <f t="shared" si="24"/>
        <v>91.340999999999994</v>
      </c>
      <c r="CX35" s="1081">
        <f>VLOOKUP($AX35&amp;"_"&amp;$CW$14,データシート1!$A:$BS,MATCH($CW$12&amp;"_"&amp;CX$20,データシート1!$A$1:$BS$1,0),0)</f>
        <v>91.340999999999994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3.198</v>
      </c>
      <c r="DB35" s="1081">
        <f>VLOOKUP($AX35&amp;"_"&amp;$CW$14,データシート1!$A:$BS,MATCH($CW$12&amp;"_"&amp;DB$20,データシート1!$A$1:$BS$1,0),0)</f>
        <v>0</v>
      </c>
      <c r="DC35" s="1081">
        <f>VLOOKUP($AX35&amp;"_"&amp;$CW$14,データシート1!$A:$BS,MATCH($CW$12&amp;"_"&amp;DC$20,データシート1!$A$1:$BS$1,0),0)</f>
        <v>0</v>
      </c>
      <c r="DD35" s="1080">
        <f t="shared" si="11"/>
        <v>94.538999999999987</v>
      </c>
      <c r="DE35" s="18"/>
      <c r="DF35" s="138">
        <f>VLOOKUP($AX35&amp;"_"&amp;$DF$14,データシート1!$A:$BS,MATCH($DF$12&amp;"_"&amp;DF$20,データシート1!$A$1:$BS$1,0),0)</f>
        <v>5</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6</v>
      </c>
      <c r="DM35" s="18"/>
      <c r="DN35" s="139">
        <f t="shared" si="26"/>
        <v>0.97</v>
      </c>
      <c r="DO35" s="140">
        <f t="shared" si="27"/>
        <v>0</v>
      </c>
      <c r="DP35" s="140">
        <f t="shared" si="13"/>
        <v>0</v>
      </c>
      <c r="DQ35" s="140">
        <f t="shared" si="13"/>
        <v>0.03</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26322</v>
      </c>
      <c r="AY36" s="20" t="str">
        <f>IF(IFERROR(比較地域マスタ!$Z21,"")=0,"",IFERROR(比較地域マスタ!$Z21,""))</f>
        <v>久御山町</v>
      </c>
      <c r="BB36" s="122" t="str">
        <f t="shared" si="0"/>
        <v>26322</v>
      </c>
      <c r="BC36" s="123" t="str">
        <f t="shared" si="0"/>
        <v>久御山町</v>
      </c>
      <c r="BD36" s="40">
        <f t="shared" si="14"/>
        <v>236.01034183455937</v>
      </c>
      <c r="BE36" s="40">
        <f t="shared" si="15"/>
        <v>117.28803543321104</v>
      </c>
      <c r="BF36" s="40">
        <f>VLOOKUP($AX36&amp;"_"&amp;$BC$14,データシート1!$A:$BS,MATCH($BC$12&amp;"_"&amp;BF$20,データシート1!$A$1:$BS$1,0),0)</f>
        <v>111.40584012303241</v>
      </c>
      <c r="BG36" s="40">
        <f>VLOOKUP($AX36&amp;"_"&amp;$BC$14,データシート1!$A:$BS,MATCH($BC$12&amp;"_"&amp;BG$20,データシート1!$A$1:$BS$1,0),0)</f>
        <v>1.8016497761662911</v>
      </c>
      <c r="BH36" s="40">
        <f>VLOOKUP($AX36&amp;"_"&amp;$BC$14,データシート1!$A:$BS,MATCH($BC$12&amp;"_"&amp;BH$20,データシート1!$A$1:$BS$1,0),0)</f>
        <v>4.0805455340123444</v>
      </c>
      <c r="BI36" s="40">
        <f>VLOOKUP($AX36&amp;"_"&amp;$BC$14,データシート1!$A:$BS,MATCH($BC$12&amp;"_"&amp;BI$20,データシート1!$A$1:$BS$1,0),0)</f>
        <v>47.537689772537043</v>
      </c>
      <c r="BJ36" s="40">
        <f>VLOOKUP($AX36&amp;"_"&amp;$BC$14,データシート1!$A:$BS,MATCH($BC$12&amp;"_"&amp;BJ$20,データシート1!$A$1:$BS$1,0),0)</f>
        <v>17.637695653860494</v>
      </c>
      <c r="BK36" s="40">
        <f t="shared" si="1"/>
        <v>51.256381067585529</v>
      </c>
      <c r="BL36" s="40">
        <f t="shared" si="2"/>
        <v>50.325529486184479</v>
      </c>
      <c r="BM36" s="40">
        <f>VLOOKUP($AX36&amp;"_"&amp;$BC$14,データシート1!$A:$BS,MATCH($BC$12&amp;"_"&amp;BM$20,データシート1!$A$1:$BS$1,0),0)</f>
        <v>16.611280162863448</v>
      </c>
      <c r="BN36" s="40">
        <f>VLOOKUP($AX36&amp;"_"&amp;$BC$14,データシート1!$A:$BS,MATCH($BC$12&amp;"_"&amp;BN$20,データシート1!$A$1:$BS$1,0),0)</f>
        <v>33.714249323321035</v>
      </c>
      <c r="BO36" s="40">
        <f>VLOOKUP($AX36&amp;"_"&amp;$BC$14,データシート1!$A:$BS,MATCH($BC$12&amp;"_"&amp;BO$20,データシート1!$A$1:$BS$1,0),0)</f>
        <v>0.93085158140105051</v>
      </c>
      <c r="BP36" s="40">
        <f>VLOOKUP($AX36&amp;"_"&amp;$BC$14,データシート1!$A:$BS,MATCH($BC$12&amp;"_"&amp;BP$20,データシート1!$A$1:$BS$1,0),0)</f>
        <v>0</v>
      </c>
      <c r="BQ36" s="40">
        <f>VLOOKUP($AX36&amp;"_"&amp;$BC$14,データシート1!$A:$BS,MATCH($BC$12&amp;"_"&amp;BQ$20,データシート1!$A$1:$BS$1,0),0)</f>
        <v>2.290539907365265</v>
      </c>
      <c r="BR36" s="41">
        <f t="shared" si="3"/>
        <v>236.01034183455937</v>
      </c>
      <c r="BT36" s="134" t="str">
        <f t="shared" si="4"/>
        <v>久御山町</v>
      </c>
      <c r="BU36" s="38">
        <f t="shared" si="25"/>
        <v>236.01034183455937</v>
      </c>
      <c r="BV36" s="69">
        <f t="shared" si="16"/>
        <v>0.49696142347621636</v>
      </c>
      <c r="BW36" s="69">
        <f t="shared" si="5"/>
        <v>0.47203795925657638</v>
      </c>
      <c r="BX36" s="69">
        <f t="shared" si="5"/>
        <v>7.6337746988614065E-3</v>
      </c>
      <c r="BY36" s="69">
        <f t="shared" si="5"/>
        <v>1.7289689520778549E-2</v>
      </c>
      <c r="BZ36" s="69">
        <f t="shared" si="5"/>
        <v>0.20142206228344195</v>
      </c>
      <c r="CA36" s="69">
        <f t="shared" si="5"/>
        <v>7.4732723645747359E-2</v>
      </c>
      <c r="CB36" s="69">
        <f t="shared" si="5"/>
        <v>0.21717853831810338</v>
      </c>
      <c r="CC36" s="69">
        <f t="shared" si="5"/>
        <v>0.21323442479254623</v>
      </c>
      <c r="CD36" s="69">
        <f t="shared" si="5"/>
        <v>7.0383696043742741E-2</v>
      </c>
      <c r="CE36" s="69">
        <f t="shared" si="5"/>
        <v>0.1428507287488035</v>
      </c>
      <c r="CF36" s="69">
        <f t="shared" si="5"/>
        <v>3.9441135255571429E-3</v>
      </c>
      <c r="CG36" s="69">
        <f t="shared" si="5"/>
        <v>0</v>
      </c>
      <c r="CH36" s="69">
        <f t="shared" si="5"/>
        <v>9.7052522764909509E-3</v>
      </c>
      <c r="CI36" s="135">
        <f t="shared" si="6"/>
        <v>1</v>
      </c>
      <c r="CK36" s="136" t="str">
        <f t="shared" si="7"/>
        <v>久御山町</v>
      </c>
      <c r="CL36" s="137">
        <f t="shared" si="17"/>
        <v>117.28803543321104</v>
      </c>
      <c r="CM36" s="75">
        <f t="shared" si="18"/>
        <v>0.37403644658181273</v>
      </c>
      <c r="CN36" s="76">
        <f t="shared" si="19"/>
        <v>111.40584012303241</v>
      </c>
      <c r="CO36" s="75">
        <f t="shared" si="20"/>
        <v>0.39378546000417597</v>
      </c>
      <c r="CP36" s="76">
        <f t="shared" si="8"/>
        <v>1.8016497761662911</v>
      </c>
      <c r="CQ36" s="75">
        <f t="shared" si="21"/>
        <v>0</v>
      </c>
      <c r="CR36" s="76">
        <f t="shared" si="9"/>
        <v>4.0805455340123444</v>
      </c>
      <c r="CS36" s="75">
        <f t="shared" si="22"/>
        <v>0</v>
      </c>
      <c r="CT36" s="76">
        <f t="shared" si="10"/>
        <v>47.537689772537043</v>
      </c>
      <c r="CU36" s="77">
        <f t="shared" si="23"/>
        <v>0.17855306054236558</v>
      </c>
      <c r="CV36" s="18"/>
      <c r="CW36" s="1078">
        <f t="shared" si="24"/>
        <v>43.87</v>
      </c>
      <c r="CX36" s="1081">
        <f>VLOOKUP($AX36&amp;"_"&amp;$CW$14,データシート1!$A:$BS,MATCH($CW$12&amp;"_"&amp;CX$20,データシート1!$A$1:$BS$1,0),0)</f>
        <v>43.87</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8.4879999999999995</v>
      </c>
      <c r="DB36" s="1081">
        <f>VLOOKUP($AX36&amp;"_"&amp;$CW$14,データシート1!$A:$BS,MATCH($CW$12&amp;"_"&amp;DB$20,データシート1!$A$1:$BS$1,0),0)</f>
        <v>0</v>
      </c>
      <c r="DC36" s="1081">
        <f>VLOOKUP($AX36&amp;"_"&amp;$CW$14,データシート1!$A:$BS,MATCH($CW$12&amp;"_"&amp;DC$20,データシート1!$A$1:$BS$1,0),0)</f>
        <v>0</v>
      </c>
      <c r="DD36" s="1080">
        <f t="shared" si="11"/>
        <v>52.357999999999997</v>
      </c>
      <c r="DE36" s="18"/>
      <c r="DF36" s="138">
        <f>VLOOKUP($AX36&amp;"_"&amp;$DF$14,データシート1!$A:$BS,MATCH($DF$12&amp;"_"&amp;DF$20,データシート1!$A$1:$BS$1,0),0)</f>
        <v>7</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3</v>
      </c>
      <c r="DJ36" s="74">
        <f>VLOOKUP($AX36&amp;"_"&amp;$DF$14,データシート1!$A:$BS,MATCH($DF$12&amp;"_"&amp;DJ$20,データシート1!$A$1:$BS$1,0),0)</f>
        <v>0</v>
      </c>
      <c r="DK36" s="74">
        <f>VLOOKUP($AX36&amp;"_"&amp;$DF$14,データシート1!$A:$BS,MATCH($DF$12&amp;"_"&amp;DK$20,データシート1!$A$1:$BS$1,0),0)</f>
        <v>0</v>
      </c>
      <c r="DL36" s="78">
        <f t="shared" si="12"/>
        <v>10</v>
      </c>
      <c r="DM36" s="18"/>
      <c r="DN36" s="139">
        <f t="shared" si="26"/>
        <v>0.84</v>
      </c>
      <c r="DO36" s="140">
        <f t="shared" si="27"/>
        <v>0</v>
      </c>
      <c r="DP36" s="140">
        <f t="shared" si="13"/>
        <v>0</v>
      </c>
      <c r="DQ36" s="140">
        <f t="shared" si="13"/>
        <v>0.16</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28501</v>
      </c>
      <c r="AY37" s="20" t="str">
        <f>IF(IFERROR(比較地域マスタ!$Z22,"")=0,"",IFERROR(比較地域マスタ!$Z22,""))</f>
        <v>佐用町</v>
      </c>
      <c r="BB37" s="122" t="str">
        <f t="shared" si="0"/>
        <v>28501</v>
      </c>
      <c r="BC37" s="123" t="str">
        <f t="shared" si="0"/>
        <v>佐用町</v>
      </c>
      <c r="BD37" s="40">
        <f t="shared" si="14"/>
        <v>116.39647308337952</v>
      </c>
      <c r="BE37" s="40">
        <f t="shared" si="15"/>
        <v>47.19932834799593</v>
      </c>
      <c r="BF37" s="40">
        <f>VLOOKUP($AX37&amp;"_"&amp;$BC$14,データシート1!$A:$BS,MATCH($BC$12&amp;"_"&amp;BF$20,データシート1!$A$1:$BS$1,0),0)</f>
        <v>42.067765577959797</v>
      </c>
      <c r="BG37" s="40">
        <f>VLOOKUP($AX37&amp;"_"&amp;$BC$14,データシート1!$A:$BS,MATCH($BC$12&amp;"_"&amp;BG$20,データシート1!$A$1:$BS$1,0),0)</f>
        <v>1.1557930216276056</v>
      </c>
      <c r="BH37" s="40">
        <f>VLOOKUP($AX37&amp;"_"&amp;$BC$14,データシート1!$A:$BS,MATCH($BC$12&amp;"_"&amp;BH$20,データシート1!$A$1:$BS$1,0),0)</f>
        <v>3.9757697484085242</v>
      </c>
      <c r="BI37" s="40">
        <f>VLOOKUP($AX37&amp;"_"&amp;$BC$14,データシート1!$A:$BS,MATCH($BC$12&amp;"_"&amp;BI$20,データシート1!$A$1:$BS$1,0),0)</f>
        <v>16.603903524522973</v>
      </c>
      <c r="BJ37" s="40">
        <f>VLOOKUP($AX37&amp;"_"&amp;$BC$14,データシート1!$A:$BS,MATCH($BC$12&amp;"_"&amp;BJ$20,データシート1!$A$1:$BS$1,0),0)</f>
        <v>13.495297040567561</v>
      </c>
      <c r="BK37" s="40">
        <f t="shared" si="1"/>
        <v>37.284074846525975</v>
      </c>
      <c r="BL37" s="40">
        <f t="shared" si="2"/>
        <v>36.323328937401463</v>
      </c>
      <c r="BM37" s="40">
        <f>VLOOKUP($AX37&amp;"_"&amp;$BC$14,データシート1!$A:$BS,MATCH($BC$12&amp;"_"&amp;BM$20,データシート1!$A$1:$BS$1,0),0)</f>
        <v>15.17546100135562</v>
      </c>
      <c r="BN37" s="40">
        <f>VLOOKUP($AX37&amp;"_"&amp;$BC$14,データシート1!$A:$BS,MATCH($BC$12&amp;"_"&amp;BN$20,データシート1!$A$1:$BS$1,0),0)</f>
        <v>21.147867936045841</v>
      </c>
      <c r="BO37" s="40">
        <f>VLOOKUP($AX37&amp;"_"&amp;$BC$14,データシート1!$A:$BS,MATCH($BC$12&amp;"_"&amp;BO$20,データシート1!$A$1:$BS$1,0),0)</f>
        <v>0.96074590912451496</v>
      </c>
      <c r="BP37" s="40">
        <f>VLOOKUP($AX37&amp;"_"&amp;$BC$14,データシート1!$A:$BS,MATCH($BC$12&amp;"_"&amp;BP$20,データシート1!$A$1:$BS$1,0),0)</f>
        <v>0</v>
      </c>
      <c r="BQ37" s="40">
        <f>VLOOKUP($AX37&amp;"_"&amp;$BC$14,データシート1!$A:$BS,MATCH($BC$12&amp;"_"&amp;BQ$20,データシート1!$A$1:$BS$1,0),0)</f>
        <v>1.8138693237670691</v>
      </c>
      <c r="BR37" s="41">
        <f t="shared" si="3"/>
        <v>116.39647308337952</v>
      </c>
      <c r="BT37" s="134" t="str">
        <f t="shared" si="4"/>
        <v>佐用町</v>
      </c>
      <c r="BU37" s="38">
        <f t="shared" si="25"/>
        <v>116.39647308337952</v>
      </c>
      <c r="BV37" s="69">
        <f t="shared" si="16"/>
        <v>0.40550479836433823</v>
      </c>
      <c r="BW37" s="69">
        <f t="shared" si="5"/>
        <v>0.36141787172387041</v>
      </c>
      <c r="BX37" s="69">
        <f t="shared" si="5"/>
        <v>9.9297941854274586E-3</v>
      </c>
      <c r="BY37" s="69">
        <f t="shared" si="5"/>
        <v>3.4157132455040276E-2</v>
      </c>
      <c r="BZ37" s="69">
        <f t="shared" si="5"/>
        <v>0.14264954155981105</v>
      </c>
      <c r="CA37" s="69">
        <f t="shared" si="5"/>
        <v>0.11594249106586187</v>
      </c>
      <c r="CB37" s="69">
        <f t="shared" si="5"/>
        <v>0.32031962703730615</v>
      </c>
      <c r="CC37" s="69">
        <f t="shared" si="5"/>
        <v>0.31206554610449055</v>
      </c>
      <c r="CD37" s="69">
        <f t="shared" si="5"/>
        <v>0.1303773267295206</v>
      </c>
      <c r="CE37" s="69">
        <f t="shared" si="5"/>
        <v>0.18168821937496993</v>
      </c>
      <c r="CF37" s="69">
        <f t="shared" si="5"/>
        <v>8.2540809328156672E-3</v>
      </c>
      <c r="CG37" s="69">
        <f t="shared" si="5"/>
        <v>0</v>
      </c>
      <c r="CH37" s="69">
        <f t="shared" si="5"/>
        <v>1.5583541972682633E-2</v>
      </c>
      <c r="CI37" s="135">
        <f t="shared" si="6"/>
        <v>1</v>
      </c>
      <c r="CK37" s="136" t="str">
        <f t="shared" si="7"/>
        <v>佐用町</v>
      </c>
      <c r="CL37" s="137">
        <f t="shared" si="17"/>
        <v>47.19932834799593</v>
      </c>
      <c r="CM37" s="75">
        <f t="shared" si="18"/>
        <v>0</v>
      </c>
      <c r="CN37" s="76">
        <f t="shared" si="19"/>
        <v>42.067765577959797</v>
      </c>
      <c r="CO37" s="75">
        <f t="shared" si="20"/>
        <v>0</v>
      </c>
      <c r="CP37" s="76">
        <f t="shared" si="8"/>
        <v>1.1557930216276056</v>
      </c>
      <c r="CQ37" s="75">
        <f t="shared" si="21"/>
        <v>0</v>
      </c>
      <c r="CR37" s="76">
        <f t="shared" si="9"/>
        <v>3.9757697484085242</v>
      </c>
      <c r="CS37" s="75">
        <f t="shared" si="22"/>
        <v>0</v>
      </c>
      <c r="CT37" s="76">
        <f t="shared" si="10"/>
        <v>16.603903524522973</v>
      </c>
      <c r="CU37" s="77">
        <f t="shared" si="23"/>
        <v>1</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77.626999999999995</v>
      </c>
      <c r="DB37" s="1081">
        <f>VLOOKUP($AX37&amp;"_"&amp;$CW$14,データシート1!$A:$BS,MATCH($CW$12&amp;"_"&amp;DB$20,データシート1!$A$1:$BS$1,0),0)</f>
        <v>0</v>
      </c>
      <c r="DC37" s="1081">
        <f>VLOOKUP($AX37&amp;"_"&amp;$CW$14,データシート1!$A:$BS,MATCH($CW$12&amp;"_"&amp;DC$20,データシート1!$A$1:$BS$1,0),0)</f>
        <v>0</v>
      </c>
      <c r="DD37" s="1080">
        <f t="shared" si="11"/>
        <v>77.626999999999995</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0</v>
      </c>
      <c r="DO37" s="140">
        <f t="shared" si="27"/>
        <v>0</v>
      </c>
      <c r="DP37" s="140">
        <f t="shared" ref="DP37:DP68" si="29">IF($DD37=0,0,ROUND(CZ37/$DD37,2))</f>
        <v>0</v>
      </c>
      <c r="DQ37" s="140">
        <f t="shared" ref="DQ37:DQ68" si="30">IF($DD37=0,0,ROUND(DA37/$DD37,2))</f>
        <v>1</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08364</v>
      </c>
      <c r="AY38" s="20" t="str">
        <f>IF(IFERROR(比較地域マスタ!$Z23,"")=0,"",IFERROR(比較地域マスタ!$Z23,""))</f>
        <v>大子町</v>
      </c>
      <c r="BB38" s="122" t="str">
        <f t="shared" si="0"/>
        <v>08364</v>
      </c>
      <c r="BC38" s="123" t="str">
        <f t="shared" si="0"/>
        <v>大子町</v>
      </c>
      <c r="BD38" s="40">
        <f t="shared" si="14"/>
        <v>111.15277828949181</v>
      </c>
      <c r="BE38" s="40">
        <f t="shared" si="15"/>
        <v>30.143716292396775</v>
      </c>
      <c r="BF38" s="40">
        <f>VLOOKUP($AX38&amp;"_"&amp;$BC$14,データシート1!$A:$BS,MATCH($BC$12&amp;"_"&amp;BF$20,データシート1!$A$1:$BS$1,0),0)</f>
        <v>21.203379032694752</v>
      </c>
      <c r="BG38" s="40">
        <f>VLOOKUP($AX38&amp;"_"&amp;$BC$14,データシート1!$A:$BS,MATCH($BC$12&amp;"_"&amp;BG$20,データシート1!$A$1:$BS$1,0),0)</f>
        <v>1.5738836522730286</v>
      </c>
      <c r="BH38" s="40">
        <f>VLOOKUP($AX38&amp;"_"&amp;$BC$14,データシート1!$A:$BS,MATCH($BC$12&amp;"_"&amp;BH$20,データシート1!$A$1:$BS$1,0),0)</f>
        <v>7.3664536074289924</v>
      </c>
      <c r="BI38" s="40">
        <f>VLOOKUP($AX38&amp;"_"&amp;$BC$14,データシート1!$A:$BS,MATCH($BC$12&amp;"_"&amp;BI$20,データシート1!$A$1:$BS$1,0),0)</f>
        <v>17.4149004840204</v>
      </c>
      <c r="BJ38" s="40">
        <f>VLOOKUP($AX38&amp;"_"&amp;$BC$14,データシート1!$A:$BS,MATCH($BC$12&amp;"_"&amp;BJ$20,データシート1!$A$1:$BS$1,0),0)</f>
        <v>22.163166896560462</v>
      </c>
      <c r="BK38" s="40">
        <f t="shared" si="1"/>
        <v>39.129158158034173</v>
      </c>
      <c r="BL38" s="40">
        <f t="shared" si="2"/>
        <v>38.170947665264904</v>
      </c>
      <c r="BM38" s="40">
        <f>VLOOKUP($AX38&amp;"_"&amp;$BC$14,データシート1!$A:$BS,MATCH($BC$12&amp;"_"&amp;BM$20,データシート1!$A$1:$BS$1,0),0)</f>
        <v>16.460141303757357</v>
      </c>
      <c r="BN38" s="40">
        <f>VLOOKUP($AX38&amp;"_"&amp;$BC$14,データシート1!$A:$BS,MATCH($BC$12&amp;"_"&amp;BN$20,データシート1!$A$1:$BS$1,0),0)</f>
        <v>21.710806361507547</v>
      </c>
      <c r="BO38" s="40">
        <f>VLOOKUP($AX38&amp;"_"&amp;$BC$14,データシート1!$A:$BS,MATCH($BC$12&amp;"_"&amp;BO$20,データシート1!$A$1:$BS$1,0),0)</f>
        <v>0.95821049276927051</v>
      </c>
      <c r="BP38" s="40">
        <f>VLOOKUP($AX38&amp;"_"&amp;$BC$14,データシート1!$A:$BS,MATCH($BC$12&amp;"_"&amp;BP$20,データシート1!$A$1:$BS$1,0),0)</f>
        <v>0</v>
      </c>
      <c r="BQ38" s="40">
        <f>VLOOKUP($AX38&amp;"_"&amp;$BC$14,データシート1!$A:$BS,MATCH($BC$12&amp;"_"&amp;BQ$20,データシート1!$A$1:$BS$1,0),0)</f>
        <v>2.30183645848</v>
      </c>
      <c r="BR38" s="41">
        <f t="shared" si="3"/>
        <v>111.15277828949181</v>
      </c>
      <c r="BT38" s="134" t="str">
        <f t="shared" si="4"/>
        <v>大子町</v>
      </c>
      <c r="BU38" s="38">
        <f t="shared" si="25"/>
        <v>111.15277828949181</v>
      </c>
      <c r="BV38" s="69">
        <f t="shared" si="16"/>
        <v>0.2711917484769385</v>
      </c>
      <c r="BW38" s="69">
        <f t="shared" si="5"/>
        <v>0.19075887583728784</v>
      </c>
      <c r="BX38" s="69">
        <f t="shared" si="5"/>
        <v>1.4159642939143888E-2</v>
      </c>
      <c r="BY38" s="69">
        <f t="shared" si="5"/>
        <v>6.6273229700506767E-2</v>
      </c>
      <c r="BZ38" s="69">
        <f t="shared" si="5"/>
        <v>0.15667535037823499</v>
      </c>
      <c r="CA38" s="69">
        <f t="shared" si="5"/>
        <v>0.19939372850256259</v>
      </c>
      <c r="CB38" s="69">
        <f t="shared" si="5"/>
        <v>0.35203041039715854</v>
      </c>
      <c r="CC38" s="69">
        <f t="shared" si="5"/>
        <v>0.34340974875005459</v>
      </c>
      <c r="CD38" s="69">
        <f t="shared" si="5"/>
        <v>0.14808573889973087</v>
      </c>
      <c r="CE38" s="69">
        <f t="shared" si="5"/>
        <v>0.19532400985032372</v>
      </c>
      <c r="CF38" s="69">
        <f t="shared" si="5"/>
        <v>8.6206616471039485E-3</v>
      </c>
      <c r="CG38" s="69">
        <f t="shared" si="5"/>
        <v>0</v>
      </c>
      <c r="CH38" s="69">
        <f t="shared" si="5"/>
        <v>2.0708762245105407E-2</v>
      </c>
      <c r="CI38" s="135">
        <f t="shared" si="6"/>
        <v>1</v>
      </c>
      <c r="CK38" s="136" t="str">
        <f t="shared" si="7"/>
        <v>大子町</v>
      </c>
      <c r="CL38" s="137">
        <f t="shared" si="17"/>
        <v>30.143716292396775</v>
      </c>
      <c r="CM38" s="75">
        <f t="shared" si="18"/>
        <v>0</v>
      </c>
      <c r="CN38" s="76">
        <f t="shared" si="19"/>
        <v>21.203379032694752</v>
      </c>
      <c r="CO38" s="75">
        <f t="shared" si="20"/>
        <v>0</v>
      </c>
      <c r="CP38" s="76">
        <f t="shared" si="8"/>
        <v>1.5738836522730286</v>
      </c>
      <c r="CQ38" s="75">
        <f t="shared" si="21"/>
        <v>0</v>
      </c>
      <c r="CR38" s="76">
        <f t="shared" si="9"/>
        <v>7.3664536074289924</v>
      </c>
      <c r="CS38" s="75">
        <f t="shared" si="22"/>
        <v>0</v>
      </c>
      <c r="CT38" s="76">
        <f t="shared" si="10"/>
        <v>17.4149004840204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03507</v>
      </c>
      <c r="AY39" s="20" t="str">
        <f>IF(IFERROR(比較地域マスタ!$Z24,"")=0,"",IFERROR(比較地域マスタ!$Z24,""))</f>
        <v>洋野町</v>
      </c>
      <c r="BB39" s="122" t="str">
        <f t="shared" si="0"/>
        <v>03507</v>
      </c>
      <c r="BC39" s="123" t="str">
        <f t="shared" si="0"/>
        <v>洋野町</v>
      </c>
      <c r="BD39" s="40">
        <f t="shared" si="14"/>
        <v>94.706186222116116</v>
      </c>
      <c r="BE39" s="40">
        <f t="shared" si="15"/>
        <v>23.8584635550814</v>
      </c>
      <c r="BF39" s="40">
        <f>VLOOKUP($AX39&amp;"_"&amp;$BC$14,データシート1!$A:$BS,MATCH($BC$12&amp;"_"&amp;BF$20,データシート1!$A$1:$BS$1,0),0)</f>
        <v>4.5828225943896594</v>
      </c>
      <c r="BG39" s="40">
        <f>VLOOKUP($AX39&amp;"_"&amp;$BC$14,データシート1!$A:$BS,MATCH($BC$12&amp;"_"&amp;BG$20,データシート1!$A$1:$BS$1,0),0)</f>
        <v>2.2230921535422463</v>
      </c>
      <c r="BH39" s="40">
        <f>VLOOKUP($AX39&amp;"_"&amp;$BC$14,データシート1!$A:$BS,MATCH($BC$12&amp;"_"&amp;BH$20,データシート1!$A$1:$BS$1,0),0)</f>
        <v>17.052548807149496</v>
      </c>
      <c r="BI39" s="40">
        <f>VLOOKUP($AX39&amp;"_"&amp;$BC$14,データシート1!$A:$BS,MATCH($BC$12&amp;"_"&amp;BI$20,データシート1!$A$1:$BS$1,0),0)</f>
        <v>10.501874846823046</v>
      </c>
      <c r="BJ39" s="40">
        <f>VLOOKUP($AX39&amp;"_"&amp;$BC$14,データシート1!$A:$BS,MATCH($BC$12&amp;"_"&amp;BJ$20,データシート1!$A$1:$BS$1,0),0)</f>
        <v>26.213976452940614</v>
      </c>
      <c r="BK39" s="40">
        <f t="shared" si="1"/>
        <v>32.32078686537843</v>
      </c>
      <c r="BL39" s="40">
        <f t="shared" si="2"/>
        <v>31.101826002530075</v>
      </c>
      <c r="BM39" s="40">
        <f>VLOOKUP($AX39&amp;"_"&amp;$BC$14,データシート1!$A:$BS,MATCH($BC$12&amp;"_"&amp;BM$20,データシート1!$A$1:$BS$1,0),0)</f>
        <v>12.844004156256167</v>
      </c>
      <c r="BN39" s="40">
        <f>VLOOKUP($AX39&amp;"_"&amp;$BC$14,データシート1!$A:$BS,MATCH($BC$12&amp;"_"&amp;BN$20,データシート1!$A$1:$BS$1,0),0)</f>
        <v>18.257821846273906</v>
      </c>
      <c r="BO39" s="40">
        <f>VLOOKUP($AX39&amp;"_"&amp;$BC$14,データシート1!$A:$BS,MATCH($BC$12&amp;"_"&amp;BO$20,データシート1!$A$1:$BS$1,0),0)</f>
        <v>0.94529755830883899</v>
      </c>
      <c r="BP39" s="40">
        <f>VLOOKUP($AX39&amp;"_"&amp;$BC$14,データシート1!$A:$BS,MATCH($BC$12&amp;"_"&amp;BP$20,データシート1!$A$1:$BS$1,0),0)</f>
        <v>0.27366330453952076</v>
      </c>
      <c r="BQ39" s="40">
        <f>VLOOKUP($AX39&amp;"_"&amp;$BC$14,データシート1!$A:$BS,MATCH($BC$12&amp;"_"&amp;BQ$20,データシート1!$A$1:$BS$1,0),0)</f>
        <v>1.8110845018926189</v>
      </c>
      <c r="BR39" s="41">
        <f t="shared" si="3"/>
        <v>94.706186222116116</v>
      </c>
      <c r="BT39" s="134" t="str">
        <f t="shared" si="4"/>
        <v>洋野町</v>
      </c>
      <c r="BU39" s="38">
        <f t="shared" si="25"/>
        <v>94.706186222116116</v>
      </c>
      <c r="BV39" s="69">
        <f t="shared" si="16"/>
        <v>0.25192085656501589</v>
      </c>
      <c r="BW39" s="69">
        <f t="shared" si="5"/>
        <v>4.8389896977178277E-2</v>
      </c>
      <c r="BX39" s="69">
        <f t="shared" si="5"/>
        <v>2.3473568541007326E-2</v>
      </c>
      <c r="BY39" s="69">
        <f t="shared" si="5"/>
        <v>0.18005739104683033</v>
      </c>
      <c r="BZ39" s="69">
        <f t="shared" si="5"/>
        <v>0.11088900594299944</v>
      </c>
      <c r="CA39" s="69">
        <f t="shared" si="5"/>
        <v>0.27679265208146492</v>
      </c>
      <c r="CB39" s="69">
        <f t="shared" si="5"/>
        <v>0.34127429426390277</v>
      </c>
      <c r="CC39" s="69">
        <f t="shared" si="5"/>
        <v>0.32840332023914892</v>
      </c>
      <c r="CD39" s="69">
        <f t="shared" si="5"/>
        <v>0.13561948451955286</v>
      </c>
      <c r="CE39" s="69">
        <f t="shared" si="5"/>
        <v>0.19278383571959606</v>
      </c>
      <c r="CF39" s="69">
        <f t="shared" si="5"/>
        <v>9.9813707638043373E-3</v>
      </c>
      <c r="CG39" s="69">
        <f t="shared" si="5"/>
        <v>2.889603260949536E-3</v>
      </c>
      <c r="CH39" s="69">
        <f t="shared" si="5"/>
        <v>1.9123191146616862E-2</v>
      </c>
      <c r="CI39" s="135">
        <f t="shared" si="6"/>
        <v>1</v>
      </c>
      <c r="CK39" s="136" t="str">
        <f t="shared" si="7"/>
        <v>洋野町</v>
      </c>
      <c r="CL39" s="137">
        <f t="shared" si="17"/>
        <v>23.8584635550814</v>
      </c>
      <c r="CM39" s="75">
        <f t="shared" si="18"/>
        <v>0</v>
      </c>
      <c r="CN39" s="76">
        <f t="shared" si="19"/>
        <v>4.5828225943896594</v>
      </c>
      <c r="CO39" s="75">
        <f t="shared" si="20"/>
        <v>0</v>
      </c>
      <c r="CP39" s="76">
        <f t="shared" si="8"/>
        <v>2.2230921535422463</v>
      </c>
      <c r="CQ39" s="75">
        <f t="shared" si="21"/>
        <v>0</v>
      </c>
      <c r="CR39" s="76">
        <f t="shared" si="9"/>
        <v>17.052548807149496</v>
      </c>
      <c r="CS39" s="75">
        <f t="shared" si="22"/>
        <v>0</v>
      </c>
      <c r="CT39" s="76">
        <f t="shared" si="10"/>
        <v>10.501874846823046</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08564</v>
      </c>
      <c r="AY40" s="20" t="str">
        <f>IF(IFERROR(比較地域マスタ!$Z25,"")=0,"",IFERROR(比較地域マスタ!$Z25,""))</f>
        <v>利根町</v>
      </c>
      <c r="BB40" s="122" t="str">
        <f t="shared" si="0"/>
        <v>08564</v>
      </c>
      <c r="BC40" s="123" t="str">
        <f t="shared" si="0"/>
        <v>利根町</v>
      </c>
      <c r="BD40" s="40">
        <f t="shared" si="14"/>
        <v>64.161081605199314</v>
      </c>
      <c r="BE40" s="40">
        <f t="shared" si="15"/>
        <v>8.5417782278656045</v>
      </c>
      <c r="BF40" s="40">
        <f>VLOOKUP($AX40&amp;"_"&amp;$BC$14,データシート1!$A:$BS,MATCH($BC$12&amp;"_"&amp;BF$20,データシート1!$A$1:$BS$1,0),0)</f>
        <v>6.0670766429116698</v>
      </c>
      <c r="BG40" s="40">
        <f>VLOOKUP($AX40&amp;"_"&amp;$BC$14,データシート1!$A:$BS,MATCH($BC$12&amp;"_"&amp;BG$20,データシート1!$A$1:$BS$1,0),0)</f>
        <v>0.49713014671796352</v>
      </c>
      <c r="BH40" s="40">
        <f>VLOOKUP($AX40&amp;"_"&amp;$BC$14,データシート1!$A:$BS,MATCH($BC$12&amp;"_"&amp;BH$20,データシート1!$A$1:$BS$1,0),0)</f>
        <v>1.9775714382359713</v>
      </c>
      <c r="BI40" s="40">
        <f>VLOOKUP($AX40&amp;"_"&amp;$BC$14,データシート1!$A:$BS,MATCH($BC$12&amp;"_"&amp;BI$20,データシート1!$A$1:$BS$1,0),0)</f>
        <v>8.0068060562427252</v>
      </c>
      <c r="BJ40" s="40">
        <f>VLOOKUP($AX40&amp;"_"&amp;$BC$14,データシート1!$A:$BS,MATCH($BC$12&amp;"_"&amp;BJ$20,データシート1!$A$1:$BS$1,0),0)</f>
        <v>21.675192945349554</v>
      </c>
      <c r="BK40" s="40">
        <f t="shared" si="1"/>
        <v>23.772837216817631</v>
      </c>
      <c r="BL40" s="40">
        <f t="shared" si="2"/>
        <v>22.837563397587665</v>
      </c>
      <c r="BM40" s="40">
        <f>VLOOKUP($AX40&amp;"_"&amp;$BC$14,データシート1!$A:$BS,MATCH($BC$12&amp;"_"&amp;BM$20,データシート1!$A$1:$BS$1,0),0)</f>
        <v>14.069908235672205</v>
      </c>
      <c r="BN40" s="40">
        <f>VLOOKUP($AX40&amp;"_"&amp;$BC$14,データシート1!$A:$BS,MATCH($BC$12&amp;"_"&amp;BN$20,データシート1!$A$1:$BS$1,0),0)</f>
        <v>8.7676551619154619</v>
      </c>
      <c r="BO40" s="40">
        <f>VLOOKUP($AX40&amp;"_"&amp;$BC$14,データシート1!$A:$BS,MATCH($BC$12&amp;"_"&amp;BO$20,データシート1!$A$1:$BS$1,0),0)</f>
        <v>0.93527381922996544</v>
      </c>
      <c r="BP40" s="40">
        <f>VLOOKUP($AX40&amp;"_"&amp;$BC$14,データシート1!$A:$BS,MATCH($BC$12&amp;"_"&amp;BP$20,データシート1!$A$1:$BS$1,0),0)</f>
        <v>0</v>
      </c>
      <c r="BQ40" s="40">
        <f>VLOOKUP($AX40&amp;"_"&amp;$BC$14,データシート1!$A:$BS,MATCH($BC$12&amp;"_"&amp;BQ$20,データシート1!$A$1:$BS$1,0),0)</f>
        <v>2.1644671589237969</v>
      </c>
      <c r="BR40" s="41">
        <f t="shared" si="3"/>
        <v>64.161081605199314</v>
      </c>
      <c r="BT40" s="134" t="str">
        <f t="shared" si="4"/>
        <v>利根町</v>
      </c>
      <c r="BU40" s="38">
        <f t="shared" si="25"/>
        <v>64.161081605199314</v>
      </c>
      <c r="BV40" s="69">
        <f t="shared" si="16"/>
        <v>0.13313020937560721</v>
      </c>
      <c r="BW40" s="69">
        <f t="shared" si="5"/>
        <v>9.4560074286840295E-2</v>
      </c>
      <c r="BX40" s="69">
        <f t="shared" si="5"/>
        <v>7.7481572049695373E-3</v>
      </c>
      <c r="BY40" s="69">
        <f t="shared" si="5"/>
        <v>3.0821977883797366E-2</v>
      </c>
      <c r="BZ40" s="69">
        <f t="shared" si="5"/>
        <v>0.12479225499206502</v>
      </c>
      <c r="CA40" s="69">
        <f t="shared" si="5"/>
        <v>0.33782461896018129</v>
      </c>
      <c r="CB40" s="69">
        <f t="shared" si="5"/>
        <v>0.37051802466639205</v>
      </c>
      <c r="CC40" s="69">
        <f t="shared" si="5"/>
        <v>0.35594106000446563</v>
      </c>
      <c r="CD40" s="69">
        <f t="shared" si="5"/>
        <v>0.21929038419657884</v>
      </c>
      <c r="CE40" s="69">
        <f t="shared" si="5"/>
        <v>0.13665067580788681</v>
      </c>
      <c r="CF40" s="69">
        <f t="shared" si="5"/>
        <v>1.4576964661926385E-2</v>
      </c>
      <c r="CG40" s="69">
        <f t="shared" si="5"/>
        <v>0</v>
      </c>
      <c r="CH40" s="69">
        <f t="shared" si="5"/>
        <v>3.3734892005754448E-2</v>
      </c>
      <c r="CI40" s="135">
        <f t="shared" si="6"/>
        <v>1</v>
      </c>
      <c r="CK40" s="136" t="str">
        <f t="shared" si="7"/>
        <v>利根町</v>
      </c>
      <c r="CL40" s="137">
        <f t="shared" si="17"/>
        <v>8.5417782278656045</v>
      </c>
      <c r="CM40" s="75">
        <f t="shared" si="18"/>
        <v>0</v>
      </c>
      <c r="CN40" s="76">
        <f t="shared" si="19"/>
        <v>6.0670766429116698</v>
      </c>
      <c r="CO40" s="75">
        <f t="shared" si="20"/>
        <v>0</v>
      </c>
      <c r="CP40" s="76">
        <f t="shared" si="8"/>
        <v>0.49713014671796352</v>
      </c>
      <c r="CQ40" s="75">
        <f t="shared" si="21"/>
        <v>0</v>
      </c>
      <c r="CR40" s="76">
        <f t="shared" si="9"/>
        <v>1.9775714382359713</v>
      </c>
      <c r="CS40" s="75">
        <f t="shared" si="22"/>
        <v>0</v>
      </c>
      <c r="CT40" s="76">
        <f t="shared" si="10"/>
        <v>8.0068060562427252</v>
      </c>
      <c r="CU40" s="77">
        <f t="shared" si="23"/>
        <v>1</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10.516999999999999</v>
      </c>
      <c r="DB40" s="1081">
        <f>VLOOKUP($AX40&amp;"_"&amp;$CW$14,データシート1!$A:$BS,MATCH($CW$12&amp;"_"&amp;DB$20,データシート1!$A$1:$BS$1,0),0)</f>
        <v>0</v>
      </c>
      <c r="DC40" s="1081">
        <f>VLOOKUP($AX40&amp;"_"&amp;$CW$14,データシート1!$A:$BS,MATCH($CW$12&amp;"_"&amp;DC$20,データシート1!$A$1:$BS$1,0),0)</f>
        <v>0</v>
      </c>
      <c r="DD40" s="1080">
        <f t="shared" si="11"/>
        <v>10.516999999999999</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0</v>
      </c>
      <c r="DO40" s="140">
        <f t="shared" si="27"/>
        <v>0</v>
      </c>
      <c r="DP40" s="140">
        <f t="shared" si="29"/>
        <v>0</v>
      </c>
      <c r="DQ40" s="140">
        <f t="shared" si="30"/>
        <v>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38422</v>
      </c>
      <c r="AY41" s="20" t="str">
        <f>IF(IFERROR(比較地域マスタ!$Z26,"")=0,"",IFERROR(比較地域マスタ!$Z26,""))</f>
        <v>内子町</v>
      </c>
      <c r="BB41" s="122" t="str">
        <f t="shared" si="0"/>
        <v>38422</v>
      </c>
      <c r="BC41" s="123" t="str">
        <f t="shared" si="0"/>
        <v>内子町</v>
      </c>
      <c r="BD41" s="40">
        <f t="shared" si="14"/>
        <v>126.37176677834381</v>
      </c>
      <c r="BE41" s="40">
        <f t="shared" si="15"/>
        <v>52.883087440717617</v>
      </c>
      <c r="BF41" s="40">
        <f>VLOOKUP($AX41&amp;"_"&amp;$BC$14,データシート1!$A:$BS,MATCH($BC$12&amp;"_"&amp;BF$20,データシート1!$A$1:$BS$1,0),0)</f>
        <v>41.650822485818829</v>
      </c>
      <c r="BG41" s="40">
        <f>VLOOKUP($AX41&amp;"_"&amp;$BC$14,データシート1!$A:$BS,MATCH($BC$12&amp;"_"&amp;BG$20,データシート1!$A$1:$BS$1,0),0)</f>
        <v>1.208343859382937</v>
      </c>
      <c r="BH41" s="40">
        <f>VLOOKUP($AX41&amp;"_"&amp;$BC$14,データシート1!$A:$BS,MATCH($BC$12&amp;"_"&amp;BH$20,データシート1!$A$1:$BS$1,0),0)</f>
        <v>10.023921095515854</v>
      </c>
      <c r="BI41" s="40">
        <f>VLOOKUP($AX41&amp;"_"&amp;$BC$14,データシート1!$A:$BS,MATCH($BC$12&amp;"_"&amp;BI$20,データシート1!$A$1:$BS$1,0),0)</f>
        <v>15.065494791864191</v>
      </c>
      <c r="BJ41" s="40">
        <f>VLOOKUP($AX41&amp;"_"&amp;$BC$14,データシート1!$A:$BS,MATCH($BC$12&amp;"_"&amp;BJ$20,データシート1!$A$1:$BS$1,0),0)</f>
        <v>22.878598775431691</v>
      </c>
      <c r="BK41" s="40">
        <f t="shared" si="1"/>
        <v>34.213052636990305</v>
      </c>
      <c r="BL41" s="40">
        <f t="shared" si="2"/>
        <v>33.266339962576211</v>
      </c>
      <c r="BM41" s="40">
        <f>VLOOKUP($AX41&amp;"_"&amp;$BC$14,データシート1!$A:$BS,MATCH($BC$12&amp;"_"&amp;BM$20,データシート1!$A$1:$BS$1,0),0)</f>
        <v>12.792225102673525</v>
      </c>
      <c r="BN41" s="40">
        <f>VLOOKUP($AX41&amp;"_"&amp;$BC$14,データシート1!$A:$BS,MATCH($BC$12&amp;"_"&amp;BN$20,データシート1!$A$1:$BS$1,0),0)</f>
        <v>20.474114859902688</v>
      </c>
      <c r="BO41" s="40">
        <f>VLOOKUP($AX41&amp;"_"&amp;$BC$14,データシート1!$A:$BS,MATCH($BC$12&amp;"_"&amp;BO$20,データシート1!$A$1:$BS$1,0),0)</f>
        <v>0.94671267441409179</v>
      </c>
      <c r="BP41" s="40">
        <f>VLOOKUP($AX41&amp;"_"&amp;$BC$14,データシート1!$A:$BS,MATCH($BC$12&amp;"_"&amp;BP$20,データシート1!$A$1:$BS$1,0),0)</f>
        <v>0</v>
      </c>
      <c r="BQ41" s="40">
        <f>VLOOKUP($AX41&amp;"_"&amp;$BC$14,データシート1!$A:$BS,MATCH($BC$12&amp;"_"&amp;BQ$20,データシート1!$A$1:$BS$1,0),0)</f>
        <v>1.33153313334</v>
      </c>
      <c r="BR41" s="41">
        <f t="shared" si="3"/>
        <v>126.37176677834381</v>
      </c>
      <c r="BT41" s="134" t="str">
        <f t="shared" si="4"/>
        <v>内子町</v>
      </c>
      <c r="BU41" s="38">
        <f t="shared" si="25"/>
        <v>126.37176677834381</v>
      </c>
      <c r="BV41" s="69">
        <f t="shared" si="16"/>
        <v>0.41847232802778328</v>
      </c>
      <c r="BW41" s="69">
        <f t="shared" si="5"/>
        <v>0.32958961916607848</v>
      </c>
      <c r="BX41" s="69">
        <f t="shared" si="5"/>
        <v>9.5618181986991853E-3</v>
      </c>
      <c r="BY41" s="69">
        <f t="shared" si="5"/>
        <v>7.9320890663005614E-2</v>
      </c>
      <c r="BZ41" s="69">
        <f t="shared" si="5"/>
        <v>0.11921566957506484</v>
      </c>
      <c r="CA41" s="69">
        <f t="shared" si="5"/>
        <v>0.18104201087542579</v>
      </c>
      <c r="CB41" s="69">
        <f t="shared" si="5"/>
        <v>0.2707333568976687</v>
      </c>
      <c r="CC41" s="69">
        <f t="shared" si="5"/>
        <v>0.26324186810591482</v>
      </c>
      <c r="CD41" s="69">
        <f t="shared" si="5"/>
        <v>0.10122692298123123</v>
      </c>
      <c r="CE41" s="69">
        <f t="shared" si="5"/>
        <v>0.16201494512468362</v>
      </c>
      <c r="CF41" s="69">
        <f t="shared" si="5"/>
        <v>7.491488791753831E-3</v>
      </c>
      <c r="CG41" s="69">
        <f t="shared" si="5"/>
        <v>0</v>
      </c>
      <c r="CH41" s="69">
        <f t="shared" si="5"/>
        <v>1.0536634624057368E-2</v>
      </c>
      <c r="CI41" s="135">
        <f t="shared" si="6"/>
        <v>1</v>
      </c>
      <c r="CK41" s="136" t="str">
        <f t="shared" si="7"/>
        <v>内子町</v>
      </c>
      <c r="CL41" s="137">
        <f t="shared" si="17"/>
        <v>52.883087440717617</v>
      </c>
      <c r="CM41" s="75">
        <f t="shared" si="18"/>
        <v>0.15326260988611479</v>
      </c>
      <c r="CN41" s="76">
        <f t="shared" si="19"/>
        <v>41.650822485818829</v>
      </c>
      <c r="CO41" s="75">
        <f t="shared" si="20"/>
        <v>0.19459399637929289</v>
      </c>
      <c r="CP41" s="76">
        <f t="shared" si="8"/>
        <v>1.208343859382937</v>
      </c>
      <c r="CQ41" s="75">
        <f t="shared" si="21"/>
        <v>0</v>
      </c>
      <c r="CR41" s="76">
        <f t="shared" si="9"/>
        <v>10.023921095515854</v>
      </c>
      <c r="CS41" s="75">
        <f t="shared" si="22"/>
        <v>0</v>
      </c>
      <c r="CT41" s="76">
        <f t="shared" si="10"/>
        <v>15.065494791864191</v>
      </c>
      <c r="CU41" s="77">
        <f t="shared" si="23"/>
        <v>0</v>
      </c>
      <c r="CV41" s="18"/>
      <c r="CW41" s="1078">
        <f t="shared" si="24"/>
        <v>8.1050000000000004</v>
      </c>
      <c r="CX41" s="1081">
        <f>VLOOKUP($AX41&amp;"_"&amp;$CW$14,データシート1!$A:$BS,MATCH($CW$12&amp;"_"&amp;CX$20,データシート1!$A$1:$BS$1,0),0)</f>
        <v>8.1050000000000004</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8.1050000000000004</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01303</v>
      </c>
      <c r="AY42" s="20" t="str">
        <f>IF(IFERROR(比較地域マスタ!$Z27,"")=0,"",IFERROR(比較地域マスタ!$Z27,""))</f>
        <v>当別町</v>
      </c>
      <c r="BB42" s="122" t="str">
        <f t="shared" si="0"/>
        <v>01303</v>
      </c>
      <c r="BC42" s="123" t="str">
        <f t="shared" si="0"/>
        <v>当別町</v>
      </c>
      <c r="BD42" s="40">
        <f t="shared" si="14"/>
        <v>165.77557379124087</v>
      </c>
      <c r="BE42" s="40">
        <f t="shared" si="15"/>
        <v>79.810671533876643</v>
      </c>
      <c r="BF42" s="40">
        <f>VLOOKUP($AX42&amp;"_"&amp;$BC$14,データシート1!$A:$BS,MATCH($BC$12&amp;"_"&amp;BF$20,データシート1!$A$1:$BS$1,0),0)</f>
        <v>63.920198209399842</v>
      </c>
      <c r="BG42" s="40">
        <f>VLOOKUP($AX42&amp;"_"&amp;$BC$14,データシート1!$A:$BS,MATCH($BC$12&amp;"_"&amp;BG$20,データシート1!$A$1:$BS$1,0),0)</f>
        <v>1.41130554896819</v>
      </c>
      <c r="BH42" s="40">
        <f>VLOOKUP($AX42&amp;"_"&amp;$BC$14,データシート1!$A:$BS,MATCH($BC$12&amp;"_"&amp;BH$20,データシート1!$A$1:$BS$1,0),0)</f>
        <v>14.479167775508621</v>
      </c>
      <c r="BI42" s="40">
        <f>VLOOKUP($AX42&amp;"_"&amp;$BC$14,データシート1!$A:$BS,MATCH($BC$12&amp;"_"&amp;BI$20,データシート1!$A$1:$BS$1,0),0)</f>
        <v>21.505820467093823</v>
      </c>
      <c r="BJ42" s="40">
        <f>VLOOKUP($AX42&amp;"_"&amp;$BC$14,データシート1!$A:$BS,MATCH($BC$12&amp;"_"&amp;BJ$20,データシート1!$A$1:$BS$1,0),0)</f>
        <v>34.154216705128782</v>
      </c>
      <c r="BK42" s="40">
        <f t="shared" si="1"/>
        <v>30.304865085141621</v>
      </c>
      <c r="BL42" s="40">
        <f t="shared" si="2"/>
        <v>29.383978279648392</v>
      </c>
      <c r="BM42" s="40">
        <f>VLOOKUP($AX42&amp;"_"&amp;$BC$14,データシート1!$A:$BS,MATCH($BC$12&amp;"_"&amp;BM$20,データシート1!$A$1:$BS$1,0),0)</f>
        <v>13.28482582864892</v>
      </c>
      <c r="BN42" s="40">
        <f>VLOOKUP($AX42&amp;"_"&amp;$BC$14,データシート1!$A:$BS,MATCH($BC$12&amp;"_"&amp;BN$20,データシート1!$A$1:$BS$1,0),0)</f>
        <v>16.099152450999473</v>
      </c>
      <c r="BO42" s="40">
        <f>VLOOKUP($AX42&amp;"_"&amp;$BC$14,データシート1!$A:$BS,MATCH($BC$12&amp;"_"&amp;BO$20,データシート1!$A$1:$BS$1,0),0)</f>
        <v>0.9208868054932291</v>
      </c>
      <c r="BP42" s="40">
        <f>VLOOKUP($AX42&amp;"_"&amp;$BC$14,データシート1!$A:$BS,MATCH($BC$12&amp;"_"&amp;BP$20,データシート1!$A$1:$BS$1,0),0)</f>
        <v>0</v>
      </c>
      <c r="BQ42" s="40">
        <f>VLOOKUP($AX42&amp;"_"&amp;$BC$14,データシート1!$A:$BS,MATCH($BC$12&amp;"_"&amp;BQ$20,データシート1!$A$1:$BS$1,0),0)</f>
        <v>0</v>
      </c>
      <c r="BR42" s="41">
        <f t="shared" si="3"/>
        <v>165.77557379124087</v>
      </c>
      <c r="BT42" s="134" t="str">
        <f t="shared" si="4"/>
        <v>当別町</v>
      </c>
      <c r="BU42" s="38">
        <f t="shared" si="25"/>
        <v>165.77557379124087</v>
      </c>
      <c r="BV42" s="69">
        <f t="shared" si="16"/>
        <v>0.48143806538339134</v>
      </c>
      <c r="BW42" s="69">
        <f t="shared" si="5"/>
        <v>0.38558272939470417</v>
      </c>
      <c r="BX42" s="69">
        <f t="shared" si="5"/>
        <v>8.513350409182897E-3</v>
      </c>
      <c r="BY42" s="69">
        <f t="shared" si="5"/>
        <v>8.7341985579504358E-2</v>
      </c>
      <c r="BZ42" s="69">
        <f t="shared" si="5"/>
        <v>0.12972852378225416</v>
      </c>
      <c r="CA42" s="69">
        <f t="shared" ref="CA42:CH68" si="32">BJ42/$BR42</f>
        <v>0.20602683449697337</v>
      </c>
      <c r="CB42" s="69">
        <f t="shared" si="32"/>
        <v>0.18280657633738107</v>
      </c>
      <c r="CC42" s="69">
        <f t="shared" si="32"/>
        <v>0.1772515552662256</v>
      </c>
      <c r="CD42" s="69">
        <f t="shared" si="32"/>
        <v>8.0137414245227329E-2</v>
      </c>
      <c r="CE42" s="69">
        <f t="shared" si="32"/>
        <v>9.7114141020998274E-2</v>
      </c>
      <c r="CF42" s="69">
        <f t="shared" si="32"/>
        <v>5.5550210711554551E-3</v>
      </c>
      <c r="CG42" s="69">
        <f t="shared" si="32"/>
        <v>0</v>
      </c>
      <c r="CH42" s="69">
        <f t="shared" si="32"/>
        <v>0</v>
      </c>
      <c r="CI42" s="135">
        <f t="shared" si="6"/>
        <v>1</v>
      </c>
      <c r="CK42" s="136" t="str">
        <f t="shared" si="7"/>
        <v>当別町</v>
      </c>
      <c r="CL42" s="137">
        <f t="shared" si="17"/>
        <v>79.810671533876643</v>
      </c>
      <c r="CM42" s="75">
        <f t="shared" si="18"/>
        <v>3.0772827152037181E-2</v>
      </c>
      <c r="CN42" s="76">
        <f t="shared" si="19"/>
        <v>63.920198209399842</v>
      </c>
      <c r="CO42" s="75">
        <f t="shared" si="20"/>
        <v>3.842290964045901E-2</v>
      </c>
      <c r="CP42" s="76">
        <f t="shared" si="8"/>
        <v>1.41130554896819</v>
      </c>
      <c r="CQ42" s="75">
        <f t="shared" si="21"/>
        <v>0</v>
      </c>
      <c r="CR42" s="76">
        <f t="shared" si="9"/>
        <v>14.479167775508621</v>
      </c>
      <c r="CS42" s="75">
        <f t="shared" si="22"/>
        <v>0</v>
      </c>
      <c r="CT42" s="76">
        <f t="shared" si="10"/>
        <v>21.505820467093823</v>
      </c>
      <c r="CU42" s="77">
        <f t="shared" si="23"/>
        <v>0.39207990287568201</v>
      </c>
      <c r="CV42" s="18"/>
      <c r="CW42" s="1078">
        <f t="shared" si="24"/>
        <v>2.456</v>
      </c>
      <c r="CX42" s="1081">
        <f>VLOOKUP($AX42&amp;"_"&amp;$CW$14,データシート1!$A:$BS,MATCH($CW$12&amp;"_"&amp;CX$20,データシート1!$A$1:$BS$1,0),0)</f>
        <v>2.456</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8.4320000000000004</v>
      </c>
      <c r="DB42" s="1081">
        <f>VLOOKUP($AX42&amp;"_"&amp;$CW$14,データシート1!$A:$BS,MATCH($CW$12&amp;"_"&amp;DB$20,データシート1!$A$1:$BS$1,0),0)</f>
        <v>0</v>
      </c>
      <c r="DC42" s="1081">
        <f>VLOOKUP($AX42&amp;"_"&amp;$CW$14,データシート1!$A:$BS,MATCH($CW$12&amp;"_"&amp;DC$20,データシート1!$A$1:$BS$1,0),0)</f>
        <v>0</v>
      </c>
      <c r="DD42" s="1080">
        <f t="shared" si="11"/>
        <v>10.888</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2</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0.23</v>
      </c>
      <c r="DO42" s="140">
        <f t="shared" si="27"/>
        <v>0</v>
      </c>
      <c r="DP42" s="140">
        <f t="shared" si="29"/>
        <v>0</v>
      </c>
      <c r="DQ42" s="140">
        <f t="shared" si="30"/>
        <v>0.77</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31386</v>
      </c>
      <c r="AY43" s="20" t="str">
        <f>IF(IFERROR(比較地域マスタ!$Z28,"")=0,"",IFERROR(比較地域マスタ!$Z28,""))</f>
        <v>大山町</v>
      </c>
      <c r="AZ43" s="26"/>
      <c r="BB43" s="122" t="str">
        <f t="shared" si="0"/>
        <v>31386</v>
      </c>
      <c r="BC43" s="123" t="str">
        <f t="shared" si="0"/>
        <v>大山町</v>
      </c>
      <c r="BD43" s="40">
        <f t="shared" si="14"/>
        <v>100.69834404365706</v>
      </c>
      <c r="BE43" s="40">
        <f t="shared" si="15"/>
        <v>32.644728788777236</v>
      </c>
      <c r="BF43" s="40">
        <f>VLOOKUP($AX43&amp;"_"&amp;$BC$14,データシート1!$A:$BS,MATCH($BC$12&amp;"_"&amp;BF$20,データシート1!$A$1:$BS$1,0),0)</f>
        <v>16.168610577244301</v>
      </c>
      <c r="BG43" s="40">
        <f>VLOOKUP($AX43&amp;"_"&amp;$BC$14,データシート1!$A:$BS,MATCH($BC$12&amp;"_"&amp;BG$20,データシート1!$A$1:$BS$1,0),0)</f>
        <v>0.76775518581562807</v>
      </c>
      <c r="BH43" s="40">
        <f>VLOOKUP($AX43&amp;"_"&amp;$BC$14,データシート1!$A:$BS,MATCH($BC$12&amp;"_"&amp;BH$20,データシート1!$A$1:$BS$1,0),0)</f>
        <v>15.708363025717309</v>
      </c>
      <c r="BI43" s="40">
        <f>VLOOKUP($AX43&amp;"_"&amp;$BC$14,データシート1!$A:$BS,MATCH($BC$12&amp;"_"&amp;BI$20,データシート1!$A$1:$BS$1,0),0)</f>
        <v>11.34731159193546</v>
      </c>
      <c r="BJ43" s="40">
        <f>VLOOKUP($AX43&amp;"_"&amp;$BC$14,データシート1!$A:$BS,MATCH($BC$12&amp;"_"&amp;BJ$20,データシート1!$A$1:$BS$1,0),0)</f>
        <v>18.266859634278791</v>
      </c>
      <c r="BK43" s="40">
        <f t="shared" si="1"/>
        <v>37.718574890985572</v>
      </c>
      <c r="BL43" s="40">
        <f t="shared" si="2"/>
        <v>36.779527428808265</v>
      </c>
      <c r="BM43" s="40">
        <f>VLOOKUP($AX43&amp;"_"&amp;$BC$14,データシート1!$A:$BS,MATCH($BC$12&amp;"_"&amp;BM$20,データシート1!$A$1:$BS$1,0),0)</f>
        <v>13.725647501041674</v>
      </c>
      <c r="BN43" s="40">
        <f>VLOOKUP($AX43&amp;"_"&amp;$BC$14,データシート1!$A:$BS,MATCH($BC$12&amp;"_"&amp;BN$20,データシート1!$A$1:$BS$1,0),0)</f>
        <v>23.053879927766591</v>
      </c>
      <c r="BO43" s="40">
        <f>VLOOKUP($AX43&amp;"_"&amp;$BC$14,データシート1!$A:$BS,MATCH($BC$12&amp;"_"&amp;BO$20,データシート1!$A$1:$BS$1,0),0)</f>
        <v>0.93904746217730606</v>
      </c>
      <c r="BP43" s="40">
        <f>VLOOKUP($AX43&amp;"_"&amp;$BC$14,データシート1!$A:$BS,MATCH($BC$12&amp;"_"&amp;BP$20,データシート1!$A$1:$BS$1,0),0)</f>
        <v>0</v>
      </c>
      <c r="BQ43" s="40">
        <f>VLOOKUP($AX43&amp;"_"&amp;$BC$14,データシート1!$A:$BS,MATCH($BC$12&amp;"_"&amp;BQ$20,データシート1!$A$1:$BS$1,0),0)</f>
        <v>0.72086913768000005</v>
      </c>
      <c r="BR43" s="41">
        <f t="shared" si="3"/>
        <v>100.69834404365706</v>
      </c>
      <c r="BT43" s="134" t="str">
        <f t="shared" si="4"/>
        <v>大山町</v>
      </c>
      <c r="BU43" s="38">
        <f t="shared" si="25"/>
        <v>100.69834404365706</v>
      </c>
      <c r="BV43" s="69">
        <f t="shared" si="16"/>
        <v>0.32418337261459179</v>
      </c>
      <c r="BW43" s="69">
        <f t="shared" si="16"/>
        <v>0.1605648109787636</v>
      </c>
      <c r="BX43" s="69">
        <f t="shared" si="16"/>
        <v>7.6243079576638643E-3</v>
      </c>
      <c r="BY43" s="69">
        <f t="shared" si="16"/>
        <v>0.15599425367816436</v>
      </c>
      <c r="BZ43" s="69">
        <f t="shared" si="16"/>
        <v>0.1126861787023619</v>
      </c>
      <c r="CA43" s="69">
        <f t="shared" si="32"/>
        <v>0.18140178776285856</v>
      </c>
      <c r="CB43" s="69">
        <f t="shared" si="32"/>
        <v>0.37456996189165681</v>
      </c>
      <c r="CC43" s="69">
        <f t="shared" si="32"/>
        <v>0.36524461030722372</v>
      </c>
      <c r="CD43" s="69">
        <f t="shared" si="32"/>
        <v>0.13630459995539765</v>
      </c>
      <c r="CE43" s="69">
        <f t="shared" si="32"/>
        <v>0.22894001035182607</v>
      </c>
      <c r="CF43" s="69">
        <f t="shared" si="32"/>
        <v>9.325351584433093E-3</v>
      </c>
      <c r="CG43" s="69">
        <f t="shared" si="32"/>
        <v>0</v>
      </c>
      <c r="CH43" s="69">
        <f t="shared" si="32"/>
        <v>7.1586990285309191E-3</v>
      </c>
      <c r="CI43" s="135">
        <f t="shared" si="6"/>
        <v>1</v>
      </c>
      <c r="CJ43" s="26"/>
      <c r="CK43" s="136" t="str">
        <f t="shared" si="7"/>
        <v>大山町</v>
      </c>
      <c r="CL43" s="137">
        <f t="shared" si="17"/>
        <v>32.644728788777236</v>
      </c>
      <c r="CM43" s="75">
        <f t="shared" si="18"/>
        <v>0.1820508308846209</v>
      </c>
      <c r="CN43" s="76">
        <f t="shared" si="19"/>
        <v>16.168610577244301</v>
      </c>
      <c r="CO43" s="75">
        <f t="shared" si="20"/>
        <v>0.36756405082599841</v>
      </c>
      <c r="CP43" s="76">
        <f t="shared" si="8"/>
        <v>0.76775518581562807</v>
      </c>
      <c r="CQ43" s="75">
        <f t="shared" si="21"/>
        <v>0</v>
      </c>
      <c r="CR43" s="76">
        <f t="shared" si="9"/>
        <v>15.708363025717309</v>
      </c>
      <c r="CS43" s="75">
        <f t="shared" si="22"/>
        <v>0</v>
      </c>
      <c r="CT43" s="76">
        <f t="shared" si="10"/>
        <v>11.34731159193546</v>
      </c>
      <c r="CU43" s="77">
        <f t="shared" si="23"/>
        <v>0</v>
      </c>
      <c r="CV43" s="18"/>
      <c r="CW43" s="1078">
        <f t="shared" si="24"/>
        <v>5.9429999999999996</v>
      </c>
      <c r="CX43" s="1081">
        <f>VLOOKUP($AX43&amp;"_"&amp;$CW$14,データシート1!$A:$BS,MATCH($CW$12&amp;"_"&amp;CX$20,データシート1!$A$1:$BS$1,0),0)</f>
        <v>5.9429999999999996</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5.9429999999999996</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03381</v>
      </c>
      <c r="AY44" s="20" t="str">
        <f>IF(IFERROR(比較地域マスタ!$Z29,"")=0,"",IFERROR(比較地域マスタ!$Z29,""))</f>
        <v>金ヶ崎町</v>
      </c>
      <c r="BB44" s="122" t="str">
        <f t="shared" si="0"/>
        <v>03381</v>
      </c>
      <c r="BC44" s="123" t="str">
        <f t="shared" si="0"/>
        <v>金ヶ崎町</v>
      </c>
      <c r="BD44" s="40">
        <f t="shared" si="14"/>
        <v>735.16937990662223</v>
      </c>
      <c r="BE44" s="40">
        <f t="shared" si="15"/>
        <v>659.92841524124617</v>
      </c>
      <c r="BF44" s="40">
        <f>VLOOKUP($AX44&amp;"_"&amp;$BC$14,データシート1!$A:$BS,MATCH($BC$12&amp;"_"&amp;BF$20,データシート1!$A$1:$BS$1,0),0)</f>
        <v>641.40540620606328</v>
      </c>
      <c r="BG44" s="40">
        <f>VLOOKUP($AX44&amp;"_"&amp;$BC$14,データシート1!$A:$BS,MATCH($BC$12&amp;"_"&amp;BG$20,データシート1!$A$1:$BS$1,0),0)</f>
        <v>1.3920577047821892</v>
      </c>
      <c r="BH44" s="40">
        <f>VLOOKUP($AX44&amp;"_"&amp;$BC$14,データシート1!$A:$BS,MATCH($BC$12&amp;"_"&amp;BH$20,データシート1!$A$1:$BS$1,0),0)</f>
        <v>17.130951330400762</v>
      </c>
      <c r="BI44" s="40">
        <f>VLOOKUP($AX44&amp;"_"&amp;$BC$14,データシート1!$A:$BS,MATCH($BC$12&amp;"_"&amp;BI$20,データシート1!$A$1:$BS$1,0),0)</f>
        <v>17.183550378957055</v>
      </c>
      <c r="BJ44" s="40">
        <f>VLOOKUP($AX44&amp;"_"&amp;$BC$14,データシート1!$A:$BS,MATCH($BC$12&amp;"_"&amp;BJ$20,データシート1!$A$1:$BS$1,0),0)</f>
        <v>23.821446246964232</v>
      </c>
      <c r="BK44" s="40">
        <f t="shared" si="1"/>
        <v>31.774518111294274</v>
      </c>
      <c r="BL44" s="40">
        <f t="shared" si="2"/>
        <v>30.85699220655102</v>
      </c>
      <c r="BM44" s="40">
        <f>VLOOKUP($AX44&amp;"_"&amp;$BC$14,データシート1!$A:$BS,MATCH($BC$12&amp;"_"&amp;BM$20,データシート1!$A$1:$BS$1,0),0)</f>
        <v>14.2924182226895</v>
      </c>
      <c r="BN44" s="40">
        <f>VLOOKUP($AX44&amp;"_"&amp;$BC$14,データシート1!$A:$BS,MATCH($BC$12&amp;"_"&amp;BN$20,データシート1!$A$1:$BS$1,0),0)</f>
        <v>16.564573983861518</v>
      </c>
      <c r="BO44" s="40">
        <f>VLOOKUP($AX44&amp;"_"&amp;$BC$14,データシート1!$A:$BS,MATCH($BC$12&amp;"_"&amp;BO$20,データシート1!$A$1:$BS$1,0),0)</f>
        <v>0.9175259047432538</v>
      </c>
      <c r="BP44" s="40">
        <f>VLOOKUP($AX44&amp;"_"&amp;$BC$14,データシート1!$A:$BS,MATCH($BC$12&amp;"_"&amp;BP$20,データシート1!$A$1:$BS$1,0),0)</f>
        <v>0</v>
      </c>
      <c r="BQ44" s="40">
        <f>VLOOKUP($AX44&amp;"_"&amp;$BC$14,データシート1!$A:$BS,MATCH($BC$12&amp;"_"&amp;BQ$20,データシート1!$A$1:$BS$1,0),0)</f>
        <v>2.4614499281605529</v>
      </c>
      <c r="BR44" s="41">
        <f t="shared" si="3"/>
        <v>735.16937990662223</v>
      </c>
      <c r="BT44" s="134" t="str">
        <f t="shared" si="4"/>
        <v>金ヶ崎町</v>
      </c>
      <c r="BU44" s="38">
        <f t="shared" si="25"/>
        <v>735.16937990662223</v>
      </c>
      <c r="BV44" s="69">
        <f t="shared" si="16"/>
        <v>0.8976549258962162</v>
      </c>
      <c r="BW44" s="69">
        <f t="shared" si="16"/>
        <v>0.87245935934863283</v>
      </c>
      <c r="BX44" s="69">
        <f t="shared" si="16"/>
        <v>1.8935197014856655E-3</v>
      </c>
      <c r="BY44" s="69">
        <f t="shared" si="16"/>
        <v>2.3302046846097775E-2</v>
      </c>
      <c r="BZ44" s="69">
        <f t="shared" si="16"/>
        <v>2.3373593689578896E-2</v>
      </c>
      <c r="CA44" s="69">
        <f t="shared" si="32"/>
        <v>3.240266379156042E-2</v>
      </c>
      <c r="CB44" s="69">
        <f t="shared" si="32"/>
        <v>4.322067673075574E-2</v>
      </c>
      <c r="CC44" s="69">
        <f t="shared" si="32"/>
        <v>4.1972629777467511E-2</v>
      </c>
      <c r="CD44" s="69">
        <f t="shared" si="32"/>
        <v>1.9440986816541321E-2</v>
      </c>
      <c r="CE44" s="69">
        <f t="shared" si="32"/>
        <v>2.253164296092619E-2</v>
      </c>
      <c r="CF44" s="69">
        <f t="shared" si="32"/>
        <v>1.2480469532882253E-3</v>
      </c>
      <c r="CG44" s="69">
        <f t="shared" si="32"/>
        <v>0</v>
      </c>
      <c r="CH44" s="69">
        <f t="shared" si="32"/>
        <v>3.3481398918888527E-3</v>
      </c>
      <c r="CI44" s="135">
        <f t="shared" si="6"/>
        <v>1</v>
      </c>
      <c r="CK44" s="136" t="str">
        <f t="shared" si="7"/>
        <v>金ヶ崎町</v>
      </c>
      <c r="CL44" s="137">
        <f t="shared" si="17"/>
        <v>659.92841524124617</v>
      </c>
      <c r="CM44" s="75">
        <f t="shared" si="18"/>
        <v>0.35356259044354738</v>
      </c>
      <c r="CN44" s="76">
        <f t="shared" si="19"/>
        <v>641.40540620606328</v>
      </c>
      <c r="CO44" s="75">
        <f t="shared" si="20"/>
        <v>0.36377304859360621</v>
      </c>
      <c r="CP44" s="76">
        <f t="shared" si="8"/>
        <v>1.3920577047821892</v>
      </c>
      <c r="CQ44" s="75">
        <f t="shared" si="21"/>
        <v>0</v>
      </c>
      <c r="CR44" s="76">
        <f t="shared" si="9"/>
        <v>17.130951330400762</v>
      </c>
      <c r="CS44" s="75">
        <f t="shared" si="22"/>
        <v>0</v>
      </c>
      <c r="CT44" s="76">
        <f t="shared" si="10"/>
        <v>17.183550378957055</v>
      </c>
      <c r="CU44" s="77">
        <f t="shared" si="23"/>
        <v>0</v>
      </c>
      <c r="CV44" s="18"/>
      <c r="CW44" s="1078">
        <f t="shared" si="24"/>
        <v>233.32599999999999</v>
      </c>
      <c r="CX44" s="1081">
        <f>VLOOKUP($AX44&amp;"_"&amp;$CW$14,データシート1!$A:$BS,MATCH($CW$12&amp;"_"&amp;CX$20,データシート1!$A$1:$BS$1,0),0)</f>
        <v>233.32599999999999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233.32599999999999</v>
      </c>
      <c r="DE44" s="18"/>
      <c r="DF44" s="138">
        <f>VLOOKUP($AX44&amp;"_"&amp;$DF$14,データシート1!$A:$BS,MATCH($DF$12&amp;"_"&amp;DF$20,データシート1!$A$1:$BS$1,0),0)</f>
        <v>6</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6</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40402</v>
      </c>
      <c r="AY45" s="20" t="str">
        <f>IF(IFERROR(比較地域マスタ!$Z30,"")=0,"",IFERROR(比較地域マスタ!$Z30,""))</f>
        <v>鞍手町</v>
      </c>
      <c r="BB45" s="122" t="str">
        <f t="shared" si="0"/>
        <v>40402</v>
      </c>
      <c r="BC45" s="123" t="str">
        <f t="shared" si="0"/>
        <v>鞍手町</v>
      </c>
      <c r="BD45" s="40">
        <f t="shared" si="14"/>
        <v>237.11851679608839</v>
      </c>
      <c r="BE45" s="40">
        <f t="shared" si="15"/>
        <v>180.9997498422187</v>
      </c>
      <c r="BF45" s="40">
        <f>VLOOKUP($AX45&amp;"_"&amp;$BC$14,データシート1!$A:$BS,MATCH($BC$12&amp;"_"&amp;BF$20,データシート1!$A$1:$BS$1,0),0)</f>
        <v>178.05374382232759</v>
      </c>
      <c r="BG45" s="40">
        <f>VLOOKUP($AX45&amp;"_"&amp;$BC$14,データシート1!$A:$BS,MATCH($BC$12&amp;"_"&amp;BG$20,データシート1!$A$1:$BS$1,0),0)</f>
        <v>1.1315613754922953</v>
      </c>
      <c r="BH45" s="40">
        <f>VLOOKUP($AX45&amp;"_"&amp;$BC$14,データシート1!$A:$BS,MATCH($BC$12&amp;"_"&amp;BH$20,データシート1!$A$1:$BS$1,0),0)</f>
        <v>1.814444644398842</v>
      </c>
      <c r="BI45" s="40">
        <f>VLOOKUP($AX45&amp;"_"&amp;$BC$14,データシート1!$A:$BS,MATCH($BC$12&amp;"_"&amp;BI$20,データシート1!$A$1:$BS$1,0),0)</f>
        <v>13.283367580659938</v>
      </c>
      <c r="BJ45" s="40">
        <f>VLOOKUP($AX45&amp;"_"&amp;$BC$14,データシート1!$A:$BS,MATCH($BC$12&amp;"_"&amp;BJ$20,データシート1!$A$1:$BS$1,0),0)</f>
        <v>14.093967866078799</v>
      </c>
      <c r="BK45" s="40">
        <f t="shared" si="1"/>
        <v>28.741431507130955</v>
      </c>
      <c r="BL45" s="40">
        <f t="shared" si="2"/>
        <v>27.823787676045598</v>
      </c>
      <c r="BM45" s="40">
        <f>VLOOKUP($AX45&amp;"_"&amp;$BC$14,データシート1!$A:$BS,MATCH($BC$12&amp;"_"&amp;BM$20,データシート1!$A$1:$BS$1,0),0)</f>
        <v>14.924962336726086</v>
      </c>
      <c r="BN45" s="40">
        <f>VLOOKUP($AX45&amp;"_"&amp;$BC$14,データシート1!$A:$BS,MATCH($BC$12&amp;"_"&amp;BN$20,データシート1!$A$1:$BS$1,0),0)</f>
        <v>12.898825339319512</v>
      </c>
      <c r="BO45" s="40">
        <f>VLOOKUP($AX45&amp;"_"&amp;$BC$14,データシート1!$A:$BS,MATCH($BC$12&amp;"_"&amp;BO$20,データシート1!$A$1:$BS$1,0),0)</f>
        <v>0.91764383108535807</v>
      </c>
      <c r="BP45" s="40">
        <f>VLOOKUP($AX45&amp;"_"&amp;$BC$14,データシート1!$A:$BS,MATCH($BC$12&amp;"_"&amp;BP$20,データシート1!$A$1:$BS$1,0),0)</f>
        <v>0</v>
      </c>
      <c r="BQ45" s="40">
        <f>VLOOKUP($AX45&amp;"_"&amp;$BC$14,データシート1!$A:$BS,MATCH($BC$12&amp;"_"&amp;BQ$20,データシート1!$A$1:$BS$1,0),0)</f>
        <v>0</v>
      </c>
      <c r="BR45" s="41">
        <f t="shared" si="3"/>
        <v>237.11851679608839</v>
      </c>
      <c r="BT45" s="134" t="str">
        <f t="shared" si="4"/>
        <v>鞍手町</v>
      </c>
      <c r="BU45" s="38">
        <f t="shared" si="25"/>
        <v>237.11851679608839</v>
      </c>
      <c r="BV45" s="69">
        <f t="shared" si="16"/>
        <v>0.76333030540111979</v>
      </c>
      <c r="BW45" s="69">
        <f t="shared" si="16"/>
        <v>0.7509061132304824</v>
      </c>
      <c r="BX45" s="69">
        <f t="shared" si="16"/>
        <v>4.7721341664151385E-3</v>
      </c>
      <c r="BY45" s="69">
        <f t="shared" si="16"/>
        <v>7.6520580042223592E-3</v>
      </c>
      <c r="BZ45" s="69">
        <f t="shared" si="16"/>
        <v>5.6019950529983521E-2</v>
      </c>
      <c r="CA45" s="69">
        <f t="shared" si="32"/>
        <v>5.9438495384141588E-2</v>
      </c>
      <c r="CB45" s="69">
        <f t="shared" si="32"/>
        <v>0.12121124868475512</v>
      </c>
      <c r="CC45" s="69">
        <f t="shared" si="32"/>
        <v>0.1173412690497421</v>
      </c>
      <c r="CD45" s="69">
        <f t="shared" si="32"/>
        <v>6.2943048642468122E-2</v>
      </c>
      <c r="CE45" s="69">
        <f t="shared" si="32"/>
        <v>5.4398220407273976E-2</v>
      </c>
      <c r="CF45" s="69">
        <f t="shared" si="32"/>
        <v>3.8699796350130339E-3</v>
      </c>
      <c r="CG45" s="69">
        <f t="shared" si="32"/>
        <v>0</v>
      </c>
      <c r="CH45" s="69">
        <f t="shared" si="32"/>
        <v>0</v>
      </c>
      <c r="CI45" s="135">
        <f t="shared" si="6"/>
        <v>1</v>
      </c>
      <c r="CK45" s="136" t="str">
        <f t="shared" si="7"/>
        <v>鞍手町</v>
      </c>
      <c r="CL45" s="137">
        <f t="shared" si="17"/>
        <v>180.9997498422187</v>
      </c>
      <c r="CM45" s="75">
        <f t="shared" si="18"/>
        <v>0.10153052706437228</v>
      </c>
      <c r="CN45" s="76">
        <f t="shared" si="19"/>
        <v>178.05374382232759</v>
      </c>
      <c r="CO45" s="75">
        <f t="shared" si="20"/>
        <v>0.1032104105507472</v>
      </c>
      <c r="CP45" s="76">
        <f t="shared" si="8"/>
        <v>1.1315613754922953</v>
      </c>
      <c r="CQ45" s="75">
        <f t="shared" si="21"/>
        <v>0</v>
      </c>
      <c r="CR45" s="76">
        <f t="shared" si="9"/>
        <v>1.814444644398842</v>
      </c>
      <c r="CS45" s="75">
        <f t="shared" si="22"/>
        <v>0</v>
      </c>
      <c r="CT45" s="76">
        <f t="shared" si="10"/>
        <v>13.283367580659938</v>
      </c>
      <c r="CU45" s="77">
        <f t="shared" si="23"/>
        <v>0</v>
      </c>
      <c r="CV45" s="18"/>
      <c r="CW45" s="1078">
        <f t="shared" si="24"/>
        <v>18.376999999999999</v>
      </c>
      <c r="CX45" s="1081">
        <f>VLOOKUP($AX45&amp;"_"&amp;$CW$14,データシート1!$A:$BS,MATCH($CW$12&amp;"_"&amp;CX$20,データシート1!$A$1:$BS$1,0),0)</f>
        <v>18.376999999999999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18.376999999999999</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3</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34462</v>
      </c>
      <c r="AY46" s="20" t="str">
        <f>IF(IFERROR(比較地域マスタ!$Z31,"")=0,"",IFERROR(比較地域マスタ!$Z31,""))</f>
        <v>世羅町</v>
      </c>
      <c r="BB46" s="122" t="str">
        <f t="shared" si="0"/>
        <v>34462</v>
      </c>
      <c r="BC46" s="123" t="str">
        <f t="shared" si="0"/>
        <v>世羅町</v>
      </c>
      <c r="BD46" s="40">
        <f t="shared" si="14"/>
        <v>149.01792832396865</v>
      </c>
      <c r="BE46" s="40">
        <f t="shared" si="15"/>
        <v>70.846875254567379</v>
      </c>
      <c r="BF46" s="40">
        <f>VLOOKUP($AX46&amp;"_"&amp;$BC$14,データシート1!$A:$BS,MATCH($BC$12&amp;"_"&amp;BF$20,データシート1!$A$1:$BS$1,0),0)</f>
        <v>36.95840033975702</v>
      </c>
      <c r="BG46" s="40">
        <f>VLOOKUP($AX46&amp;"_"&amp;$BC$14,データシート1!$A:$BS,MATCH($BC$12&amp;"_"&amp;BG$20,データシート1!$A$1:$BS$1,0),0)</f>
        <v>0.71865700359400553</v>
      </c>
      <c r="BH46" s="40">
        <f>VLOOKUP($AX46&amp;"_"&amp;$BC$14,データシート1!$A:$BS,MATCH($BC$12&amp;"_"&amp;BH$20,データシート1!$A$1:$BS$1,0),0)</f>
        <v>33.169817911216363</v>
      </c>
      <c r="BI46" s="40">
        <f>VLOOKUP($AX46&amp;"_"&amp;$BC$14,データシート1!$A:$BS,MATCH($BC$12&amp;"_"&amp;BI$20,データシート1!$A$1:$BS$1,0),0)</f>
        <v>18.994779799985917</v>
      </c>
      <c r="BJ46" s="40">
        <f>VLOOKUP($AX46&amp;"_"&amp;$BC$14,データシート1!$A:$BS,MATCH($BC$12&amp;"_"&amp;BJ$20,データシート1!$A$1:$BS$1,0),0)</f>
        <v>20.016667893163604</v>
      </c>
      <c r="BK46" s="40">
        <f t="shared" si="1"/>
        <v>39.159605376251761</v>
      </c>
      <c r="BL46" s="40">
        <f t="shared" si="2"/>
        <v>38.232409511455948</v>
      </c>
      <c r="BM46" s="40">
        <f>VLOOKUP($AX46&amp;"_"&amp;$BC$14,データシート1!$A:$BS,MATCH($BC$12&amp;"_"&amp;BM$20,データシート1!$A$1:$BS$1,0),0)</f>
        <v>14.034922388656907</v>
      </c>
      <c r="BN46" s="40">
        <f>VLOOKUP($AX46&amp;"_"&amp;$BC$14,データシート1!$A:$BS,MATCH($BC$12&amp;"_"&amp;BN$20,データシート1!$A$1:$BS$1,0),0)</f>
        <v>24.197487122799043</v>
      </c>
      <c r="BO46" s="40">
        <f>VLOOKUP($AX46&amp;"_"&amp;$BC$14,データシート1!$A:$BS,MATCH($BC$12&amp;"_"&amp;BO$20,データシート1!$A$1:$BS$1,0),0)</f>
        <v>0.9271958647958144</v>
      </c>
      <c r="BP46" s="40">
        <f>VLOOKUP($AX46&amp;"_"&amp;$BC$14,データシート1!$A:$BS,MATCH($BC$12&amp;"_"&amp;BP$20,データシート1!$A$1:$BS$1,0),0)</f>
        <v>0</v>
      </c>
      <c r="BQ46" s="40">
        <f>VLOOKUP($AX46&amp;"_"&amp;$BC$14,データシート1!$A:$BS,MATCH($BC$12&amp;"_"&amp;BQ$20,データシート1!$A$1:$BS$1,0),0)</f>
        <v>0</v>
      </c>
      <c r="BR46" s="41">
        <f t="shared" si="3"/>
        <v>149.01792832396865</v>
      </c>
      <c r="BT46" s="134" t="str">
        <f t="shared" si="4"/>
        <v>世羅町</v>
      </c>
      <c r="BU46" s="38">
        <f t="shared" si="25"/>
        <v>149.01792832396865</v>
      </c>
      <c r="BV46" s="69">
        <f t="shared" si="16"/>
        <v>0.4754251790465408</v>
      </c>
      <c r="BW46" s="69">
        <f t="shared" si="16"/>
        <v>0.24801311329069445</v>
      </c>
      <c r="BX46" s="69">
        <f t="shared" si="16"/>
        <v>4.8226210877903731E-3</v>
      </c>
      <c r="BY46" s="69">
        <f t="shared" si="16"/>
        <v>0.22258944466805605</v>
      </c>
      <c r="BZ46" s="69">
        <f t="shared" si="16"/>
        <v>0.1274664063151569</v>
      </c>
      <c r="CA46" s="69">
        <f t="shared" si="32"/>
        <v>0.13432389054320279</v>
      </c>
      <c r="CB46" s="69">
        <f t="shared" si="32"/>
        <v>0.26278452409509956</v>
      </c>
      <c r="CC46" s="69">
        <f t="shared" si="32"/>
        <v>0.25656248171923146</v>
      </c>
      <c r="CD46" s="69">
        <f t="shared" si="32"/>
        <v>9.4182777512143642E-2</v>
      </c>
      <c r="CE46" s="69">
        <f t="shared" si="32"/>
        <v>0.1623797042070878</v>
      </c>
      <c r="CF46" s="69">
        <f t="shared" si="32"/>
        <v>6.2220423758681418E-3</v>
      </c>
      <c r="CG46" s="69">
        <f t="shared" si="32"/>
        <v>0</v>
      </c>
      <c r="CH46" s="69">
        <f t="shared" si="32"/>
        <v>0</v>
      </c>
      <c r="CI46" s="135">
        <f t="shared" si="6"/>
        <v>1</v>
      </c>
      <c r="CK46" s="136" t="str">
        <f t="shared" si="7"/>
        <v>世羅町</v>
      </c>
      <c r="CL46" s="137">
        <f t="shared" si="17"/>
        <v>70.846875254567379</v>
      </c>
      <c r="CM46" s="75">
        <f t="shared" si="18"/>
        <v>0.10447884925627407</v>
      </c>
      <c r="CN46" s="76">
        <f t="shared" si="19"/>
        <v>36.95840033975702</v>
      </c>
      <c r="CO46" s="75">
        <f t="shared" si="20"/>
        <v>7.6247888818083157E-2</v>
      </c>
      <c r="CP46" s="76">
        <f t="shared" si="8"/>
        <v>0.71865700359400553</v>
      </c>
      <c r="CQ46" s="75">
        <f t="shared" si="21"/>
        <v>0</v>
      </c>
      <c r="CR46" s="76">
        <f t="shared" si="9"/>
        <v>33.169817911216363</v>
      </c>
      <c r="CS46" s="75">
        <f t="shared" si="22"/>
        <v>0.13819792476008502</v>
      </c>
      <c r="CT46" s="76">
        <f t="shared" si="10"/>
        <v>18.994779799985917</v>
      </c>
      <c r="CU46" s="77">
        <f t="shared" si="23"/>
        <v>0</v>
      </c>
      <c r="CV46" s="18"/>
      <c r="CW46" s="1078">
        <f t="shared" si="24"/>
        <v>7.4019999999999992</v>
      </c>
      <c r="CX46" s="1081">
        <f>VLOOKUP($AX46&amp;"_"&amp;$CW$14,データシート1!$A:$BS,MATCH($CW$12&amp;"_"&amp;CX$20,データシート1!$A$1:$BS$1,0),0)</f>
        <v>2.8180000000000001</v>
      </c>
      <c r="CY46" s="1081">
        <f>VLOOKUP($AX46&amp;"_"&amp;$CW$14,データシート1!$A:$BS,MATCH($CW$12&amp;"_"&amp;CY$20,データシート1!$A$1:$BS$1,0),0)</f>
        <v>0</v>
      </c>
      <c r="CZ46" s="1081">
        <f>VLOOKUP($AX46&amp;"_"&amp;$CW$14,データシート1!$A:$BS,MATCH($CW$12&amp;"_"&amp;CZ$20,データシート1!$A$1:$BS$1,0),0)</f>
        <v>4.5839999999999996</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7.4019999999999992</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1</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2</v>
      </c>
      <c r="DM46" s="18"/>
      <c r="DN46" s="139">
        <f t="shared" si="26"/>
        <v>0.38</v>
      </c>
      <c r="DO46" s="140">
        <f t="shared" si="27"/>
        <v>0</v>
      </c>
      <c r="DP46" s="140">
        <f t="shared" si="29"/>
        <v>0.62</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24461</v>
      </c>
      <c r="AY47" s="20" t="str">
        <f>IF(IFERROR(比較地域マスタ!$Z32,"")=0,"",IFERROR(比較地域マスタ!$Z32,""))</f>
        <v>玉城町</v>
      </c>
      <c r="BB47" s="122" t="str">
        <f t="shared" si="0"/>
        <v>24461</v>
      </c>
      <c r="BC47" s="123" t="str">
        <f t="shared" si="0"/>
        <v>玉城町</v>
      </c>
      <c r="BD47" s="40">
        <f t="shared" si="14"/>
        <v>189.27642457348793</v>
      </c>
      <c r="BE47" s="40">
        <f t="shared" si="15"/>
        <v>128.29327046702491</v>
      </c>
      <c r="BF47" s="40">
        <f>VLOOKUP($AX47&amp;"_"&amp;$BC$14,データシート1!$A:$BS,MATCH($BC$12&amp;"_"&amp;BF$20,データシート1!$A$1:$BS$1,0),0)</f>
        <v>123.22727328641911</v>
      </c>
      <c r="BG47" s="40">
        <f>VLOOKUP($AX47&amp;"_"&amp;$BC$14,データシート1!$A:$BS,MATCH($BC$12&amp;"_"&amp;BG$20,データシート1!$A$1:$BS$1,0),0)</f>
        <v>0.84911740367381194</v>
      </c>
      <c r="BH47" s="40">
        <f>VLOOKUP($AX47&amp;"_"&amp;$BC$14,データシート1!$A:$BS,MATCH($BC$12&amp;"_"&amp;BH$20,データシート1!$A$1:$BS$1,0),0)</f>
        <v>4.2168797769320037</v>
      </c>
      <c r="BI47" s="40">
        <f>VLOOKUP($AX47&amp;"_"&amp;$BC$14,データシート1!$A:$BS,MATCH($BC$12&amp;"_"&amp;BI$20,データシート1!$A$1:$BS$1,0),0)</f>
        <v>13.080822877844433</v>
      </c>
      <c r="BJ47" s="40">
        <f>VLOOKUP($AX47&amp;"_"&amp;$BC$14,データシート1!$A:$BS,MATCH($BC$12&amp;"_"&amp;BJ$20,データシート1!$A$1:$BS$1,0),0)</f>
        <v>16.571450330987059</v>
      </c>
      <c r="BK47" s="40">
        <f t="shared" si="1"/>
        <v>30.049971798409253</v>
      </c>
      <c r="BL47" s="40">
        <f t="shared" si="2"/>
        <v>29.143236153968552</v>
      </c>
      <c r="BM47" s="40">
        <f>VLOOKUP($AX47&amp;"_"&amp;$BC$14,データシート1!$A:$BS,MATCH($BC$12&amp;"_"&amp;BM$20,データシート1!$A$1:$BS$1,0),0)</f>
        <v>15.189455340161738</v>
      </c>
      <c r="BN47" s="40">
        <f>VLOOKUP($AX47&amp;"_"&amp;$BC$14,データシート1!$A:$BS,MATCH($BC$12&amp;"_"&amp;BN$20,データシート1!$A$1:$BS$1,0),0)</f>
        <v>13.953780813806812</v>
      </c>
      <c r="BO47" s="40">
        <f>VLOOKUP($AX47&amp;"_"&amp;$BC$14,データシート1!$A:$BS,MATCH($BC$12&amp;"_"&amp;BO$20,データシート1!$A$1:$BS$1,0),0)</f>
        <v>0.90673564444070154</v>
      </c>
      <c r="BP47" s="40">
        <f>VLOOKUP($AX47&amp;"_"&amp;$BC$14,データシート1!$A:$BS,MATCH($BC$12&amp;"_"&amp;BP$20,データシート1!$A$1:$BS$1,0),0)</f>
        <v>0</v>
      </c>
      <c r="BQ47" s="40">
        <f>VLOOKUP($AX47&amp;"_"&amp;$BC$14,データシート1!$A:$BS,MATCH($BC$12&amp;"_"&amp;BQ$20,データシート1!$A$1:$BS$1,0),0)</f>
        <v>1.2809090992222789</v>
      </c>
      <c r="BR47" s="41">
        <f t="shared" si="3"/>
        <v>189.27642457348793</v>
      </c>
      <c r="BT47" s="134" t="str">
        <f t="shared" si="4"/>
        <v>玉城町</v>
      </c>
      <c r="BU47" s="38">
        <f t="shared" si="25"/>
        <v>189.27642457348793</v>
      </c>
      <c r="BV47" s="69">
        <f t="shared" si="16"/>
        <v>0.67780903383038138</v>
      </c>
      <c r="BW47" s="69">
        <f t="shared" si="16"/>
        <v>0.65104396157153333</v>
      </c>
      <c r="BX47" s="69">
        <f t="shared" si="16"/>
        <v>4.4861234334238808E-3</v>
      </c>
      <c r="BY47" s="69">
        <f t="shared" si="16"/>
        <v>2.2278948825424215E-2</v>
      </c>
      <c r="BZ47" s="69">
        <f t="shared" si="16"/>
        <v>6.9109625814839454E-2</v>
      </c>
      <c r="CA47" s="69">
        <f t="shared" si="32"/>
        <v>8.7551581599921199E-2</v>
      </c>
      <c r="CB47" s="69">
        <f t="shared" si="32"/>
        <v>0.15876235968702027</v>
      </c>
      <c r="CC47" s="69">
        <f t="shared" si="32"/>
        <v>0.15397182306058133</v>
      </c>
      <c r="CD47" s="69">
        <f t="shared" si="32"/>
        <v>8.0250117648774169E-2</v>
      </c>
      <c r="CE47" s="69">
        <f t="shared" si="32"/>
        <v>7.3721705411807142E-2</v>
      </c>
      <c r="CF47" s="69">
        <f t="shared" si="32"/>
        <v>4.7905366264389413E-3</v>
      </c>
      <c r="CG47" s="69">
        <f t="shared" si="32"/>
        <v>0</v>
      </c>
      <c r="CH47" s="69">
        <f t="shared" si="32"/>
        <v>6.767399067837721E-3</v>
      </c>
      <c r="CI47" s="135">
        <f t="shared" si="6"/>
        <v>1</v>
      </c>
      <c r="CK47" s="136" t="str">
        <f t="shared" si="7"/>
        <v>玉城町</v>
      </c>
      <c r="CL47" s="137">
        <f t="shared" si="17"/>
        <v>128.29327046702491</v>
      </c>
      <c r="CM47" s="75">
        <f t="shared" si="18"/>
        <v>0.32836484600201898</v>
      </c>
      <c r="CN47" s="76">
        <f t="shared" si="19"/>
        <v>123.22727328641911</v>
      </c>
      <c r="CO47" s="75">
        <f t="shared" si="20"/>
        <v>0.34186425518061692</v>
      </c>
      <c r="CP47" s="76">
        <f t="shared" si="8"/>
        <v>0.84911740367381194</v>
      </c>
      <c r="CQ47" s="75">
        <f t="shared" si="21"/>
        <v>0</v>
      </c>
      <c r="CR47" s="76">
        <f t="shared" si="9"/>
        <v>4.2168797769320037</v>
      </c>
      <c r="CS47" s="75">
        <f t="shared" si="22"/>
        <v>0</v>
      </c>
      <c r="CT47" s="76">
        <f t="shared" si="10"/>
        <v>13.080822877844433</v>
      </c>
      <c r="CU47" s="77">
        <f t="shared" si="23"/>
        <v>0</v>
      </c>
      <c r="CV47" s="18"/>
      <c r="CW47" s="1078">
        <f t="shared" si="24"/>
        <v>42.127000000000002</v>
      </c>
      <c r="CX47" s="1081">
        <f>VLOOKUP($AX47&amp;"_"&amp;$CW$14,データシート1!$A:$BS,MATCH($CW$12&amp;"_"&amp;CX$20,データシート1!$A$1:$BS$1,0),0)</f>
        <v>42.127000000000002</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42.127000000000002</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4</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45405</v>
      </c>
      <c r="AY48" s="20" t="str">
        <f>IF(IFERROR(比較地域マスタ!$Z33,"")=0,"",IFERROR(比較地域マスタ!$Z33,""))</f>
        <v>川南町</v>
      </c>
      <c r="BB48" s="122" t="str">
        <f t="shared" si="0"/>
        <v>45405</v>
      </c>
      <c r="BC48" s="123" t="str">
        <f t="shared" si="0"/>
        <v>川南町</v>
      </c>
      <c r="BD48" s="40">
        <f t="shared" si="14"/>
        <v>186.65924343390822</v>
      </c>
      <c r="BE48" s="40">
        <f t="shared" si="15"/>
        <v>117.87877210167078</v>
      </c>
      <c r="BF48" s="40">
        <f>VLOOKUP($AX48&amp;"_"&amp;$BC$14,データシート1!$A:$BS,MATCH($BC$12&amp;"_"&amp;BF$20,データシート1!$A$1:$BS$1,0),0)</f>
        <v>83.372763842314981</v>
      </c>
      <c r="BG48" s="40">
        <f>VLOOKUP($AX48&amp;"_"&amp;$BC$14,データシート1!$A:$BS,MATCH($BC$12&amp;"_"&amp;BG$20,データシート1!$A$1:$BS$1,0),0)</f>
        <v>0.55184356839580884</v>
      </c>
      <c r="BH48" s="40">
        <f>VLOOKUP($AX48&amp;"_"&amp;$BC$14,データシート1!$A:$BS,MATCH($BC$12&amp;"_"&amp;BH$20,データシート1!$A$1:$BS$1,0),0)</f>
        <v>33.954164690959985</v>
      </c>
      <c r="BI48" s="40">
        <f>VLOOKUP($AX48&amp;"_"&amp;$BC$14,データシート1!$A:$BS,MATCH($BC$12&amp;"_"&amp;BI$20,データシート1!$A$1:$BS$1,0),0)</f>
        <v>15.1818850698264</v>
      </c>
      <c r="BJ48" s="40">
        <f>VLOOKUP($AX48&amp;"_"&amp;$BC$14,データシート1!$A:$BS,MATCH($BC$12&amp;"_"&amp;BJ$20,データシート1!$A$1:$BS$1,0),0)</f>
        <v>15.107882986853033</v>
      </c>
      <c r="BK48" s="40">
        <f t="shared" si="1"/>
        <v>38.490703275557998</v>
      </c>
      <c r="BL48" s="40">
        <f t="shared" si="2"/>
        <v>37.577363755959453</v>
      </c>
      <c r="BM48" s="40">
        <f>VLOOKUP($AX48&amp;"_"&amp;$BC$14,データシート1!$A:$BS,MATCH($BC$12&amp;"_"&amp;BM$20,データシート1!$A$1:$BS$1,0),0)</f>
        <v>14.838197436128148</v>
      </c>
      <c r="BN48" s="40">
        <f>VLOOKUP($AX48&amp;"_"&amp;$BC$14,データシート1!$A:$BS,MATCH($BC$12&amp;"_"&amp;BN$20,データシート1!$A$1:$BS$1,0),0)</f>
        <v>22.739166319831305</v>
      </c>
      <c r="BO48" s="40">
        <f>VLOOKUP($AX48&amp;"_"&amp;$BC$14,データシート1!$A:$BS,MATCH($BC$12&amp;"_"&amp;BO$20,データシート1!$A$1:$BS$1,0),0)</f>
        <v>0.91333951959854776</v>
      </c>
      <c r="BP48" s="40">
        <f>VLOOKUP($AX48&amp;"_"&amp;$BC$14,データシート1!$A:$BS,MATCH($BC$12&amp;"_"&amp;BP$20,データシート1!$A$1:$BS$1,0),0)</f>
        <v>0</v>
      </c>
      <c r="BQ48" s="40">
        <f>VLOOKUP($AX48&amp;"_"&amp;$BC$14,データシート1!$A:$BS,MATCH($BC$12&amp;"_"&amp;BQ$20,データシート1!$A$1:$BS$1,0),0)</f>
        <v>0</v>
      </c>
      <c r="BR48" s="41">
        <f t="shared" si="3"/>
        <v>186.65924343390822</v>
      </c>
      <c r="BT48" s="134" t="str">
        <f t="shared" si="4"/>
        <v>川南町</v>
      </c>
      <c r="BU48" s="38">
        <f t="shared" si="25"/>
        <v>186.65924343390822</v>
      </c>
      <c r="BV48" s="69">
        <f t="shared" si="16"/>
        <v>0.63151853577189154</v>
      </c>
      <c r="BW48" s="69">
        <f t="shared" si="16"/>
        <v>0.44665756867184225</v>
      </c>
      <c r="BX48" s="69">
        <f t="shared" si="16"/>
        <v>2.956422399682575E-3</v>
      </c>
      <c r="BY48" s="69">
        <f t="shared" si="16"/>
        <v>0.18190454470036668</v>
      </c>
      <c r="BZ48" s="69">
        <f t="shared" si="16"/>
        <v>8.1334761625142665E-2</v>
      </c>
      <c r="CA48" s="69">
        <f t="shared" si="32"/>
        <v>8.0938306128956264E-2</v>
      </c>
      <c r="CB48" s="69">
        <f t="shared" si="32"/>
        <v>0.20620839647400949</v>
      </c>
      <c r="CC48" s="69">
        <f t="shared" si="32"/>
        <v>0.20131531160558219</v>
      </c>
      <c r="CD48" s="69">
        <f t="shared" si="32"/>
        <v>7.9493504651335492E-2</v>
      </c>
      <c r="CE48" s="69">
        <f t="shared" si="32"/>
        <v>0.12182180695424669</v>
      </c>
      <c r="CF48" s="69">
        <f t="shared" si="32"/>
        <v>4.8930848684273194E-3</v>
      </c>
      <c r="CG48" s="69">
        <f t="shared" si="32"/>
        <v>0</v>
      </c>
      <c r="CH48" s="69">
        <f t="shared" si="32"/>
        <v>0</v>
      </c>
      <c r="CI48" s="135">
        <f t="shared" si="6"/>
        <v>1</v>
      </c>
      <c r="CK48" s="136" t="str">
        <f t="shared" si="7"/>
        <v>川南町</v>
      </c>
      <c r="CL48" s="137">
        <f t="shared" si="17"/>
        <v>117.87877210167078</v>
      </c>
      <c r="CM48" s="75">
        <f t="shared" si="18"/>
        <v>0.27602085956525524</v>
      </c>
      <c r="CN48" s="76">
        <f t="shared" si="19"/>
        <v>83.372763842314981</v>
      </c>
      <c r="CO48" s="75">
        <f t="shared" si="20"/>
        <v>0.39025934250588179</v>
      </c>
      <c r="CP48" s="76">
        <f t="shared" si="8"/>
        <v>0.55184356839580884</v>
      </c>
      <c r="CQ48" s="75">
        <f t="shared" si="21"/>
        <v>0</v>
      </c>
      <c r="CR48" s="76">
        <f t="shared" si="9"/>
        <v>33.954164690959985</v>
      </c>
      <c r="CS48" s="75">
        <f t="shared" si="22"/>
        <v>0</v>
      </c>
      <c r="CT48" s="76">
        <f t="shared" si="10"/>
        <v>15.1818850698264</v>
      </c>
      <c r="CU48" s="77">
        <f t="shared" si="23"/>
        <v>0</v>
      </c>
      <c r="CV48" s="18"/>
      <c r="CW48" s="1078">
        <f t="shared" si="24"/>
        <v>32.536999999999999</v>
      </c>
      <c r="CX48" s="1081">
        <f>VLOOKUP($AX48&amp;"_"&amp;$CW$14,データシート1!$A:$BS,MATCH($CW$12&amp;"_"&amp;CX$20,データシート1!$A$1:$BS$1,0),0)</f>
        <v>32.536999999999999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32.536999999999999</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4</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01346</v>
      </c>
      <c r="AY49" s="20" t="str">
        <f>IF(IFERROR(比較地域マスタ!$Z34,"")=0,"",IFERROR(比較地域マスタ!$Z34,""))</f>
        <v>八雲町</v>
      </c>
      <c r="BB49" s="122" t="str">
        <f t="shared" si="0"/>
        <v>01346</v>
      </c>
      <c r="BC49" s="123" t="str">
        <f t="shared" si="0"/>
        <v>八雲町</v>
      </c>
      <c r="BD49" s="40">
        <f t="shared" si="14"/>
        <v>166.32656405990971</v>
      </c>
      <c r="BE49" s="40">
        <f t="shared" si="15"/>
        <v>71.040583188953747</v>
      </c>
      <c r="BF49" s="40">
        <f>VLOOKUP($AX49&amp;"_"&amp;$BC$14,データシート1!$A:$BS,MATCH($BC$12&amp;"_"&amp;BF$20,データシート1!$A$1:$BS$1,0),0)</f>
        <v>50.894062631179303</v>
      </c>
      <c r="BG49" s="40">
        <f>VLOOKUP($AX49&amp;"_"&amp;$BC$14,データシート1!$A:$BS,MATCH($BC$12&amp;"_"&amp;BG$20,データシート1!$A$1:$BS$1,0),0)</f>
        <v>2.0718547440522701</v>
      </c>
      <c r="BH49" s="40">
        <f>VLOOKUP($AX49&amp;"_"&amp;$BC$14,データシート1!$A:$BS,MATCH($BC$12&amp;"_"&amp;BH$20,データシート1!$A$1:$BS$1,0),0)</f>
        <v>18.074665813722174</v>
      </c>
      <c r="BI49" s="40">
        <f>VLOOKUP($AX49&amp;"_"&amp;$BC$14,データシート1!$A:$BS,MATCH($BC$12&amp;"_"&amp;BI$20,データシート1!$A$1:$BS$1,0),0)</f>
        <v>22.666126198873108</v>
      </c>
      <c r="BJ49" s="40">
        <f>VLOOKUP($AX49&amp;"_"&amp;$BC$14,データシート1!$A:$BS,MATCH($BC$12&amp;"_"&amp;BJ$20,データシート1!$A$1:$BS$1,0),0)</f>
        <v>35.950169269084526</v>
      </c>
      <c r="BK49" s="40">
        <f t="shared" si="1"/>
        <v>34.97503967370632</v>
      </c>
      <c r="BL49" s="40">
        <f t="shared" si="2"/>
        <v>34.050909893805219</v>
      </c>
      <c r="BM49" s="40">
        <f>VLOOKUP($AX49&amp;"_"&amp;$BC$14,データシート1!$A:$BS,MATCH($BC$12&amp;"_"&amp;BM$20,データシート1!$A$1:$BS$1,0),0)</f>
        <v>13.771828819101868</v>
      </c>
      <c r="BN49" s="40">
        <f>VLOOKUP($AX49&amp;"_"&amp;$BC$14,データシート1!$A:$BS,MATCH($BC$12&amp;"_"&amp;BN$20,データシート1!$A$1:$BS$1,0),0)</f>
        <v>20.279081074703353</v>
      </c>
      <c r="BO49" s="40">
        <f>VLOOKUP($AX49&amp;"_"&amp;$BC$14,データシート1!$A:$BS,MATCH($BC$12&amp;"_"&amp;BO$20,データシート1!$A$1:$BS$1,0),0)</f>
        <v>0.92412977990110001</v>
      </c>
      <c r="BP49" s="40">
        <f>VLOOKUP($AX49&amp;"_"&amp;$BC$14,データシート1!$A:$BS,MATCH($BC$12&amp;"_"&amp;BP$20,データシート1!$A$1:$BS$1,0),0)</f>
        <v>0</v>
      </c>
      <c r="BQ49" s="40">
        <f>VLOOKUP($AX49&amp;"_"&amp;$BC$14,データシート1!$A:$BS,MATCH($BC$12&amp;"_"&amp;BQ$20,データシート1!$A$1:$BS$1,0),0)</f>
        <v>1.69464572929204</v>
      </c>
      <c r="BR49" s="41">
        <f t="shared" si="3"/>
        <v>166.32656405990971</v>
      </c>
      <c r="BT49" s="134" t="str">
        <f t="shared" si="4"/>
        <v>八雲町</v>
      </c>
      <c r="BU49" s="38">
        <f t="shared" si="25"/>
        <v>166.32656405990971</v>
      </c>
      <c r="BV49" s="69">
        <f t="shared" si="16"/>
        <v>0.42711507683983302</v>
      </c>
      <c r="BW49" s="69">
        <f t="shared" si="16"/>
        <v>0.30598878127998608</v>
      </c>
      <c r="BX49" s="69">
        <f t="shared" si="16"/>
        <v>1.245654748994876E-2</v>
      </c>
      <c r="BY49" s="69">
        <f t="shared" si="16"/>
        <v>0.10866974806989821</v>
      </c>
      <c r="BZ49" s="69">
        <f t="shared" si="16"/>
        <v>0.13627484176676025</v>
      </c>
      <c r="CA49" s="69">
        <f t="shared" si="32"/>
        <v>0.21614207852051531</v>
      </c>
      <c r="CB49" s="69">
        <f t="shared" si="32"/>
        <v>0.21027933734691076</v>
      </c>
      <c r="CC49" s="69">
        <f t="shared" si="32"/>
        <v>0.20472322076911484</v>
      </c>
      <c r="CD49" s="69">
        <f t="shared" si="32"/>
        <v>8.2799935758555973E-2</v>
      </c>
      <c r="CE49" s="69">
        <f t="shared" si="32"/>
        <v>0.12192328501055889</v>
      </c>
      <c r="CF49" s="69">
        <f t="shared" si="32"/>
        <v>5.5561165777959238E-3</v>
      </c>
      <c r="CG49" s="69">
        <f t="shared" si="32"/>
        <v>0</v>
      </c>
      <c r="CH49" s="69">
        <f t="shared" si="32"/>
        <v>1.0188665525980805E-2</v>
      </c>
      <c r="CI49" s="135">
        <f t="shared" si="6"/>
        <v>1</v>
      </c>
      <c r="CK49" s="136" t="str">
        <f t="shared" si="7"/>
        <v>八雲町</v>
      </c>
      <c r="CL49" s="137">
        <f t="shared" si="17"/>
        <v>71.040583188953747</v>
      </c>
      <c r="CM49" s="75">
        <f t="shared" si="18"/>
        <v>4.670569765981205E-2</v>
      </c>
      <c r="CN49" s="76">
        <f t="shared" si="19"/>
        <v>50.894062631179303</v>
      </c>
      <c r="CO49" s="75">
        <f t="shared" si="20"/>
        <v>6.5194245231413081E-2</v>
      </c>
      <c r="CP49" s="76">
        <f t="shared" si="8"/>
        <v>2.0718547440522701</v>
      </c>
      <c r="CQ49" s="75">
        <f t="shared" si="21"/>
        <v>0</v>
      </c>
      <c r="CR49" s="76">
        <f t="shared" si="9"/>
        <v>18.074665813722174</v>
      </c>
      <c r="CS49" s="75">
        <f t="shared" si="22"/>
        <v>0</v>
      </c>
      <c r="CT49" s="76">
        <f t="shared" si="10"/>
        <v>22.666126198873108</v>
      </c>
      <c r="CU49" s="77">
        <f t="shared" si="23"/>
        <v>0</v>
      </c>
      <c r="CV49" s="18"/>
      <c r="CW49" s="1078">
        <f t="shared" si="24"/>
        <v>3.3180000000000001</v>
      </c>
      <c r="CX49" s="1081">
        <f>VLOOKUP($AX49&amp;"_"&amp;$CW$14,データシート1!$A:$BS,MATCH($CW$12&amp;"_"&amp;CX$20,データシート1!$A$1:$BS$1,0),0)</f>
        <v>3.3180000000000001</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3.3180000000000001</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長洲町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熊本県</v>
      </c>
      <c r="AY4" s="261" t="str">
        <f>年度マスタ!$J4</f>
        <v>長洲町</v>
      </c>
      <c r="AZ4" s="261" t="str">
        <f>年度マスタ!$K4</f>
        <v>43368</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01226</v>
      </c>
      <c r="AY13" s="20" t="str">
        <f>IF(IFERROR(比較地域マスタ!$Z6,"")=0,"",IFERROR(比較地域マスタ!$Z6,""))</f>
        <v>砂川市</v>
      </c>
      <c r="BC13" s="960" t="str">
        <f t="shared" ref="BC13:BC59" si="0">AX13</f>
        <v>01226</v>
      </c>
      <c r="BD13" s="123" t="str">
        <f>AY13</f>
        <v>砂川市</v>
      </c>
      <c r="BE13" s="40">
        <f>VLOOKUP($BC13&amp;"_"&amp;$AZ$7,データシート1!$A:$BS,MATCH("cb_"&amp;BE$12,データシート1!$A$1:$BS$1,0),0)</f>
        <v>518.63</v>
      </c>
      <c r="BF13" s="40">
        <f>VLOOKUP($BC13&amp;"_"&amp;$AZ$7,データシート1!$A:$BS,MATCH("cb_"&amp;BF$12,データシート1!$A$1:$BS$1,0),0)</f>
        <v>798.8</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1317.4299999999998</v>
      </c>
      <c r="BL13" s="42"/>
      <c r="BM13" s="960" t="str">
        <f>AX13</f>
        <v>01226</v>
      </c>
      <c r="BN13" s="123" t="str">
        <f>AY13</f>
        <v>砂川市</v>
      </c>
      <c r="BO13" s="40">
        <f>BE13*VLOOKUP(BO$12,別紙!$B$4:$E$10,MATCH("設備利用率",別紙!$B$4:$E$4,0),0)/100*8760/10^3</f>
        <v>622.41823559999989</v>
      </c>
      <c r="BP13" s="40">
        <f>BF13*VLOOKUP(BP$12,別紙!$B$4:$E$10,MATCH("設備利用率",別紙!$B$4:$E$4,0),0)/100*8760/10^3</f>
        <v>1056.6206879999997</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1679.0389235999996</v>
      </c>
      <c r="BV13" s="42"/>
      <c r="BW13" s="38" t="str">
        <f>AX13</f>
        <v>01226</v>
      </c>
      <c r="BX13" s="38" t="str">
        <f>AY13</f>
        <v>砂川市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100971.14541615557</v>
      </c>
      <c r="BZ13" s="42"/>
      <c r="CA13" s="38" t="str">
        <f>AX13</f>
        <v>01226</v>
      </c>
      <c r="CB13" s="38" t="str">
        <f>AY13</f>
        <v>砂川市</v>
      </c>
      <c r="CC13" s="260">
        <f>BO13/$BY13</f>
        <v>6.1643178656108598E-3</v>
      </c>
      <c r="CD13" s="260">
        <f t="shared" ref="CD13:CH28" si="1">BP13/$BY13</f>
        <v>1.04645805853257E-2</v>
      </c>
      <c r="CE13" s="260">
        <f t="shared" si="1"/>
        <v>0</v>
      </c>
      <c r="CF13" s="260">
        <f t="shared" si="1"/>
        <v>0</v>
      </c>
      <c r="CG13" s="260">
        <f t="shared" si="1"/>
        <v>0</v>
      </c>
      <c r="CH13" s="260">
        <f t="shared" si="1"/>
        <v>0</v>
      </c>
      <c r="CI13" s="260">
        <f>BU13/BY13</f>
        <v>1.6628898450936562E-2</v>
      </c>
      <c r="CK13" s="20" t="str">
        <f>AX13</f>
        <v>01226</v>
      </c>
      <c r="CL13" s="20" t="str">
        <f>AY13</f>
        <v>砂川市</v>
      </c>
      <c r="CM13" s="20">
        <f>VLOOKUP($CK13&amp;"_"&amp;$AZ$7,データシート1!$A:$BS,MATCH("ca_太陽光発電（10kW未満）",データシート1!$A$1:$BS$1,0),0)</f>
        <v>91</v>
      </c>
      <c r="CN13" s="20">
        <f>VLOOKUP($CK13&amp;"_"&amp;$AZ$5,データシート1!$A:$BS,MATCH("ab_家庭",データシート1!$A$1:$BS$1,0),0)</f>
        <v>8678</v>
      </c>
      <c r="CO13" s="260">
        <f>CM13/CN13</f>
        <v>1.0486287162940769E-2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44207</v>
      </c>
      <c r="AY14" s="20" t="str">
        <f>IF(IFERROR(比較地域マスタ!$Z7,"")=0,"",IFERROR(比較地域マスタ!$Z7,""))</f>
        <v>津久見市</v>
      </c>
      <c r="BC14" s="960" t="str">
        <f t="shared" si="0"/>
        <v>44207</v>
      </c>
      <c r="BD14" s="123" t="str">
        <f t="shared" ref="BD14:BD60" si="2">AY14</f>
        <v>津久見市</v>
      </c>
      <c r="BE14" s="40">
        <f>VLOOKUP($BC14&amp;"_"&amp;$AZ$7,データシート1!$A:$BS,MATCH("cb_"&amp;BE$12,データシート1!$A$1:$BS$1,0),0)</f>
        <v>2520.38</v>
      </c>
      <c r="BF14" s="40">
        <f>VLOOKUP($BC14&amp;"_"&amp;$AZ$7,データシート1!$A:$BS,MATCH("cb_"&amp;BF$12,データシート1!$A$1:$BS$1,0),0)</f>
        <v>1700.8</v>
      </c>
      <c r="BG14" s="40">
        <f>VLOOKUP($BC14&amp;"_"&amp;$AZ$7,データシート1!$A:$BS,MATCH("cb_"&amp;BG$12,データシート1!$A$1:$BS$1,0),0)</f>
        <v>19.2</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4240.38</v>
      </c>
      <c r="BL14" s="42"/>
      <c r="BM14" s="960" t="str">
        <f t="shared" ref="BM14:BM60" si="4">AX14</f>
        <v>44207</v>
      </c>
      <c r="BN14" s="123" t="str">
        <f t="shared" ref="BN14:BN60" si="5">AY14</f>
        <v>津久見市</v>
      </c>
      <c r="BO14" s="40">
        <f>BE14*VLOOKUP(BO$12,別紙!$B$4:$E$10,MATCH("設備利用率",別紙!$B$4:$E$4,0),0)/100*8760/10^3</f>
        <v>3024.7584456</v>
      </c>
      <c r="BP14" s="40">
        <f>BF14*VLOOKUP(BP$12,別紙!$B$4:$E$10,MATCH("設備利用率",別紙!$B$4:$E$4,0),0)/100*8760/10^3</f>
        <v>2249.7502079999995</v>
      </c>
      <c r="BQ14" s="40">
        <f>BG14*VLOOKUP(BQ$12,別紙!$B$4:$E$10,MATCH("設備利用率",別紙!$B$4:$E$4,0),0)/100*8760/10^3</f>
        <v>41.711615999999992</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5316.2202695999995</v>
      </c>
      <c r="BV14" s="42"/>
      <c r="BW14" s="38" t="str">
        <f t="shared" ref="BW14:BW60" si="7">AX14</f>
        <v>44207</v>
      </c>
      <c r="BX14" s="38" t="str">
        <f t="shared" ref="BX14:BX60" si="8">AY14</f>
        <v>津久見市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162253.09959859125</v>
      </c>
      <c r="BZ14" s="42"/>
      <c r="CA14" s="38" t="str">
        <f t="shared" ref="CA14:CA60" si="9">AX14</f>
        <v>44207</v>
      </c>
      <c r="CB14" s="38" t="str">
        <f t="shared" ref="CB14:CB60" si="10">AY14</f>
        <v>津久見市</v>
      </c>
      <c r="CC14" s="260">
        <f t="shared" ref="CC14:CC60" si="11">BO14/$BY14</f>
        <v>1.8642222879459016E-2</v>
      </c>
      <c r="CD14" s="260">
        <f t="shared" si="1"/>
        <v>1.3865684005826738E-2</v>
      </c>
      <c r="CE14" s="260">
        <f t="shared" si="1"/>
        <v>2.5707746787699673E-4</v>
      </c>
      <c r="CF14" s="260">
        <f t="shared" si="1"/>
        <v>0</v>
      </c>
      <c r="CG14" s="260">
        <f t="shared" si="1"/>
        <v>0</v>
      </c>
      <c r="CH14" s="260">
        <f t="shared" si="1"/>
        <v>0</v>
      </c>
      <c r="CI14" s="260">
        <f t="shared" ref="CI14:CI60" si="12">BU14/BY14</f>
        <v>3.2764984353162753E-2</v>
      </c>
      <c r="CK14" s="20" t="str">
        <f t="shared" ref="CK14:CK60" si="13">AX14</f>
        <v>44207</v>
      </c>
      <c r="CL14" s="20" t="str">
        <f t="shared" ref="CL14:CL60" si="14">AY14</f>
        <v>津久見市</v>
      </c>
      <c r="CM14" s="20">
        <f>VLOOKUP($CK14&amp;"_"&amp;$AZ$7,データシート1!$A:$BS,MATCH("ca_太陽光発電（10kW未満）",データシート1!$A$1:$BS$1,0),0)</f>
        <v>561</v>
      </c>
      <c r="CN14" s="20">
        <f>VLOOKUP($CK14&amp;"_"&amp;$AZ$5,データシート1!$A:$BS,MATCH("ab_家庭",データシート1!$A$1:$BS$1,0),0)</f>
        <v>7881</v>
      </c>
      <c r="CO14" s="260">
        <f t="shared" ref="CO14:CO60" si="15">CM14/CN14</f>
        <v>7.1183859916254283E-2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39412</v>
      </c>
      <c r="AY15" s="20" t="str">
        <f>IF(IFERROR(比較地域マスタ!$Z8,"")=0,"",IFERROR(比較地域マスタ!$Z8,""))</f>
        <v>四万十町</v>
      </c>
      <c r="BC15" s="960" t="str">
        <f t="shared" si="0"/>
        <v>39412</v>
      </c>
      <c r="BD15" s="123" t="str">
        <f t="shared" si="2"/>
        <v>四万十町</v>
      </c>
      <c r="BE15" s="40">
        <f>VLOOKUP($BC15&amp;"_"&amp;$AZ$7,データシート1!$A:$BS,MATCH("cb_"&amp;BE$12,データシート1!$A$1:$BS$1,0),0)</f>
        <v>3143.0179999999991</v>
      </c>
      <c r="BF15" s="40">
        <f>VLOOKUP($BC15&amp;"_"&amp;$AZ$7,データシート1!$A:$BS,MATCH("cb_"&amp;BF$12,データシート1!$A$1:$BS$1,0),0)</f>
        <v>20512.040000000015</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23655.058000000015</v>
      </c>
      <c r="BL15" s="42"/>
      <c r="BM15" s="960" t="str">
        <f t="shared" si="4"/>
        <v>39412</v>
      </c>
      <c r="BN15" s="123" t="str">
        <f t="shared" si="5"/>
        <v>四万十町</v>
      </c>
      <c r="BO15" s="40">
        <f>BE15*VLOOKUP(BO$12,別紙!$B$4:$E$10,MATCH("設備利用率",別紙!$B$4:$E$4,0),0)/100*8760/10^3</f>
        <v>3771.9987621599985</v>
      </c>
      <c r="BP15" s="40">
        <f>BF15*VLOOKUP(BP$12,別紙!$B$4:$E$10,MATCH("設備利用率",別紙!$B$4:$E$4,0),0)/100*8760/10^3</f>
        <v>27132.506030400018</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30904.504792560016</v>
      </c>
      <c r="BV15" s="42"/>
      <c r="BW15" s="38" t="str">
        <f t="shared" si="7"/>
        <v>39412</v>
      </c>
      <c r="BX15" s="38" t="str">
        <f t="shared" si="8"/>
        <v>四万十町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78087.484232878196</v>
      </c>
      <c r="BZ15" s="42"/>
      <c r="CA15" s="38" t="str">
        <f t="shared" si="9"/>
        <v>39412</v>
      </c>
      <c r="CB15" s="38" t="str">
        <f t="shared" si="10"/>
        <v>四万十町</v>
      </c>
      <c r="CC15" s="260">
        <f t="shared" si="11"/>
        <v>4.8304780198973607E-2</v>
      </c>
      <c r="CD15" s="260">
        <f t="shared" si="1"/>
        <v>0.34746292951996605</v>
      </c>
      <c r="CE15" s="260">
        <f t="shared" si="1"/>
        <v>0</v>
      </c>
      <c r="CF15" s="260">
        <f t="shared" si="1"/>
        <v>0</v>
      </c>
      <c r="CG15" s="260">
        <f t="shared" si="1"/>
        <v>0</v>
      </c>
      <c r="CH15" s="260">
        <f t="shared" si="1"/>
        <v>0</v>
      </c>
      <c r="CI15" s="260">
        <f t="shared" si="12"/>
        <v>0.39576770971893965</v>
      </c>
      <c r="CK15" s="20" t="str">
        <f t="shared" si="13"/>
        <v>39412</v>
      </c>
      <c r="CL15" s="20" t="str">
        <f t="shared" si="14"/>
        <v>四万十町</v>
      </c>
      <c r="CM15" s="20">
        <f>VLOOKUP($CK15&amp;"_"&amp;$AZ$7,データシート1!$A:$BS,MATCH("ca_太陽光発電（10kW未満）",データシート1!$A$1:$BS$1,0),0)</f>
        <v>622</v>
      </c>
      <c r="CN15" s="20">
        <f>VLOOKUP($CK15&amp;"_"&amp;$AZ$5,データシート1!$A:$BS,MATCH("ab_家庭",データシート1!$A$1:$BS$1,0),0)</f>
        <v>8234</v>
      </c>
      <c r="CO15" s="260">
        <f t="shared" si="15"/>
        <v>7.5540442069468056E-2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24212</v>
      </c>
      <c r="AY16" s="20" t="str">
        <f>IF(IFERROR(比較地域マスタ!$Z9,"")=0,"",IFERROR(比較地域マスタ!$Z9,""))</f>
        <v>熊野市</v>
      </c>
      <c r="BC16" s="960" t="str">
        <f t="shared" si="0"/>
        <v>24212</v>
      </c>
      <c r="BD16" s="123" t="str">
        <f t="shared" si="2"/>
        <v>熊野市</v>
      </c>
      <c r="BE16" s="40">
        <f>VLOOKUP($BC16&amp;"_"&amp;$AZ$7,データシート1!$A:$BS,MATCH("cb_"&amp;BE$12,データシート1!$A$1:$BS$1,0),0)</f>
        <v>1678.7999999999993</v>
      </c>
      <c r="BF16" s="40">
        <f>VLOOKUP($BC16&amp;"_"&amp;$AZ$7,データシート1!$A:$BS,MATCH("cb_"&amp;BF$12,データシート1!$A$1:$BS$1,0),0)</f>
        <v>9437.0000000000018</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11115.800000000001</v>
      </c>
      <c r="BL16" s="42"/>
      <c r="BM16" s="960" t="str">
        <f t="shared" si="4"/>
        <v>24212</v>
      </c>
      <c r="BN16" s="123" t="str">
        <f t="shared" si="5"/>
        <v>熊野市</v>
      </c>
      <c r="BO16" s="40">
        <f>BE16*VLOOKUP(BO$12,別紙!$B$4:$E$10,MATCH("設備利用率",別紙!$B$4:$E$4,0),0)/100*8760/10^3</f>
        <v>2014.7614559999993</v>
      </c>
      <c r="BP16" s="40">
        <f>BF16*VLOOKUP(BP$12,別紙!$B$4:$E$10,MATCH("設備利用率",別紙!$B$4:$E$4,0),0)/100*8760/10^3</f>
        <v>12482.886120000001</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14497.647575999999</v>
      </c>
      <c r="BV16" s="42"/>
      <c r="BW16" s="38" t="str">
        <f t="shared" si="7"/>
        <v>24212</v>
      </c>
      <c r="BX16" s="38" t="str">
        <f t="shared" si="8"/>
        <v>熊野市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89007.863259456426</v>
      </c>
      <c r="BZ16" s="42"/>
      <c r="CA16" s="38" t="str">
        <f t="shared" si="9"/>
        <v>24212</v>
      </c>
      <c r="CB16" s="38" t="str">
        <f t="shared" si="10"/>
        <v>熊野市</v>
      </c>
      <c r="CC16" s="260">
        <f t="shared" si="11"/>
        <v>2.2635769270485728E-2</v>
      </c>
      <c r="CD16" s="260">
        <f t="shared" si="1"/>
        <v>0.1402447566190034</v>
      </c>
      <c r="CE16" s="260">
        <f t="shared" si="1"/>
        <v>0</v>
      </c>
      <c r="CF16" s="260">
        <f t="shared" si="1"/>
        <v>0</v>
      </c>
      <c r="CG16" s="260">
        <f t="shared" si="1"/>
        <v>0</v>
      </c>
      <c r="CH16" s="260">
        <f t="shared" si="1"/>
        <v>0</v>
      </c>
      <c r="CI16" s="260">
        <f t="shared" si="12"/>
        <v>0.16288052588948912</v>
      </c>
      <c r="CK16" s="20" t="str">
        <f t="shared" si="13"/>
        <v>24212</v>
      </c>
      <c r="CL16" s="20" t="str">
        <f t="shared" si="14"/>
        <v>熊野市</v>
      </c>
      <c r="CM16" s="20">
        <f>VLOOKUP($CK16&amp;"_"&amp;$AZ$7,データシート1!$A:$BS,MATCH("ca_太陽光発電（10kW未満）",データシート1!$A$1:$BS$1,0),0)</f>
        <v>344</v>
      </c>
      <c r="CN16" s="20">
        <f>VLOOKUP($CK16&amp;"_"&amp;$AZ$5,データシート1!$A:$BS,MATCH("ab_家庭",データシート1!$A$1:$BS$1,0),0)</f>
        <v>8686</v>
      </c>
      <c r="CO16" s="260">
        <f t="shared" si="15"/>
        <v>3.9603960396039604E-2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43482</v>
      </c>
      <c r="AY17" s="20" t="str">
        <f>IF(IFERROR(比較地域マスタ!$Z10,"")=0,"",IFERROR(比較地域マスタ!$Z10,""))</f>
        <v>芦北町</v>
      </c>
      <c r="BC17" s="960" t="str">
        <f t="shared" si="0"/>
        <v>43482</v>
      </c>
      <c r="BD17" s="123" t="str">
        <f t="shared" si="2"/>
        <v>芦北町</v>
      </c>
      <c r="BE17" s="40">
        <f>VLOOKUP($BC17&amp;"_"&amp;$AZ$7,データシート1!$A:$BS,MATCH("cb_"&amp;BE$12,データシート1!$A$1:$BS$1,0),0)</f>
        <v>2745.3100000000013</v>
      </c>
      <c r="BF17" s="40">
        <f>VLOOKUP($BC17&amp;"_"&amp;$AZ$7,データシート1!$A:$BS,MATCH("cb_"&amp;BF$12,データシート1!$A$1:$BS$1,0),0)</f>
        <v>33387.600000000006</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36132.910000000003</v>
      </c>
      <c r="BL17" s="42"/>
      <c r="BM17" s="960" t="str">
        <f t="shared" si="4"/>
        <v>43482</v>
      </c>
      <c r="BN17" s="123" t="str">
        <f t="shared" si="5"/>
        <v>芦北町</v>
      </c>
      <c r="BO17" s="40">
        <f>BE17*VLOOKUP(BO$12,別紙!$B$4:$E$10,MATCH("設備利用率",別紙!$B$4:$E$4,0),0)/100*8760/10^3</f>
        <v>3294.7014372000012</v>
      </c>
      <c r="BP17" s="40">
        <f>BF17*VLOOKUP(BP$12,別紙!$B$4:$E$10,MATCH("設備利用率",別紙!$B$4:$E$4,0),0)/100*8760/10^3</f>
        <v>44163.781776000003</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47458.483213200001</v>
      </c>
      <c r="BV17" s="42"/>
      <c r="BW17" s="38" t="str">
        <f t="shared" si="7"/>
        <v>43482</v>
      </c>
      <c r="BX17" s="38" t="str">
        <f t="shared" si="8"/>
        <v>芦北町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74157.016413021411</v>
      </c>
      <c r="BZ17" s="42"/>
      <c r="CA17" s="38" t="str">
        <f t="shared" si="9"/>
        <v>43482</v>
      </c>
      <c r="CB17" s="38" t="str">
        <f t="shared" si="10"/>
        <v>芦北町</v>
      </c>
      <c r="CC17" s="260">
        <f t="shared" si="11"/>
        <v>4.4428721604035257E-2</v>
      </c>
      <c r="CD17" s="260">
        <f t="shared" si="1"/>
        <v>0.59554421027441951</v>
      </c>
      <c r="CE17" s="260">
        <f t="shared" si="1"/>
        <v>0</v>
      </c>
      <c r="CF17" s="260">
        <f t="shared" si="1"/>
        <v>0</v>
      </c>
      <c r="CG17" s="260">
        <f t="shared" si="1"/>
        <v>0</v>
      </c>
      <c r="CH17" s="260">
        <f t="shared" si="1"/>
        <v>0</v>
      </c>
      <c r="CI17" s="260">
        <f t="shared" si="12"/>
        <v>0.63997293187845472</v>
      </c>
      <c r="CK17" s="20" t="str">
        <f t="shared" si="13"/>
        <v>43482</v>
      </c>
      <c r="CL17" s="20" t="str">
        <f t="shared" si="14"/>
        <v>芦北町</v>
      </c>
      <c r="CM17" s="20">
        <f>VLOOKUP($CK17&amp;"_"&amp;$AZ$7,データシート1!$A:$BS,MATCH("ca_太陽光発電（10kW未満）",データシート1!$A$1:$BS$1,0),0)</f>
        <v>553</v>
      </c>
      <c r="CN17" s="20">
        <f>VLOOKUP($CK17&amp;"_"&amp;$AZ$5,データシート1!$A:$BS,MATCH("ab_家庭",データシート1!$A$1:$BS$1,0),0)</f>
        <v>7055</v>
      </c>
      <c r="CO17" s="260">
        <f t="shared" si="15"/>
        <v>7.8384124734231037E-2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01578</v>
      </c>
      <c r="AY18" s="20" t="str">
        <f>IF(IFERROR(比較地域マスタ!$Z11,"")=0,"",IFERROR(比較地域マスタ!$Z11,""))</f>
        <v>白老町</v>
      </c>
      <c r="BC18" s="960" t="str">
        <f t="shared" si="0"/>
        <v>01578</v>
      </c>
      <c r="BD18" s="123" t="str">
        <f t="shared" si="2"/>
        <v>白老町</v>
      </c>
      <c r="BE18" s="40">
        <f>VLOOKUP($BC18&amp;"_"&amp;$AZ$7,データシート1!$A:$BS,MATCH("cb_"&amp;BE$12,データシート1!$A$1:$BS$1,0),0)</f>
        <v>673.48999999999955</v>
      </c>
      <c r="BF18" s="40">
        <f>VLOOKUP($BC18&amp;"_"&amp;$AZ$7,データシート1!$A:$BS,MATCH("cb_"&amp;BF$12,データシート1!$A$1:$BS$1,0),0)</f>
        <v>62640.299999999988</v>
      </c>
      <c r="BG18" s="40">
        <f>VLOOKUP($BC18&amp;"_"&amp;$AZ$7,データシート1!$A:$BS,MATCH("cb_"&amp;BG$12,データシート1!$A$1:$BS$1,0),0)</f>
        <v>19.5</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63333.289999999986</v>
      </c>
      <c r="BL18" s="42"/>
      <c r="BM18" s="960" t="str">
        <f t="shared" si="4"/>
        <v>01578</v>
      </c>
      <c r="BN18" s="123" t="str">
        <f t="shared" si="5"/>
        <v>白老町</v>
      </c>
      <c r="BO18" s="40">
        <f>BE18*VLOOKUP(BO$12,別紙!$B$4:$E$10,MATCH("設備利用率",別紙!$B$4:$E$4,0),0)/100*8760/10^3</f>
        <v>808.26881879999939</v>
      </c>
      <c r="BP18" s="40">
        <f>BF18*VLOOKUP(BP$12,別紙!$B$4:$E$10,MATCH("設備利用率",別紙!$B$4:$E$4,0),0)/100*8760/10^3</f>
        <v>82858.083227999974</v>
      </c>
      <c r="BQ18" s="40">
        <f>BG18*VLOOKUP(BQ$12,別紙!$B$4:$E$10,MATCH("設備利用率",別紙!$B$4:$E$4,0),0)/100*8760/10^3</f>
        <v>42.36336</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83708.71540679998</v>
      </c>
      <c r="BV18" s="42"/>
      <c r="BW18" s="38" t="str">
        <f t="shared" si="7"/>
        <v>01578</v>
      </c>
      <c r="BX18" s="38" t="str">
        <f t="shared" si="8"/>
        <v>白老町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117339.74353403297</v>
      </c>
      <c r="BZ18" s="42"/>
      <c r="CA18" s="38" t="str">
        <f t="shared" si="9"/>
        <v>01578</v>
      </c>
      <c r="CB18" s="38" t="str">
        <f t="shared" si="10"/>
        <v>白老町</v>
      </c>
      <c r="CC18" s="260">
        <f t="shared" si="11"/>
        <v>6.8882783825547633E-3</v>
      </c>
      <c r="CD18" s="260">
        <f t="shared" si="1"/>
        <v>0.70613826767030552</v>
      </c>
      <c r="CE18" s="260">
        <f t="shared" si="1"/>
        <v>3.6103163961418599E-4</v>
      </c>
      <c r="CF18" s="260">
        <f t="shared" si="1"/>
        <v>0</v>
      </c>
      <c r="CG18" s="260">
        <f t="shared" si="1"/>
        <v>0</v>
      </c>
      <c r="CH18" s="260">
        <f t="shared" si="1"/>
        <v>0</v>
      </c>
      <c r="CI18" s="260">
        <f t="shared" si="12"/>
        <v>0.71338757769247452</v>
      </c>
      <c r="CK18" s="20" t="str">
        <f t="shared" si="13"/>
        <v>01578</v>
      </c>
      <c r="CL18" s="20" t="str">
        <f t="shared" si="14"/>
        <v>白老町</v>
      </c>
      <c r="CM18" s="20">
        <f>VLOOKUP($CK18&amp;"_"&amp;$AZ$7,データシート1!$A:$BS,MATCH("ca_太陽光発電（10kW未満）",データシート1!$A$1:$BS$1,0),0)</f>
        <v>116</v>
      </c>
      <c r="CN18" s="20">
        <f>VLOOKUP($CK18&amp;"_"&amp;$AZ$5,データシート1!$A:$BS,MATCH("ab_家庭",データシート1!$A$1:$BS$1,0),0)</f>
        <v>9350</v>
      </c>
      <c r="CO18" s="260">
        <f t="shared" si="15"/>
        <v>1.2406417112299466E-2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30404</v>
      </c>
      <c r="AY19" s="20" t="str">
        <f>IF(IFERROR(比較地域マスタ!$Z12,"")=0,"",IFERROR(比較地域マスタ!$Z12,""))</f>
        <v>上富田町</v>
      </c>
      <c r="BC19" s="960" t="str">
        <f t="shared" si="0"/>
        <v>30404</v>
      </c>
      <c r="BD19" s="123" t="str">
        <f t="shared" si="2"/>
        <v>上富田町</v>
      </c>
      <c r="BE19" s="40">
        <f>VLOOKUP($BC19&amp;"_"&amp;$AZ$7,データシート1!$A:$BS,MATCH("cb_"&amp;BE$12,データシート1!$A$1:$BS$1,0),0)</f>
        <v>3258.0000000000027</v>
      </c>
      <c r="BF19" s="40">
        <f>VLOOKUP($BC19&amp;"_"&amp;$AZ$7,データシート1!$A:$BS,MATCH("cb_"&amp;BF$12,データシート1!$A$1:$BS$1,0),0)</f>
        <v>122830.89999999997</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7460</v>
      </c>
      <c r="BK19" s="40">
        <f t="shared" si="3"/>
        <v>133548.89999999997</v>
      </c>
      <c r="BL19" s="42"/>
      <c r="BM19" s="960" t="str">
        <f t="shared" si="4"/>
        <v>30404</v>
      </c>
      <c r="BN19" s="123" t="str">
        <f t="shared" si="5"/>
        <v>上富田町</v>
      </c>
      <c r="BO19" s="40">
        <f>BE19*VLOOKUP(BO$12,別紙!$B$4:$E$10,MATCH("設備利用率",別紙!$B$4:$E$4,0),0)/100*8760/10^3</f>
        <v>3909.9909600000033</v>
      </c>
      <c r="BP19" s="40">
        <f>BF19*VLOOKUP(BP$12,別紙!$B$4:$E$10,MATCH("設備利用率",別紙!$B$4:$E$4,0),0)/100*8760/10^3</f>
        <v>162475.80128399996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52279.68</v>
      </c>
      <c r="BU19" s="40">
        <f t="shared" si="6"/>
        <v>218665.47224399995</v>
      </c>
      <c r="BV19" s="42"/>
      <c r="BW19" s="38" t="str">
        <f t="shared" si="7"/>
        <v>30404</v>
      </c>
      <c r="BX19" s="38" t="str">
        <f t="shared" si="8"/>
        <v>上富田町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83958.322359597048</v>
      </c>
      <c r="BZ19" s="42"/>
      <c r="CA19" s="38" t="str">
        <f t="shared" si="9"/>
        <v>30404</v>
      </c>
      <c r="CB19" s="38" t="str">
        <f t="shared" si="10"/>
        <v>上富田町</v>
      </c>
      <c r="CC19" s="260">
        <f t="shared" si="11"/>
        <v>4.657061801751286E-2</v>
      </c>
      <c r="CD19" s="260">
        <f t="shared" si="1"/>
        <v>1.935195900986554</v>
      </c>
      <c r="CE19" s="260">
        <f t="shared" si="1"/>
        <v>0</v>
      </c>
      <c r="CF19" s="260">
        <f t="shared" si="1"/>
        <v>0</v>
      </c>
      <c r="CG19" s="260">
        <f t="shared" si="1"/>
        <v>0</v>
      </c>
      <c r="CH19" s="260">
        <f t="shared" si="1"/>
        <v>0.62268609627624427</v>
      </c>
      <c r="CI19" s="260">
        <f t="shared" si="12"/>
        <v>2.6044526152803109</v>
      </c>
      <c r="CK19" s="20" t="str">
        <f t="shared" si="13"/>
        <v>30404</v>
      </c>
      <c r="CL19" s="20" t="str">
        <f t="shared" si="14"/>
        <v>上富田町</v>
      </c>
      <c r="CM19" s="20">
        <f>VLOOKUP($CK19&amp;"_"&amp;$AZ$7,データシート1!$A:$BS,MATCH("ca_太陽光発電（10kW未満）",データシート1!$A$1:$BS$1,0),0)</f>
        <v>710</v>
      </c>
      <c r="CN19" s="20">
        <f>VLOOKUP($CK19&amp;"_"&amp;$AZ$5,データシート1!$A:$BS,MATCH("ab_家庭",データシート1!$A$1:$BS$1,0),0)</f>
        <v>7350</v>
      </c>
      <c r="CO19" s="260">
        <f t="shared" si="15"/>
        <v>9.6598639455782315E-2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17463</v>
      </c>
      <c r="AY20" s="20" t="str">
        <f>IF(IFERROR(比較地域マスタ!$Z13,"")=0,"",IFERROR(比較地域マスタ!$Z13,""))</f>
        <v>能登町</v>
      </c>
      <c r="BC20" s="960" t="str">
        <f t="shared" si="0"/>
        <v>17463</v>
      </c>
      <c r="BD20" s="123" t="str">
        <f t="shared" si="2"/>
        <v>能登町</v>
      </c>
      <c r="BE20" s="40">
        <f>VLOOKUP($BC20&amp;"_"&amp;$AZ$7,データシート1!$A:$BS,MATCH("cb_"&amp;BE$12,データシート1!$A$1:$BS$1,0),0)</f>
        <v>668.47499999999991</v>
      </c>
      <c r="BF20" s="40">
        <f>VLOOKUP($BC20&amp;"_"&amp;$AZ$7,データシート1!$A:$BS,MATCH("cb_"&amp;BF$12,データシート1!$A$1:$BS$1,0),0)</f>
        <v>14173.500000000002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14841.975000000002</v>
      </c>
      <c r="BL20" s="42"/>
      <c r="BM20" s="960" t="str">
        <f t="shared" si="4"/>
        <v>17463</v>
      </c>
      <c r="BN20" s="123" t="str">
        <f t="shared" si="5"/>
        <v>能登町</v>
      </c>
      <c r="BO20" s="40">
        <f>BE20*VLOOKUP(BO$12,別紙!$B$4:$E$10,MATCH("設備利用率",別紙!$B$4:$E$4,0),0)/100*8760/10^3</f>
        <v>802.25021699999979</v>
      </c>
      <c r="BP20" s="40">
        <f>BF20*VLOOKUP(BP$12,別紙!$B$4:$E$10,MATCH("設備利用率",別紙!$B$4:$E$4,0),0)/100*8760/10^3</f>
        <v>18748.138860000003</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19550.389077000003</v>
      </c>
      <c r="BV20" s="42"/>
      <c r="BW20" s="38" t="str">
        <f t="shared" si="7"/>
        <v>17463</v>
      </c>
      <c r="BX20" s="38" t="str">
        <f t="shared" si="8"/>
        <v>能登町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84173.2599220095</v>
      </c>
      <c r="BZ20" s="42"/>
      <c r="CA20" s="38" t="str">
        <f t="shared" si="9"/>
        <v>17463</v>
      </c>
      <c r="CB20" s="38" t="str">
        <f t="shared" si="10"/>
        <v>能登町</v>
      </c>
      <c r="CC20" s="260">
        <f t="shared" si="11"/>
        <v>9.5309391336788254E-3</v>
      </c>
      <c r="CD20" s="260">
        <f t="shared" si="1"/>
        <v>0.22273271674841913</v>
      </c>
      <c r="CE20" s="260">
        <f t="shared" si="1"/>
        <v>0</v>
      </c>
      <c r="CF20" s="260">
        <f t="shared" si="1"/>
        <v>0</v>
      </c>
      <c r="CG20" s="260">
        <f t="shared" si="1"/>
        <v>0</v>
      </c>
      <c r="CH20" s="260">
        <f t="shared" si="1"/>
        <v>0</v>
      </c>
      <c r="CI20" s="260">
        <f t="shared" si="12"/>
        <v>0.23226365588209796</v>
      </c>
      <c r="CK20" s="20" t="str">
        <f t="shared" si="13"/>
        <v>17463</v>
      </c>
      <c r="CL20" s="20" t="str">
        <f t="shared" si="14"/>
        <v>能登町</v>
      </c>
      <c r="CM20" s="20">
        <f>VLOOKUP($CK20&amp;"_"&amp;$AZ$7,データシート1!$A:$BS,MATCH("ca_太陽光発電（10kW未満）",データシート1!$A$1:$BS$1,0),0)</f>
        <v>138</v>
      </c>
      <c r="CN20" s="20">
        <f>VLOOKUP($CK20&amp;"_"&amp;$AZ$5,データシート1!$A:$BS,MATCH("ab_家庭",データシート1!$A$1:$BS$1,0),0)</f>
        <v>7377</v>
      </c>
      <c r="CO20" s="260">
        <f t="shared" si="15"/>
        <v>1.870679137860919E-2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01400</v>
      </c>
      <c r="AY21" s="20" t="str">
        <f>IF(IFERROR(比較地域マスタ!$Z14,"")=0,"",IFERROR(比較地域マスタ!$Z14,""))</f>
        <v>倶知安町</v>
      </c>
      <c r="BC21" s="960" t="str">
        <f t="shared" si="0"/>
        <v>01400</v>
      </c>
      <c r="BD21" s="123" t="str">
        <f t="shared" si="2"/>
        <v>倶知安町</v>
      </c>
      <c r="BE21" s="40">
        <f>VLOOKUP($BC21&amp;"_"&amp;$AZ$7,データシート1!$A:$BS,MATCH("cb_"&amp;BE$12,データシート1!$A$1:$BS$1,0),0)</f>
        <v>82.468999999999994</v>
      </c>
      <c r="BF21" s="40">
        <f>VLOOKUP($BC21&amp;"_"&amp;$AZ$7,データシート1!$A:$BS,MATCH("cb_"&amp;BF$12,データシート1!$A$1:$BS$1,0),0)</f>
        <v>10</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92.468999999999994</v>
      </c>
      <c r="BL21" s="42"/>
      <c r="BM21" s="960" t="str">
        <f t="shared" si="4"/>
        <v>01400</v>
      </c>
      <c r="BN21" s="123" t="str">
        <f t="shared" si="5"/>
        <v>倶知安町</v>
      </c>
      <c r="BO21" s="40">
        <f>BE21*VLOOKUP(BO$12,別紙!$B$4:$E$10,MATCH("設備利用率",別紙!$B$4:$E$4,0),0)/100*8760/10^3</f>
        <v>98.972696279999994</v>
      </c>
      <c r="BP21" s="40">
        <f>BF21*VLOOKUP(BP$12,別紙!$B$4:$E$10,MATCH("設備利用率",別紙!$B$4:$E$4,0),0)/100*8760/10^3</f>
        <v>13.227600000000001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112.20029627999999</v>
      </c>
      <c r="BV21" s="42"/>
      <c r="BW21" s="38" t="str">
        <f t="shared" si="7"/>
        <v>01400</v>
      </c>
      <c r="BX21" s="38" t="str">
        <f t="shared" si="8"/>
        <v>倶知安町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88836.178135934431</v>
      </c>
      <c r="BZ21" s="42"/>
      <c r="CA21" s="38" t="str">
        <f t="shared" si="9"/>
        <v>01400</v>
      </c>
      <c r="CB21" s="38" t="str">
        <f t="shared" si="10"/>
        <v>倶知安町</v>
      </c>
      <c r="CC21" s="260">
        <f t="shared" si="11"/>
        <v>1.1141034920317595E-3</v>
      </c>
      <c r="CD21" s="260">
        <f t="shared" si="1"/>
        <v>1.4889879638630479E-4</v>
      </c>
      <c r="CE21" s="260">
        <f t="shared" si="1"/>
        <v>0</v>
      </c>
      <c r="CF21" s="260">
        <f t="shared" si="1"/>
        <v>0</v>
      </c>
      <c r="CG21" s="260">
        <f t="shared" si="1"/>
        <v>0</v>
      </c>
      <c r="CH21" s="260">
        <f t="shared" si="1"/>
        <v>0</v>
      </c>
      <c r="CI21" s="260">
        <f t="shared" si="12"/>
        <v>1.2630022884180642E-3</v>
      </c>
      <c r="CK21" s="20" t="str">
        <f t="shared" si="13"/>
        <v>01400</v>
      </c>
      <c r="CL21" s="20" t="str">
        <f t="shared" si="14"/>
        <v>倶知安町</v>
      </c>
      <c r="CM21" s="20">
        <f>VLOOKUP($CK21&amp;"_"&amp;$AZ$7,データシート1!$A:$BS,MATCH("ca_太陽光発電（10kW未満）",データシート1!$A$1:$BS$1,0),0)</f>
        <v>14</v>
      </c>
      <c r="CN21" s="20">
        <f>VLOOKUP($CK21&amp;"_"&amp;$AZ$5,データシート1!$A:$BS,MATCH("ab_家庭",データシート1!$A$1:$BS$1,0),0)</f>
        <v>7967</v>
      </c>
      <c r="CO21" s="260">
        <f t="shared" si="15"/>
        <v>1.7572486506840718E-3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40605</v>
      </c>
      <c r="AY22" s="20" t="str">
        <f>IF(IFERROR(比較地域マスタ!$Z15,"")=0,"",IFERROR(比較地域マスタ!$Z15,""))</f>
        <v>川崎町</v>
      </c>
      <c r="BC22" s="960" t="str">
        <f t="shared" si="0"/>
        <v>40605</v>
      </c>
      <c r="BD22" s="123" t="str">
        <f t="shared" si="2"/>
        <v>川崎町</v>
      </c>
      <c r="BE22" s="40">
        <f>VLOOKUP($BC22&amp;"_"&amp;$AZ$7,データシート1!$A:$BS,MATCH("cb_"&amp;BE$12,データシート1!$A$1:$BS$1,0),0)</f>
        <v>1667.9899999999998</v>
      </c>
      <c r="BF22" s="40">
        <f>VLOOKUP($BC22&amp;"_"&amp;$AZ$7,データシート1!$A:$BS,MATCH("cb_"&amp;BF$12,データシート1!$A$1:$BS$1,0),0)</f>
        <v>62337.700000000063</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64005.690000000061</v>
      </c>
      <c r="BL22" s="42"/>
      <c r="BM22" s="960" t="str">
        <f t="shared" si="4"/>
        <v>40605</v>
      </c>
      <c r="BN22" s="123" t="str">
        <f t="shared" si="5"/>
        <v>川崎町</v>
      </c>
      <c r="BO22" s="40">
        <f>BE22*VLOOKUP(BO$12,別紙!$B$4:$E$10,MATCH("設備利用率",別紙!$B$4:$E$4,0),0)/100*8760/10^3</f>
        <v>2001.7881587999996</v>
      </c>
      <c r="BP22" s="40">
        <f>BF22*VLOOKUP(BP$12,別紙!$B$4:$E$10,MATCH("設備利用率",別紙!$B$4:$E$4,0),0)/100*8760/10^3</f>
        <v>82457.816052000097</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84459.604210800098</v>
      </c>
      <c r="BV22" s="42"/>
      <c r="BW22" s="38" t="str">
        <f t="shared" si="7"/>
        <v>40605</v>
      </c>
      <c r="BX22" s="38" t="str">
        <f t="shared" si="8"/>
        <v>川崎町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65428.477668165993</v>
      </c>
      <c r="BZ22" s="42"/>
      <c r="CA22" s="38" t="str">
        <f t="shared" si="9"/>
        <v>40605</v>
      </c>
      <c r="CB22" s="38" t="str">
        <f t="shared" si="10"/>
        <v>川崎町</v>
      </c>
      <c r="CC22" s="260">
        <f t="shared" si="11"/>
        <v>3.0595059370821381E-2</v>
      </c>
      <c r="CD22" s="260">
        <f t="shared" si="1"/>
        <v>1.2602741037351031</v>
      </c>
      <c r="CE22" s="260">
        <f t="shared" si="1"/>
        <v>0</v>
      </c>
      <c r="CF22" s="260">
        <f t="shared" si="1"/>
        <v>0</v>
      </c>
      <c r="CG22" s="260">
        <f t="shared" si="1"/>
        <v>0</v>
      </c>
      <c r="CH22" s="260">
        <f t="shared" si="1"/>
        <v>0</v>
      </c>
      <c r="CI22" s="260">
        <f t="shared" si="12"/>
        <v>1.2908691631059244</v>
      </c>
      <c r="CK22" s="20" t="str">
        <f t="shared" si="13"/>
        <v>40605</v>
      </c>
      <c r="CL22" s="20" t="str">
        <f t="shared" si="14"/>
        <v>川崎町</v>
      </c>
      <c r="CM22" s="20">
        <f>VLOOKUP($CK22&amp;"_"&amp;$AZ$7,データシート1!$A:$BS,MATCH("ca_太陽光発電（10kW未満）",データシート1!$A$1:$BS$1,0),0)</f>
        <v>326</v>
      </c>
      <c r="CN22" s="20">
        <f>VLOOKUP($CK22&amp;"_"&amp;$AZ$5,データシート1!$A:$BS,MATCH("ab_家庭",データシート1!$A$1:$BS$1,0),0)</f>
        <v>8659</v>
      </c>
      <c r="CO22" s="260">
        <f t="shared" si="15"/>
        <v>3.7648689225083729E-2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07547</v>
      </c>
      <c r="AY23" s="20" t="str">
        <f>IF(IFERROR(比較地域マスタ!$Z16,"")=0,"",IFERROR(比較地域マスタ!$Z16,""))</f>
        <v>浪江町</v>
      </c>
      <c r="BC23" s="960" t="str">
        <f t="shared" si="0"/>
        <v>07547</v>
      </c>
      <c r="BD23" s="123" t="str">
        <f t="shared" si="2"/>
        <v>浪江町</v>
      </c>
      <c r="BE23" s="40">
        <f>VLOOKUP($BC23&amp;"_"&amp;$AZ$7,データシート1!$A:$BS,MATCH("cb_"&amp;BE$12,データシート1!$A$1:$BS$1,0),0)</f>
        <v>1727.9</v>
      </c>
      <c r="BF23" s="40">
        <f>VLOOKUP($BC23&amp;"_"&amp;$AZ$7,データシート1!$A:$BS,MATCH("cb_"&amp;BF$12,データシート1!$A$1:$BS$1,0),0)</f>
        <v>80880.399999999994</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82608.299999999988</v>
      </c>
      <c r="BL23" s="42"/>
      <c r="BM23" s="960" t="str">
        <f t="shared" si="4"/>
        <v>07547</v>
      </c>
      <c r="BN23" s="123" t="str">
        <f t="shared" si="5"/>
        <v>浪江町</v>
      </c>
      <c r="BO23" s="40">
        <f>BE23*VLOOKUP(BO$12,別紙!$B$4:$E$10,MATCH("設備利用率",別紙!$B$4:$E$4,0),0)/100*8760/10^3</f>
        <v>2073.6873479999999</v>
      </c>
      <c r="BP23" s="40">
        <f>BF23*VLOOKUP(BP$12,別紙!$B$4:$E$10,MATCH("設備利用率",別紙!$B$4:$E$4,0),0)/100*8760/10^3</f>
        <v>106985.35790399999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109059.045252</v>
      </c>
      <c r="BV23" s="42"/>
      <c r="BW23" s="38" t="str">
        <f t="shared" si="7"/>
        <v>07547</v>
      </c>
      <c r="BX23" s="38" t="str">
        <f t="shared" si="8"/>
        <v>浪江町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41928.878372825682</v>
      </c>
      <c r="BZ23" s="42"/>
      <c r="CA23" s="38" t="str">
        <f t="shared" si="9"/>
        <v>07547</v>
      </c>
      <c r="CB23" s="38" t="str">
        <f t="shared" si="10"/>
        <v>浪江町</v>
      </c>
      <c r="CC23" s="260">
        <f t="shared" si="11"/>
        <v>4.9457257825049936E-2</v>
      </c>
      <c r="CD23" s="260">
        <f t="shared" si="1"/>
        <v>2.5515912196052861</v>
      </c>
      <c r="CE23" s="260">
        <f t="shared" si="1"/>
        <v>0</v>
      </c>
      <c r="CF23" s="260">
        <f t="shared" si="1"/>
        <v>0</v>
      </c>
      <c r="CG23" s="260">
        <f t="shared" si="1"/>
        <v>0</v>
      </c>
      <c r="CH23" s="260">
        <f t="shared" si="1"/>
        <v>0</v>
      </c>
      <c r="CI23" s="260">
        <f t="shared" si="12"/>
        <v>2.6010484774303362</v>
      </c>
      <c r="CK23" s="20" t="str">
        <f t="shared" si="13"/>
        <v>07547</v>
      </c>
      <c r="CL23" s="20" t="str">
        <f t="shared" si="14"/>
        <v>浪江町</v>
      </c>
      <c r="CM23" s="20">
        <f>VLOOKUP($CK23&amp;"_"&amp;$AZ$7,データシート1!$A:$BS,MATCH("ca_太陽光発電（10kW未満）",データシート1!$A$1:$BS$1,0),0)</f>
        <v>346</v>
      </c>
      <c r="CN23" s="20">
        <f>VLOOKUP($CK23&amp;"_"&amp;$AZ$5,データシート1!$A:$BS,MATCH("ab_家庭",データシート1!$A$1:$BS$1,0),0)</f>
        <v>6773</v>
      </c>
      <c r="CO23" s="260">
        <f t="shared" si="15"/>
        <v>5.1085191200354346E-2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03301</v>
      </c>
      <c r="AY24" s="20" t="str">
        <f>IF(IFERROR(比較地域マスタ!$Z17,"")=0,"",IFERROR(比較地域マスタ!$Z17,""))</f>
        <v>雫石町</v>
      </c>
      <c r="BC24" s="960" t="str">
        <f t="shared" si="0"/>
        <v>03301</v>
      </c>
      <c r="BD24" s="123" t="str">
        <f t="shared" si="2"/>
        <v>雫石町</v>
      </c>
      <c r="BE24" s="40">
        <f>VLOOKUP($BC24&amp;"_"&amp;$AZ$7,データシート1!$A:$BS,MATCH("cb_"&amp;BE$12,データシート1!$A$1:$BS$1,0),0)</f>
        <v>1905.3999999999996</v>
      </c>
      <c r="BF24" s="40">
        <f>VLOOKUP($BC24&amp;"_"&amp;$AZ$7,データシート1!$A:$BS,MATCH("cb_"&amp;BF$12,データシート1!$A$1:$BS$1,0),0)</f>
        <v>23358.100000000009</v>
      </c>
      <c r="BG24" s="40">
        <f>VLOOKUP($BC24&amp;"_"&amp;$AZ$7,データシート1!$A:$BS,MATCH("cb_"&amp;BG$12,データシート1!$A$1:$BS$1,0),0)</f>
        <v>3.2</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250</v>
      </c>
      <c r="BK24" s="40">
        <f t="shared" si="3"/>
        <v>25516.700000000008</v>
      </c>
      <c r="BL24" s="42"/>
      <c r="BM24" s="960" t="str">
        <f t="shared" si="4"/>
        <v>03301</v>
      </c>
      <c r="BN24" s="123" t="str">
        <f t="shared" si="5"/>
        <v>雫石町</v>
      </c>
      <c r="BO24" s="40">
        <f>BE24*VLOOKUP(BO$12,別紙!$B$4:$E$10,MATCH("設備利用率",別紙!$B$4:$E$4,0),0)/100*8760/10^3</f>
        <v>2286.7086479999989</v>
      </c>
      <c r="BP24" s="40">
        <f>BF24*VLOOKUP(BP$12,別紙!$B$4:$E$10,MATCH("設備利用率",別紙!$B$4:$E$4,0),0)/100*8760/10^3</f>
        <v>30897.160356000011</v>
      </c>
      <c r="BQ24" s="40">
        <f>BG24*VLOOKUP(BQ$12,別紙!$B$4:$E$10,MATCH("設備利用率",別紙!$B$4:$E$4,0),0)/100*8760/10^3</f>
        <v>6.9519360000000008</v>
      </c>
      <c r="BR24" s="40">
        <f>BH24*VLOOKUP(BR$12,別紙!$B$4:$E$10,MATCH("設備利用率",別紙!$B$4:$E$4,0),0)/100*8760/10^3</f>
        <v>0</v>
      </c>
      <c r="BS24" s="40">
        <f>BI24*VLOOKUP(BS$12,別紙!$B$4:$E$10,MATCH("設備利用率",別紙!$B$4:$E$4,0),0)/100*8760/10^3</f>
        <v>0</v>
      </c>
      <c r="BT24" s="40">
        <f>BJ24*VLOOKUP(BT$12,別紙!$B$4:$E$10,MATCH("設備利用率",別紙!$B$4:$E$4,0),0)/100*8760/10^3</f>
        <v>1752</v>
      </c>
      <c r="BU24" s="40">
        <f t="shared" si="6"/>
        <v>34942.820940000005</v>
      </c>
      <c r="BV24" s="42"/>
      <c r="BW24" s="38" t="str">
        <f t="shared" si="7"/>
        <v>03301</v>
      </c>
      <c r="BX24" s="38" t="str">
        <f t="shared" si="8"/>
        <v>雫石町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98527.491759040597</v>
      </c>
      <c r="BZ24" s="42"/>
      <c r="CA24" s="38" t="str">
        <f t="shared" si="9"/>
        <v>03301</v>
      </c>
      <c r="CB24" s="38" t="str">
        <f t="shared" si="10"/>
        <v>雫石町</v>
      </c>
      <c r="CC24" s="260">
        <f t="shared" si="11"/>
        <v>2.3208838540134429E-2</v>
      </c>
      <c r="CD24" s="260">
        <f t="shared" si="1"/>
        <v>0.31358923082668422</v>
      </c>
      <c r="CE24" s="260">
        <f t="shared" si="1"/>
        <v>7.0558337331896111E-5</v>
      </c>
      <c r="CF24" s="260">
        <f t="shared" si="1"/>
        <v>0</v>
      </c>
      <c r="CG24" s="260">
        <f t="shared" si="1"/>
        <v>0</v>
      </c>
      <c r="CH24" s="260">
        <f t="shared" si="1"/>
        <v>1.7781839045336721E-2</v>
      </c>
      <c r="CI24" s="260">
        <f t="shared" si="12"/>
        <v>0.35465046674948725</v>
      </c>
      <c r="CK24" s="20" t="str">
        <f t="shared" si="13"/>
        <v>03301</v>
      </c>
      <c r="CL24" s="20" t="str">
        <f t="shared" si="14"/>
        <v>雫石町</v>
      </c>
      <c r="CM24" s="20">
        <f>VLOOKUP($CK24&amp;"_"&amp;$AZ$7,データシート1!$A:$BS,MATCH("ca_太陽光発電（10kW未満）",データシート1!$A$1:$BS$1,0),0)</f>
        <v>405</v>
      </c>
      <c r="CN24" s="20">
        <f>VLOOKUP($CK24&amp;"_"&amp;$AZ$5,データシート1!$A:$BS,MATCH("ab_家庭",データシート1!$A$1:$BS$1,0),0)</f>
        <v>6376</v>
      </c>
      <c r="CO24" s="260">
        <f t="shared" si="15"/>
        <v>6.3519447929736517E-2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09345</v>
      </c>
      <c r="AY25" s="20" t="str">
        <f>IF(IFERROR(比較地域マスタ!$Z18,"")=0,"",IFERROR(比較地域マスタ!$Z18,""))</f>
        <v>芳賀町</v>
      </c>
      <c r="BC25" s="960" t="str">
        <f t="shared" si="0"/>
        <v>09345</v>
      </c>
      <c r="BD25" s="123" t="str">
        <f t="shared" si="2"/>
        <v>芳賀町</v>
      </c>
      <c r="BE25" s="40">
        <f>VLOOKUP($BC25&amp;"_"&amp;$AZ$7,データシート1!$A:$BS,MATCH("cb_"&amp;BE$12,データシート1!$A$1:$BS$1,0),0)</f>
        <v>3501.0000000000055</v>
      </c>
      <c r="BF25" s="40">
        <f>VLOOKUP($BC25&amp;"_"&amp;$AZ$7,データシート1!$A:$BS,MATCH("cb_"&amp;BF$12,データシート1!$A$1:$BS$1,0),0)</f>
        <v>35538.000000000022</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39039.000000000029</v>
      </c>
      <c r="BL25" s="42"/>
      <c r="BM25" s="960" t="str">
        <f t="shared" si="4"/>
        <v>09345</v>
      </c>
      <c r="BN25" s="123" t="str">
        <f t="shared" si="5"/>
        <v>芳賀町</v>
      </c>
      <c r="BO25" s="40">
        <f>BE25*VLOOKUP(BO$12,別紙!$B$4:$E$10,MATCH("設備利用率",別紙!$B$4:$E$4,0),0)/100*8760/10^3</f>
        <v>4201.620120000006</v>
      </c>
      <c r="BP25" s="40">
        <f>BF25*VLOOKUP(BP$12,別紙!$B$4:$E$10,MATCH("設備利用率",別紙!$B$4:$E$4,0),0)/100*8760/10^3</f>
        <v>47008.244880000027</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51209.865000000034</v>
      </c>
      <c r="BV25" s="42"/>
      <c r="BW25" s="38" t="str">
        <f t="shared" si="7"/>
        <v>09345</v>
      </c>
      <c r="BX25" s="38" t="str">
        <f t="shared" si="8"/>
        <v>芳賀町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175315.79859330622</v>
      </c>
      <c r="BZ25" s="42"/>
      <c r="CA25" s="38" t="str">
        <f t="shared" si="9"/>
        <v>09345</v>
      </c>
      <c r="CB25" s="38" t="str">
        <f t="shared" si="10"/>
        <v>芳賀町</v>
      </c>
      <c r="CC25" s="260">
        <f t="shared" si="11"/>
        <v>2.3966009644954094E-2</v>
      </c>
      <c r="CD25" s="260">
        <f t="shared" si="1"/>
        <v>0.2681346761511707</v>
      </c>
      <c r="CE25" s="260">
        <f t="shared" si="1"/>
        <v>0</v>
      </c>
      <c r="CF25" s="260">
        <f t="shared" si="1"/>
        <v>0</v>
      </c>
      <c r="CG25" s="260">
        <f t="shared" si="1"/>
        <v>0</v>
      </c>
      <c r="CH25" s="260">
        <f t="shared" si="1"/>
        <v>0</v>
      </c>
      <c r="CI25" s="260">
        <f t="shared" si="12"/>
        <v>0.2921006857961248</v>
      </c>
      <c r="CK25" s="20" t="str">
        <f t="shared" si="13"/>
        <v>09345</v>
      </c>
      <c r="CL25" s="20" t="str">
        <f t="shared" si="14"/>
        <v>芳賀町</v>
      </c>
      <c r="CM25" s="20">
        <f>VLOOKUP($CK25&amp;"_"&amp;$AZ$7,データシート1!$A:$BS,MATCH("ca_太陽光発電（10kW未満）",データシート1!$A$1:$BS$1,0),0)</f>
        <v>663</v>
      </c>
      <c r="CN25" s="20">
        <f>VLOOKUP($CK25&amp;"_"&amp;$AZ$5,データシート1!$A:$BS,MATCH("ab_家庭",データシート1!$A$1:$BS$1,0),0)</f>
        <v>5787</v>
      </c>
      <c r="CO25" s="260">
        <f t="shared" si="15"/>
        <v>0.11456713322965267</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24344</v>
      </c>
      <c r="AY26" s="20" t="str">
        <f>IF(IFERROR(比較地域マスタ!$Z19,"")=0,"",IFERROR(比較地域マスタ!$Z19,""))</f>
        <v>川越町</v>
      </c>
      <c r="BC26" s="960" t="str">
        <f t="shared" si="0"/>
        <v>24344</v>
      </c>
      <c r="BD26" s="123" t="str">
        <f t="shared" si="2"/>
        <v>川越町</v>
      </c>
      <c r="BE26" s="40">
        <f>VLOOKUP($BC26&amp;"_"&amp;$AZ$7,データシート1!$A:$BS,MATCH("cb_"&amp;BE$12,データシート1!$A$1:$BS$1,0),0)</f>
        <v>2973.0000000000055</v>
      </c>
      <c r="BF26" s="40">
        <f>VLOOKUP($BC26&amp;"_"&amp;$AZ$7,データシート1!$A:$BS,MATCH("cb_"&amp;BF$12,データシート1!$A$1:$BS$1,0),0)</f>
        <v>7946.7999999999965</v>
      </c>
      <c r="BG26" s="40">
        <f>VLOOKUP($BC26&amp;"_"&amp;$AZ$7,データシート1!$A:$BS,MATCH("cb_"&amp;BG$12,データシート1!$A$1:$BS$1,0),0)</f>
        <v>19.8</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10939.600000000002</v>
      </c>
      <c r="BL26" s="42"/>
      <c r="BM26" s="960" t="str">
        <f t="shared" si="4"/>
        <v>24344</v>
      </c>
      <c r="BN26" s="123" t="str">
        <f t="shared" si="5"/>
        <v>川越町</v>
      </c>
      <c r="BO26" s="40">
        <f>BE26*VLOOKUP(BO$12,別紙!$B$4:$E$10,MATCH("設備利用率",別紙!$B$4:$E$4,0),0)/100*8760/10^3</f>
        <v>3567.9567600000064</v>
      </c>
      <c r="BP26" s="40">
        <f>BF26*VLOOKUP(BP$12,別紙!$B$4:$E$10,MATCH("設備利用率",別紙!$B$4:$E$4,0),0)/100*8760/10^3</f>
        <v>10511.709167999996</v>
      </c>
      <c r="BQ26" s="40">
        <f>BG26*VLOOKUP(BQ$12,別紙!$B$4:$E$10,MATCH("設備利用率",別紙!$B$4:$E$4,0),0)/100*8760/10^3</f>
        <v>43.015104000000001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14122.681032000002</v>
      </c>
      <c r="BV26" s="42"/>
      <c r="BW26" s="38" t="str">
        <f t="shared" si="7"/>
        <v>24344</v>
      </c>
      <c r="BX26" s="38" t="str">
        <f t="shared" si="8"/>
        <v>川越町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141240.84726957063</v>
      </c>
      <c r="BZ26" s="42"/>
      <c r="CA26" s="38" t="str">
        <f t="shared" si="9"/>
        <v>24344</v>
      </c>
      <c r="CB26" s="38" t="str">
        <f t="shared" si="10"/>
        <v>川越町</v>
      </c>
      <c r="CC26" s="260">
        <f t="shared" si="11"/>
        <v>2.5261507764749145E-2</v>
      </c>
      <c r="CD26" s="260">
        <f t="shared" si="1"/>
        <v>7.442400248376782E-2</v>
      </c>
      <c r="CE26" s="260">
        <f t="shared" si="1"/>
        <v>3.0455144408686447E-4</v>
      </c>
      <c r="CF26" s="260">
        <f t="shared" si="1"/>
        <v>0</v>
      </c>
      <c r="CG26" s="260">
        <f t="shared" si="1"/>
        <v>0</v>
      </c>
      <c r="CH26" s="260">
        <f t="shared" si="1"/>
        <v>0</v>
      </c>
      <c r="CI26" s="260">
        <f t="shared" si="12"/>
        <v>9.9990061692603827E-2</v>
      </c>
      <c r="CK26" s="20" t="str">
        <f t="shared" si="13"/>
        <v>24344</v>
      </c>
      <c r="CL26" s="20" t="str">
        <f t="shared" si="14"/>
        <v>川越町</v>
      </c>
      <c r="CM26" s="20">
        <f>VLOOKUP($CK26&amp;"_"&amp;$AZ$7,データシート1!$A:$BS,MATCH("ca_太陽光発電（10kW未満）",データシート1!$A$1:$BS$1,0),0)</f>
        <v>630</v>
      </c>
      <c r="CN26" s="20">
        <f>VLOOKUP($CK26&amp;"_"&amp;$AZ$5,データシート1!$A:$BS,MATCH("ab_家庭",データシート1!$A$1:$BS$1,0),0)</f>
        <v>7048</v>
      </c>
      <c r="CO26" s="260">
        <f t="shared" si="15"/>
        <v>8.9387060158910334E-2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43368</v>
      </c>
      <c r="AY27" s="20" t="str">
        <f>IF(IFERROR(比較地域マスタ!$Z20,"")=0,"",IFERROR(比較地域マスタ!$Z20,""))</f>
        <v>長洲町</v>
      </c>
      <c r="BC27" s="960" t="str">
        <f t="shared" si="0"/>
        <v>43368</v>
      </c>
      <c r="BD27" s="123" t="str">
        <f t="shared" si="2"/>
        <v>長洲町</v>
      </c>
      <c r="BE27" s="40">
        <f>VLOOKUP($BC27&amp;"_"&amp;$AZ$7,データシート1!$A:$BS,MATCH("cb_"&amp;BE$12,データシート1!$A$1:$BS$1,0),0)</f>
        <v>3468.126000000002</v>
      </c>
      <c r="BF27" s="40">
        <f>VLOOKUP($BC27&amp;"_"&amp;$AZ$7,データシート1!$A:$BS,MATCH("cb_"&amp;BF$12,データシート1!$A$1:$BS$1,0),0)</f>
        <v>16360.600000000006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19828.72600000001</v>
      </c>
      <c r="BL27" s="42"/>
      <c r="BM27" s="960" t="str">
        <f t="shared" si="4"/>
        <v>43368</v>
      </c>
      <c r="BN27" s="123" t="str">
        <f t="shared" si="5"/>
        <v>長洲町</v>
      </c>
      <c r="BO27" s="40">
        <f>BE27*VLOOKUP(BO$12,別紙!$B$4:$E$10,MATCH("設備利用率",別紙!$B$4:$E$4,0),0)/100*8760/10^3</f>
        <v>4162.1673751200015</v>
      </c>
      <c r="BP27" s="40">
        <f>BF27*VLOOKUP(BP$12,別紙!$B$4:$E$10,MATCH("設備利用率",別紙!$B$4:$E$4,0),0)/100*8760/10^3</f>
        <v>21641.147256000007</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25803.314631120011</v>
      </c>
      <c r="BV27" s="42"/>
      <c r="BW27" s="38" t="str">
        <f t="shared" si="7"/>
        <v>43368</v>
      </c>
      <c r="BX27" s="38" t="str">
        <f t="shared" si="8"/>
        <v>長洲町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208678.20811121378</v>
      </c>
      <c r="BZ27" s="42"/>
      <c r="CA27" s="38" t="str">
        <f t="shared" si="9"/>
        <v>43368</v>
      </c>
      <c r="CB27" s="38" t="str">
        <f t="shared" si="10"/>
        <v>長洲町</v>
      </c>
      <c r="CC27" s="260">
        <f t="shared" si="11"/>
        <v>1.9945385830138045E-2</v>
      </c>
      <c r="CD27" s="260">
        <f t="shared" si="1"/>
        <v>0.10370583230457149</v>
      </c>
      <c r="CE27" s="260">
        <f t="shared" si="1"/>
        <v>0</v>
      </c>
      <c r="CF27" s="260">
        <f t="shared" si="1"/>
        <v>0</v>
      </c>
      <c r="CG27" s="260">
        <f t="shared" si="1"/>
        <v>0</v>
      </c>
      <c r="CH27" s="260">
        <f t="shared" si="1"/>
        <v>0</v>
      </c>
      <c r="CI27" s="260">
        <f t="shared" si="12"/>
        <v>0.12365121813470954</v>
      </c>
      <c r="CK27" s="20" t="str">
        <f t="shared" si="13"/>
        <v>43368</v>
      </c>
      <c r="CL27" s="20" t="str">
        <f t="shared" si="14"/>
        <v>長洲町</v>
      </c>
      <c r="CM27" s="20">
        <f>VLOOKUP($CK27&amp;"_"&amp;$AZ$7,データシート1!$A:$BS,MATCH("ca_太陽光発電（10kW未満）",データシート1!$A$1:$BS$1,0),0)</f>
        <v>694</v>
      </c>
      <c r="CN27" s="20">
        <f>VLOOKUP($CK27&amp;"_"&amp;$AZ$5,データシート1!$A:$BS,MATCH("ab_家庭",データシート1!$A$1:$BS$1,0),0)</f>
        <v>7207</v>
      </c>
      <c r="CO27" s="260">
        <f t="shared" si="15"/>
        <v>9.6295268488969063E-2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26322</v>
      </c>
      <c r="AY28" s="20" t="str">
        <f>IF(IFERROR(比較地域マスタ!$Z21,"")=0,"",IFERROR(比較地域マスタ!$Z21,""))</f>
        <v>久御山町</v>
      </c>
      <c r="BC28" s="960" t="str">
        <f t="shared" si="0"/>
        <v>26322</v>
      </c>
      <c r="BD28" s="123" t="str">
        <f t="shared" si="2"/>
        <v>久御山町</v>
      </c>
      <c r="BE28" s="40">
        <f>VLOOKUP($BC28&amp;"_"&amp;$AZ$7,データシート1!$A:$BS,MATCH("cb_"&amp;BE$12,データシート1!$A$1:$BS$1,0),0)</f>
        <v>1868.1999999999982</v>
      </c>
      <c r="BF28" s="40">
        <f>VLOOKUP($BC28&amp;"_"&amp;$AZ$7,データシート1!$A:$BS,MATCH("cb_"&amp;BF$12,データシート1!$A$1:$BS$1,0),0)</f>
        <v>5383.2000000000007</v>
      </c>
      <c r="BG28" s="40">
        <f>VLOOKUP($BC28&amp;"_"&amp;$AZ$7,データシート1!$A:$BS,MATCH("cb_"&amp;BG$12,データシート1!$A$1:$BS$1,0),0)</f>
        <v>0</v>
      </c>
      <c r="BH28" s="40">
        <f>VLOOKUP($BC28&amp;"_"&amp;$AZ$7,データシート1!$A:$BS,MATCH("cb_"&amp;BH$12,データシート1!$A$1:$BS$1,0),0)</f>
        <v>131</v>
      </c>
      <c r="BI28" s="40">
        <f>VLOOKUP($BC28&amp;"_"&amp;$AZ$7,データシート1!$A:$BS,MATCH("cb_"&amp;BI$12,データシート1!$A$1:$BS$1,0),0)</f>
        <v>0</v>
      </c>
      <c r="BJ28" s="40">
        <f>VLOOKUP($BC28&amp;"_"&amp;$AZ$7,データシート1!$A:$BS,MATCH("cb_"&amp;BJ$12,データシート1!$A$1:$BS$1,0),0)</f>
        <v>0</v>
      </c>
      <c r="BK28" s="40">
        <f t="shared" si="3"/>
        <v>7382.3999999999987</v>
      </c>
      <c r="BL28" s="42"/>
      <c r="BM28" s="960" t="str">
        <f t="shared" si="4"/>
        <v>26322</v>
      </c>
      <c r="BN28" s="123" t="str">
        <f t="shared" si="5"/>
        <v>久御山町</v>
      </c>
      <c r="BO28" s="40">
        <f>BE28*VLOOKUP(BO$12,別紙!$B$4:$E$10,MATCH("設備利用率",別紙!$B$4:$E$4,0),0)/100*8760/10^3</f>
        <v>2242.0641839999976</v>
      </c>
      <c r="BP28" s="40">
        <f>BF28*VLOOKUP(BP$12,別紙!$B$4:$E$10,MATCH("設備利用率",別紙!$B$4:$E$4,0),0)/100*8760/10^3</f>
        <v>7120.6816320000007</v>
      </c>
      <c r="BQ28" s="40">
        <f>BG28*VLOOKUP(BQ$12,別紙!$B$4:$E$10,MATCH("設備利用率",別紙!$B$4:$E$4,0),0)/100*8760/10^3</f>
        <v>0</v>
      </c>
      <c r="BR28" s="40">
        <f>BH28*VLOOKUP(BR$12,別紙!$B$4:$E$10,MATCH("設備利用率",別紙!$B$4:$E$4,0),0)/100*8760/10^3</f>
        <v>688.53599999999994</v>
      </c>
      <c r="BS28" s="40">
        <f>BI28*VLOOKUP(BS$12,別紙!$B$4:$E$10,MATCH("設備利用率",別紙!$B$4:$E$4,0),0)/100*8760/10^3</f>
        <v>0</v>
      </c>
      <c r="BT28" s="40">
        <f>BJ28*VLOOKUP(BT$12,別紙!$B$4:$E$10,MATCH("設備利用率",別紙!$B$4:$E$4,0),0)/100*8760/10^3</f>
        <v>0</v>
      </c>
      <c r="BU28" s="40">
        <f t="shared" si="6"/>
        <v>10051.281815999999</v>
      </c>
      <c r="BV28" s="42"/>
      <c r="BW28" s="38" t="str">
        <f t="shared" si="7"/>
        <v>26322</v>
      </c>
      <c r="BX28" s="38" t="str">
        <f t="shared" si="8"/>
        <v>久御山町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275460.17846446007</v>
      </c>
      <c r="BZ28" s="42"/>
      <c r="CA28" s="38" t="str">
        <f t="shared" si="9"/>
        <v>26322</v>
      </c>
      <c r="CB28" s="38" t="str">
        <f t="shared" si="10"/>
        <v>久御山町</v>
      </c>
      <c r="CC28" s="260">
        <f t="shared" si="11"/>
        <v>8.1393404901509894E-3</v>
      </c>
      <c r="CD28" s="260">
        <f t="shared" si="1"/>
        <v>2.5850130758260263E-2</v>
      </c>
      <c r="CE28" s="260">
        <f t="shared" si="1"/>
        <v>0</v>
      </c>
      <c r="CF28" s="260">
        <f t="shared" si="1"/>
        <v>2.4995845273832746E-3</v>
      </c>
      <c r="CG28" s="260">
        <f t="shared" si="1"/>
        <v>0</v>
      </c>
      <c r="CH28" s="260">
        <f t="shared" si="1"/>
        <v>0</v>
      </c>
      <c r="CI28" s="260">
        <f t="shared" si="12"/>
        <v>3.6489055775794532E-2</v>
      </c>
      <c r="CK28" s="20" t="str">
        <f t="shared" si="13"/>
        <v>26322</v>
      </c>
      <c r="CL28" s="20" t="str">
        <f t="shared" si="14"/>
        <v>久御山町</v>
      </c>
      <c r="CM28" s="20">
        <f>VLOOKUP($CK28&amp;"_"&amp;$AZ$7,データシート1!$A:$BS,MATCH("ca_太陽光発電（10kW未満）",データシート1!$A$1:$BS$1,0),0)</f>
        <v>451</v>
      </c>
      <c r="CN28" s="20">
        <f>VLOOKUP($CK28&amp;"_"&amp;$AZ$5,データシート1!$A:$BS,MATCH("ab_家庭",データシート1!$A$1:$BS$1,0),0)</f>
        <v>7172</v>
      </c>
      <c r="CO28" s="260">
        <f t="shared" si="15"/>
        <v>6.2883435582822084E-2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28501</v>
      </c>
      <c r="AY29" s="20" t="str">
        <f>IF(IFERROR(比較地域マスタ!$Z22,"")=0,"",IFERROR(比較地域マスタ!$Z22,""))</f>
        <v>佐用町</v>
      </c>
      <c r="BC29" s="960" t="str">
        <f t="shared" si="0"/>
        <v>28501</v>
      </c>
      <c r="BD29" s="123" t="str">
        <f t="shared" si="2"/>
        <v>佐用町</v>
      </c>
      <c r="BE29" s="40">
        <f>VLOOKUP($BC29&amp;"_"&amp;$AZ$7,データシート1!$A:$BS,MATCH("cb_"&amp;BE$12,データシート1!$A$1:$BS$1,0),0)</f>
        <v>2460.9000000000005</v>
      </c>
      <c r="BF29" s="40">
        <f>VLOOKUP($BC29&amp;"_"&amp;$AZ$7,データシート1!$A:$BS,MATCH("cb_"&amp;BF$12,データシート1!$A$1:$BS$1,0),0)</f>
        <v>62206.199999999975</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495.9</v>
      </c>
      <c r="BK29" s="40">
        <f t="shared" si="3"/>
        <v>65162.999999999978</v>
      </c>
      <c r="BL29" s="42"/>
      <c r="BM29" s="960" t="str">
        <f t="shared" si="4"/>
        <v>28501</v>
      </c>
      <c r="BN29" s="123" t="str">
        <f t="shared" si="5"/>
        <v>佐用町</v>
      </c>
      <c r="BO29" s="40">
        <f>BE29*VLOOKUP(BO$12,別紙!$B$4:$E$10,MATCH("設備利用率",別紙!$B$4:$E$4,0),0)/100*8760/10^3</f>
        <v>2953.3753080000006</v>
      </c>
      <c r="BP29" s="40">
        <f>BF29*VLOOKUP(BP$12,別紙!$B$4:$E$10,MATCH("設備利用率",別紙!$B$4:$E$4,0),0)/100*8760/10^3</f>
        <v>82283.873111999972</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3475.2672000000002</v>
      </c>
      <c r="BU29" s="40">
        <f t="shared" si="6"/>
        <v>88712.515619999976</v>
      </c>
      <c r="BV29" s="42"/>
      <c r="BW29" s="38" t="str">
        <f t="shared" si="7"/>
        <v>28501</v>
      </c>
      <c r="BX29" s="38" t="str">
        <f t="shared" si="8"/>
        <v>佐用町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81270.478883214979</v>
      </c>
      <c r="BZ29" s="42"/>
      <c r="CA29" s="38" t="str">
        <f t="shared" si="9"/>
        <v>28501</v>
      </c>
      <c r="CB29" s="38" t="str">
        <f t="shared" si="10"/>
        <v>佐用町</v>
      </c>
      <c r="CC29" s="260">
        <f t="shared" si="11"/>
        <v>3.6340075124252399E-2</v>
      </c>
      <c r="CD29" s="260">
        <f t="shared" ref="CD29:CD60" si="16">BP29/$BY29</f>
        <v>1.0124694014691513</v>
      </c>
      <c r="CE29" s="260">
        <f t="shared" ref="CE29:CE60" si="17">BQ29/$BY29</f>
        <v>0</v>
      </c>
      <c r="CF29" s="260">
        <f t="shared" ref="CF29:CF60" si="18">BR29/$BY29</f>
        <v>0</v>
      </c>
      <c r="CG29" s="260">
        <f t="shared" ref="CG29:CG60" si="19">BS29/$BY29</f>
        <v>0</v>
      </c>
      <c r="CH29" s="260">
        <f t="shared" ref="CH29:CH60" si="20">BT29/$BY29</f>
        <v>4.2761741382057454E-2</v>
      </c>
      <c r="CI29" s="260">
        <f t="shared" si="12"/>
        <v>1.0915712179754613</v>
      </c>
      <c r="CK29" s="20" t="str">
        <f t="shared" si="13"/>
        <v>28501</v>
      </c>
      <c r="CL29" s="20" t="str">
        <f t="shared" si="14"/>
        <v>佐用町</v>
      </c>
      <c r="CM29" s="20">
        <f>VLOOKUP($CK29&amp;"_"&amp;$AZ$7,データシート1!$A:$BS,MATCH("ca_太陽光発電（10kW未満）",データシート1!$A$1:$BS$1,0),0)</f>
        <v>524</v>
      </c>
      <c r="CN29" s="20">
        <f>VLOOKUP($CK29&amp;"_"&amp;$AZ$5,データシート1!$A:$BS,MATCH("ab_家庭",データシート1!$A$1:$BS$1,0),0)</f>
        <v>6842</v>
      </c>
      <c r="CO29" s="260">
        <f t="shared" si="15"/>
        <v>7.6585793627594267E-2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08364</v>
      </c>
      <c r="AY30" s="20" t="str">
        <f>IF(IFERROR(比較地域マスタ!$Z23,"")=0,"",IFERROR(比較地域マスタ!$Z23,""))</f>
        <v>大子町</v>
      </c>
      <c r="BC30" s="960" t="str">
        <f t="shared" si="0"/>
        <v>08364</v>
      </c>
      <c r="BD30" s="123" t="str">
        <f t="shared" si="2"/>
        <v>大子町</v>
      </c>
      <c r="BE30" s="40">
        <f>VLOOKUP($BC30&amp;"_"&amp;$AZ$7,データシート1!$A:$BS,MATCH("cb_"&amp;BE$12,データシート1!$A$1:$BS$1,0),0)</f>
        <v>1018.0999999999998</v>
      </c>
      <c r="BF30" s="40">
        <f>VLOOKUP($BC30&amp;"_"&amp;$AZ$7,データシート1!$A:$BS,MATCH("cb_"&amp;BF$12,データシート1!$A$1:$BS$1,0),0)</f>
        <v>76853.100000000006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3155.6</v>
      </c>
      <c r="BK30" s="40">
        <f t="shared" si="3"/>
        <v>81026.800000000017</v>
      </c>
      <c r="BL30" s="42"/>
      <c r="BM30" s="960" t="str">
        <f t="shared" si="4"/>
        <v>08364</v>
      </c>
      <c r="BN30" s="123" t="str">
        <f t="shared" si="5"/>
        <v>大子町</v>
      </c>
      <c r="BO30" s="40">
        <f>BE30*VLOOKUP(BO$12,別紙!$B$4:$E$10,MATCH("設備利用率",別紙!$B$4:$E$4,0),0)/100*8760/10^3</f>
        <v>1221.8421719999997</v>
      </c>
      <c r="BP30" s="40">
        <f>BF30*VLOOKUP(BP$12,別紙!$B$4:$E$10,MATCH("設備利用率",別紙!$B$4:$E$4,0),0)/100*8760/10^3</f>
        <v>101658.206556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22114.444800000001</v>
      </c>
      <c r="BU30" s="40">
        <f t="shared" si="6"/>
        <v>124994.49352800001</v>
      </c>
      <c r="BV30" s="42"/>
      <c r="BW30" s="38" t="str">
        <f t="shared" si="7"/>
        <v>08364</v>
      </c>
      <c r="BX30" s="38" t="str">
        <f t="shared" si="8"/>
        <v>大子町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83640.113814307886</v>
      </c>
      <c r="BZ30" s="42"/>
      <c r="CA30" s="38" t="str">
        <f t="shared" si="9"/>
        <v>08364</v>
      </c>
      <c r="CB30" s="38" t="str">
        <f t="shared" si="10"/>
        <v>大子町</v>
      </c>
      <c r="CC30" s="260">
        <f t="shared" si="11"/>
        <v>1.4608327467280243E-2</v>
      </c>
      <c r="CD30" s="260">
        <f t="shared" si="16"/>
        <v>1.2154240581462463</v>
      </c>
      <c r="CE30" s="260">
        <f t="shared" si="17"/>
        <v>0</v>
      </c>
      <c r="CF30" s="260">
        <f t="shared" si="18"/>
        <v>0</v>
      </c>
      <c r="CG30" s="260">
        <f t="shared" si="19"/>
        <v>0</v>
      </c>
      <c r="CH30" s="260">
        <f t="shared" si="20"/>
        <v>0.26439998454685265</v>
      </c>
      <c r="CI30" s="260">
        <f t="shared" si="12"/>
        <v>1.4944323701603792</v>
      </c>
      <c r="CK30" s="20" t="str">
        <f t="shared" si="13"/>
        <v>08364</v>
      </c>
      <c r="CL30" s="20" t="str">
        <f t="shared" si="14"/>
        <v>大子町</v>
      </c>
      <c r="CM30" s="20">
        <f>VLOOKUP($CK30&amp;"_"&amp;$AZ$7,データシート1!$A:$BS,MATCH("ca_太陽光発電（10kW未満）",データシート1!$A$1:$BS$1,0),0)</f>
        <v>209</v>
      </c>
      <c r="CN30" s="20">
        <f>VLOOKUP($CK30&amp;"_"&amp;$AZ$5,データシート1!$A:$BS,MATCH("ab_家庭",データシート1!$A$1:$BS$1,0),0)</f>
        <v>7203</v>
      </c>
      <c r="CO30" s="260">
        <f t="shared" si="15"/>
        <v>2.9015687907816189E-2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03507</v>
      </c>
      <c r="AY31" s="20" t="str">
        <f>IF(IFERROR(比較地域マスタ!$Z24,"")=0,"",IFERROR(比較地域マスタ!$Z24,""))</f>
        <v>洋野町</v>
      </c>
      <c r="BC31" s="960" t="str">
        <f t="shared" si="0"/>
        <v>03507</v>
      </c>
      <c r="BD31" s="123" t="str">
        <f t="shared" si="2"/>
        <v>洋野町</v>
      </c>
      <c r="BE31" s="40">
        <f>VLOOKUP($BC31&amp;"_"&amp;$AZ$7,データシート1!$A:$BS,MATCH("cb_"&amp;BE$12,データシート1!$A$1:$BS$1,0),0)</f>
        <v>1450.8</v>
      </c>
      <c r="BF31" s="40">
        <f>VLOOKUP($BC31&amp;"_"&amp;$AZ$7,データシート1!$A:$BS,MATCH("cb_"&amp;BF$12,データシート1!$A$1:$BS$1,0),0)</f>
        <v>97337.69999999991</v>
      </c>
      <c r="BG31" s="40">
        <f>VLOOKUP($BC31&amp;"_"&amp;$AZ$7,データシート1!$A:$BS,MATCH("cb_"&amp;BG$12,データシート1!$A$1:$BS$1,0),0)</f>
        <v>117</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98905.499999999913</v>
      </c>
      <c r="BL31" s="42"/>
      <c r="BM31" s="960" t="str">
        <f t="shared" si="4"/>
        <v>03507</v>
      </c>
      <c r="BN31" s="123" t="str">
        <f t="shared" si="5"/>
        <v>洋野町</v>
      </c>
      <c r="BO31" s="40">
        <f>BE31*VLOOKUP(BO$12,別紙!$B$4:$E$10,MATCH("設備利用率",別紙!$B$4:$E$4,0),0)/100*8760/10^3</f>
        <v>1741.134096</v>
      </c>
      <c r="BP31" s="40">
        <f>BF31*VLOOKUP(BP$12,別紙!$B$4:$E$10,MATCH("設備利用率",別紙!$B$4:$E$4,0),0)/100*8760/10^3</f>
        <v>128754.41605199988</v>
      </c>
      <c r="BQ31" s="40">
        <f>BG31*VLOOKUP(BQ$12,別紙!$B$4:$E$10,MATCH("設備利用率",別紙!$B$4:$E$4,0),0)/100*8760/10^3</f>
        <v>254.18015999999997</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130749.73030799988</v>
      </c>
      <c r="BV31" s="42"/>
      <c r="BW31" s="38" t="str">
        <f t="shared" si="7"/>
        <v>03507</v>
      </c>
      <c r="BX31" s="38" t="str">
        <f t="shared" si="8"/>
        <v>洋野町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58436.323792885749</v>
      </c>
      <c r="BZ31" s="42"/>
      <c r="CA31" s="38" t="str">
        <f t="shared" si="9"/>
        <v>03507</v>
      </c>
      <c r="CB31" s="38" t="str">
        <f t="shared" si="10"/>
        <v>洋野町</v>
      </c>
      <c r="CC31" s="260">
        <f t="shared" si="11"/>
        <v>2.9795407770191937E-2</v>
      </c>
      <c r="CD31" s="260">
        <f t="shared" si="16"/>
        <v>2.2033284726866222</v>
      </c>
      <c r="CE31" s="260">
        <f t="shared" si="17"/>
        <v>4.3496945649915235E-3</v>
      </c>
      <c r="CF31" s="260">
        <f t="shared" si="18"/>
        <v>0</v>
      </c>
      <c r="CG31" s="260">
        <f t="shared" si="19"/>
        <v>0</v>
      </c>
      <c r="CH31" s="260">
        <f t="shared" si="20"/>
        <v>0</v>
      </c>
      <c r="CI31" s="260">
        <f t="shared" si="12"/>
        <v>2.2374735750218058</v>
      </c>
      <c r="CK31" s="20" t="str">
        <f t="shared" si="13"/>
        <v>03507</v>
      </c>
      <c r="CL31" s="20" t="str">
        <f t="shared" si="14"/>
        <v>洋野町</v>
      </c>
      <c r="CM31" s="20">
        <f>VLOOKUP($CK31&amp;"_"&amp;$AZ$7,データシート1!$A:$BS,MATCH("ca_太陽光発電（10kW未満）",データシート1!$A$1:$BS$1,0),0)</f>
        <v>279</v>
      </c>
      <c r="CN31" s="20">
        <f>VLOOKUP($CK31&amp;"_"&amp;$AZ$5,データシート1!$A:$BS,MATCH("ab_家庭",データシート1!$A$1:$BS$1,0),0)</f>
        <v>6794</v>
      </c>
      <c r="CO31" s="260">
        <f t="shared" si="15"/>
        <v>4.106564615837504E-2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08564</v>
      </c>
      <c r="AY32" s="20" t="str">
        <f>IF(IFERROR(比較地域マスタ!$Z25,"")=0,"",IFERROR(比較地域マスタ!$Z25,""))</f>
        <v>利根町</v>
      </c>
      <c r="AZ32" s="24"/>
      <c r="BA32" s="24"/>
      <c r="BB32" s="24"/>
      <c r="BC32" s="960" t="str">
        <f t="shared" si="0"/>
        <v>08564</v>
      </c>
      <c r="BD32" s="123" t="str">
        <f t="shared" si="2"/>
        <v>利根町</v>
      </c>
      <c r="BE32" s="40">
        <f>VLOOKUP($BC32&amp;"_"&amp;$AZ$7,データシート1!$A:$BS,MATCH("cb_"&amp;BE$12,データシート1!$A$1:$BS$1,0),0)</f>
        <v>1399.6999999999994</v>
      </c>
      <c r="BF32" s="40">
        <f>VLOOKUP($BC32&amp;"_"&amp;$AZ$7,データシート1!$A:$BS,MATCH("cb_"&amp;BF$12,データシート1!$A$1:$BS$1,0),0)</f>
        <v>12736.000000000002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14135.7</v>
      </c>
      <c r="BL32" s="42"/>
      <c r="BM32" s="960" t="str">
        <f t="shared" si="4"/>
        <v>08564</v>
      </c>
      <c r="BN32" s="123" t="str">
        <f t="shared" si="5"/>
        <v>利根町</v>
      </c>
      <c r="BO32" s="40">
        <f>BE32*VLOOKUP(BO$12,別紙!$B$4:$E$10,MATCH("設備利用率",別紙!$B$4:$E$4,0),0)/100*8760/10^3</f>
        <v>1679.8079639999989</v>
      </c>
      <c r="BP32" s="40">
        <f>BF32*VLOOKUP(BP$12,別紙!$B$4:$E$10,MATCH("設備利用率",別紙!$B$4:$E$4,0),0)/100*8760/10^3</f>
        <v>16846.671360000004</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18526.479324000004</v>
      </c>
      <c r="BV32" s="42"/>
      <c r="BW32" s="38" t="str">
        <f t="shared" si="7"/>
        <v>08564</v>
      </c>
      <c r="BX32" s="38" t="str">
        <f t="shared" si="8"/>
        <v>利根町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53292.098415567787</v>
      </c>
      <c r="BZ32" s="42"/>
      <c r="CA32" s="38" t="str">
        <f t="shared" si="9"/>
        <v>08564</v>
      </c>
      <c r="CB32" s="38" t="str">
        <f t="shared" si="10"/>
        <v>利根町</v>
      </c>
      <c r="CC32" s="260">
        <f t="shared" si="11"/>
        <v>3.1520769756540314E-2</v>
      </c>
      <c r="CD32" s="260">
        <f t="shared" si="16"/>
        <v>0.31611949727764377</v>
      </c>
      <c r="CE32" s="260">
        <f t="shared" si="17"/>
        <v>0</v>
      </c>
      <c r="CF32" s="260">
        <f t="shared" si="18"/>
        <v>0</v>
      </c>
      <c r="CG32" s="260">
        <f t="shared" si="19"/>
        <v>0</v>
      </c>
      <c r="CH32" s="260">
        <f t="shared" si="20"/>
        <v>0</v>
      </c>
      <c r="CI32" s="260">
        <f t="shared" si="12"/>
        <v>0.3476402670341841</v>
      </c>
      <c r="CJ32" s="24"/>
      <c r="CK32" s="20" t="str">
        <f t="shared" si="13"/>
        <v>08564</v>
      </c>
      <c r="CL32" s="20" t="str">
        <f t="shared" si="14"/>
        <v>利根町</v>
      </c>
      <c r="CM32" s="20">
        <f>VLOOKUP($CK32&amp;"_"&amp;$AZ$7,データシート1!$A:$BS,MATCH("ca_太陽光発電（10kW未満）",データシート1!$A$1:$BS$1,0),0)</f>
        <v>291</v>
      </c>
      <c r="CN32" s="20">
        <f>VLOOKUP($CK32&amp;"_"&amp;$AZ$5,データシート1!$A:$BS,MATCH("ab_家庭",データシート1!$A$1:$BS$1,0),0)</f>
        <v>7008</v>
      </c>
      <c r="CO32" s="260">
        <f t="shared" si="15"/>
        <v>4.1523972602739725E-2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38422</v>
      </c>
      <c r="AY33" s="20" t="str">
        <f>IF(IFERROR(比較地域マスタ!$Z26,"")=0,"",IFERROR(比較地域マスタ!$Z26,""))</f>
        <v>内子町</v>
      </c>
      <c r="BC33" s="960" t="str">
        <f t="shared" si="0"/>
        <v>38422</v>
      </c>
      <c r="BD33" s="123" t="str">
        <f t="shared" si="2"/>
        <v>内子町</v>
      </c>
      <c r="BE33" s="40">
        <f>VLOOKUP($BC33&amp;"_"&amp;$AZ$7,データシート1!$A:$BS,MATCH("cb_"&amp;BE$12,データシート1!$A$1:$BS$1,0),0)</f>
        <v>1955.6740000000013</v>
      </c>
      <c r="BF33" s="40">
        <f>VLOOKUP($BC33&amp;"_"&amp;$AZ$7,データシート1!$A:$BS,MATCH("cb_"&amp;BF$12,データシート1!$A$1:$BS$1,0),0)</f>
        <v>3613.8000000000006</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1478</v>
      </c>
      <c r="BK33" s="40">
        <f t="shared" si="3"/>
        <v>7047.474000000002</v>
      </c>
      <c r="BL33" s="42"/>
      <c r="BM33" s="960" t="str">
        <f t="shared" si="4"/>
        <v>38422</v>
      </c>
      <c r="BN33" s="123" t="str">
        <f t="shared" si="5"/>
        <v>内子町</v>
      </c>
      <c r="BO33" s="40">
        <f>BE33*VLOOKUP(BO$12,別紙!$B$4:$E$10,MATCH("設備利用率",別紙!$B$4:$E$4,0),0)/100*8760/10^3</f>
        <v>2347.0434808800014</v>
      </c>
      <c r="BP33" s="40">
        <f>BF33*VLOOKUP(BP$12,別紙!$B$4:$E$10,MATCH("設備利用率",別紙!$B$4:$E$4,0),0)/100*8760/10^3</f>
        <v>4780.1900880000012</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10357.824000000001</v>
      </c>
      <c r="BU33" s="40">
        <f t="shared" si="6"/>
        <v>17485.057568880002</v>
      </c>
      <c r="BV33" s="42"/>
      <c r="BW33" s="38" t="str">
        <f t="shared" si="7"/>
        <v>38422</v>
      </c>
      <c r="BX33" s="38" t="str">
        <f t="shared" si="8"/>
        <v>内子町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83029.707810780601</v>
      </c>
      <c r="BZ33" s="42"/>
      <c r="CA33" s="38" t="str">
        <f t="shared" si="9"/>
        <v>38422</v>
      </c>
      <c r="CB33" s="38" t="str">
        <f t="shared" si="10"/>
        <v>内子町</v>
      </c>
      <c r="CC33" s="260">
        <f t="shared" si="11"/>
        <v>2.8267514637396577E-2</v>
      </c>
      <c r="CD33" s="260">
        <f t="shared" si="16"/>
        <v>5.7572045163566621E-2</v>
      </c>
      <c r="CE33" s="260">
        <f t="shared" si="17"/>
        <v>0</v>
      </c>
      <c r="CF33" s="260">
        <f t="shared" si="18"/>
        <v>0</v>
      </c>
      <c r="CG33" s="260">
        <f t="shared" si="19"/>
        <v>0</v>
      </c>
      <c r="CH33" s="260">
        <f t="shared" si="20"/>
        <v>0.12474840961267526</v>
      </c>
      <c r="CI33" s="260">
        <f t="shared" si="12"/>
        <v>0.21058796941363844</v>
      </c>
      <c r="CK33" s="20" t="str">
        <f t="shared" si="13"/>
        <v>38422</v>
      </c>
      <c r="CL33" s="20" t="str">
        <f t="shared" si="14"/>
        <v>内子町</v>
      </c>
      <c r="CM33" s="20">
        <f>VLOOKUP($CK33&amp;"_"&amp;$AZ$7,データシート1!$A:$BS,MATCH("ca_太陽光発電（10kW未満）",データシート1!$A$1:$BS$1,0),0)</f>
        <v>381</v>
      </c>
      <c r="CN33" s="20">
        <f>VLOOKUP($CK33&amp;"_"&amp;$AZ$5,データシート1!$A:$BS,MATCH("ab_家庭",データシート1!$A$1:$BS$1,0),0)</f>
        <v>7073</v>
      </c>
      <c r="CO33" s="260">
        <f t="shared" si="15"/>
        <v>5.3866817474904564E-2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01303</v>
      </c>
      <c r="AY34" s="20" t="str">
        <f>IF(IFERROR(比較地域マスタ!$Z27,"")=0,"",IFERROR(比較地域マスタ!$Z27,""))</f>
        <v>当別町</v>
      </c>
      <c r="BC34" s="960" t="str">
        <f t="shared" si="0"/>
        <v>01303</v>
      </c>
      <c r="BD34" s="123" t="str">
        <f t="shared" si="2"/>
        <v>当別町</v>
      </c>
      <c r="BE34" s="40">
        <f>VLOOKUP($BC34&amp;"_"&amp;$AZ$7,データシート1!$A:$BS,MATCH("cb_"&amp;BE$12,データシート1!$A$1:$BS$1,0),0)</f>
        <v>802.62299999999982</v>
      </c>
      <c r="BF34" s="40">
        <f>VLOOKUP($BC34&amp;"_"&amp;$AZ$7,データシート1!$A:$BS,MATCH("cb_"&amp;BF$12,データシート1!$A$1:$BS$1,0),0)</f>
        <v>5160.8999999999996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1089</v>
      </c>
      <c r="BK34" s="40">
        <f t="shared" si="3"/>
        <v>7052.5229999999992</v>
      </c>
      <c r="BL34" s="42"/>
      <c r="BM34" s="960" t="str">
        <f t="shared" si="4"/>
        <v>01303</v>
      </c>
      <c r="BN34" s="123" t="str">
        <f t="shared" si="5"/>
        <v>当別町</v>
      </c>
      <c r="BO34" s="40">
        <f>BE34*VLOOKUP(BO$12,別紙!$B$4:$E$10,MATCH("設備利用率",別紙!$B$4:$E$4,0),0)/100*8760/10^3</f>
        <v>963.24391475999971</v>
      </c>
      <c r="BP34" s="40">
        <f>BF34*VLOOKUP(BP$12,別紙!$B$4:$E$10,MATCH("設備利用率",別紙!$B$4:$E$4,0),0)/100*8760/10^3</f>
        <v>6826.6320839999998</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7631.7120000000004</v>
      </c>
      <c r="BU34" s="40">
        <f t="shared" si="6"/>
        <v>15421.58799876</v>
      </c>
      <c r="BV34" s="42"/>
      <c r="BW34" s="38" t="str">
        <f t="shared" si="7"/>
        <v>01303</v>
      </c>
      <c r="BX34" s="38" t="str">
        <f t="shared" si="8"/>
        <v>当別町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83680.259945638798</v>
      </c>
      <c r="BZ34" s="42"/>
      <c r="CA34" s="38" t="str">
        <f t="shared" si="9"/>
        <v>01303</v>
      </c>
      <c r="CB34" s="38" t="str">
        <f t="shared" si="10"/>
        <v>当別町</v>
      </c>
      <c r="CC34" s="260">
        <f t="shared" si="11"/>
        <v>1.1511005288293222E-2</v>
      </c>
      <c r="CD34" s="260">
        <f t="shared" si="16"/>
        <v>8.1579957906856224E-2</v>
      </c>
      <c r="CE34" s="260">
        <f t="shared" si="17"/>
        <v>0</v>
      </c>
      <c r="CF34" s="260">
        <f t="shared" si="18"/>
        <v>0</v>
      </c>
      <c r="CG34" s="260">
        <f t="shared" si="19"/>
        <v>0</v>
      </c>
      <c r="CH34" s="260">
        <f t="shared" si="20"/>
        <v>9.1200863918895439E-2</v>
      </c>
      <c r="CI34" s="260">
        <f t="shared" si="12"/>
        <v>0.18429182711404488</v>
      </c>
      <c r="CK34" s="20" t="str">
        <f t="shared" si="13"/>
        <v>01303</v>
      </c>
      <c r="CL34" s="20" t="str">
        <f t="shared" si="14"/>
        <v>当別町</v>
      </c>
      <c r="CM34" s="20">
        <f>VLOOKUP($CK34&amp;"_"&amp;$AZ$7,データシート1!$A:$BS,MATCH("ca_太陽光発電（10kW未満）",データシート1!$A$1:$BS$1,0),0)</f>
        <v>157</v>
      </c>
      <c r="CN34" s="20">
        <f>VLOOKUP($CK34&amp;"_"&amp;$AZ$5,データシート1!$A:$BS,MATCH("ab_家庭",データシート1!$A$1:$BS$1,0),0)</f>
        <v>7718</v>
      </c>
      <c r="CO34" s="260">
        <f t="shared" si="15"/>
        <v>2.0342057527856956E-2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31386</v>
      </c>
      <c r="AY35" s="20" t="str">
        <f>IF(IFERROR(比較地域マスタ!$Z28,"")=0,"",IFERROR(比較地域マスタ!$Z28,""))</f>
        <v>大山町</v>
      </c>
      <c r="BC35" s="960" t="str">
        <f t="shared" si="0"/>
        <v>31386</v>
      </c>
      <c r="BD35" s="123" t="str">
        <f t="shared" si="2"/>
        <v>大山町</v>
      </c>
      <c r="BE35" s="40">
        <f>VLOOKUP($BC35&amp;"_"&amp;$AZ$7,データシート1!$A:$BS,MATCH("cb_"&amp;BE$12,データシート1!$A$1:$BS$1,0),0)</f>
        <v>1322.8</v>
      </c>
      <c r="BF35" s="40">
        <f>VLOOKUP($BC35&amp;"_"&amp;$AZ$7,データシート1!$A:$BS,MATCH("cb_"&amp;BF$12,データシート1!$A$1:$BS$1,0),0)</f>
        <v>35072.199999999997</v>
      </c>
      <c r="BG35" s="40">
        <f>VLOOKUP($BC35&amp;"_"&amp;$AZ$7,データシート1!$A:$BS,MATCH("cb_"&amp;BG$12,データシート1!$A$1:$BS$1,0),0)</f>
        <v>22500</v>
      </c>
      <c r="BH35" s="40">
        <f>VLOOKUP($BC35&amp;"_"&amp;$AZ$7,データシート1!$A:$BS,MATCH("cb_"&amp;BH$12,データシート1!$A$1:$BS$1,0),0)</f>
        <v>159.9</v>
      </c>
      <c r="BI35" s="40">
        <f>VLOOKUP($BC35&amp;"_"&amp;$AZ$7,データシート1!$A:$BS,MATCH("cb_"&amp;BI$12,データシート1!$A$1:$BS$1,0),0)</f>
        <v>0</v>
      </c>
      <c r="BJ35" s="40">
        <f>VLOOKUP($BC35&amp;"_"&amp;$AZ$7,データシート1!$A:$BS,MATCH("cb_"&amp;BJ$12,データシート1!$A$1:$BS$1,0),0)</f>
        <v>1110</v>
      </c>
      <c r="BK35" s="40">
        <f t="shared" si="3"/>
        <v>60164.9</v>
      </c>
      <c r="BL35" s="42"/>
      <c r="BM35" s="960" t="str">
        <f t="shared" si="4"/>
        <v>31386</v>
      </c>
      <c r="BN35" s="123" t="str">
        <f t="shared" si="5"/>
        <v>大山町</v>
      </c>
      <c r="BO35" s="40">
        <f>BE35*VLOOKUP(BO$12,別紙!$B$4:$E$10,MATCH("設備利用率",別紙!$B$4:$E$4,0),0)/100*8760/10^3</f>
        <v>1587.5187359999998</v>
      </c>
      <c r="BP35" s="40">
        <f>BF35*VLOOKUP(BP$12,別紙!$B$4:$E$10,MATCH("設備利用率",別紙!$B$4:$E$4,0),0)/100*8760/10^3</f>
        <v>46392.103271999993</v>
      </c>
      <c r="BQ35" s="40">
        <f>BG35*VLOOKUP(BQ$12,別紙!$B$4:$E$10,MATCH("設備利用率",別紙!$B$4:$E$4,0),0)/100*8760/10^3</f>
        <v>48880.800000000003</v>
      </c>
      <c r="BR35" s="40">
        <f>BH35*VLOOKUP(BR$12,別紙!$B$4:$E$10,MATCH("設備利用率",別紙!$B$4:$E$4,0),0)/100*8760/10^3</f>
        <v>840.43439999999998</v>
      </c>
      <c r="BS35" s="40">
        <f>BI35*VLOOKUP(BS$12,別紙!$B$4:$E$10,MATCH("設備利用率",別紙!$B$4:$E$4,0),0)/100*8760/10^3</f>
        <v>0</v>
      </c>
      <c r="BT35" s="40">
        <f>BJ35*VLOOKUP(BT$12,別紙!$B$4:$E$10,MATCH("設備利用率",別紙!$B$4:$E$4,0),0)/100*8760/10^3</f>
        <v>7778.88</v>
      </c>
      <c r="BU35" s="40">
        <f t="shared" si="6"/>
        <v>105479.736408</v>
      </c>
      <c r="BV35" s="42"/>
      <c r="BW35" s="38" t="str">
        <f t="shared" si="7"/>
        <v>31386</v>
      </c>
      <c r="BX35" s="38" t="str">
        <f t="shared" si="8"/>
        <v>大山町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70746.411713672263</v>
      </c>
      <c r="BZ35" s="42"/>
      <c r="CA35" s="38" t="str">
        <f t="shared" si="9"/>
        <v>31386</v>
      </c>
      <c r="CB35" s="38" t="str">
        <f t="shared" si="10"/>
        <v>大山町</v>
      </c>
      <c r="CC35" s="260">
        <f t="shared" si="11"/>
        <v>2.2439565449977446E-2</v>
      </c>
      <c r="CD35" s="260">
        <f t="shared" si="16"/>
        <v>0.65575203248130787</v>
      </c>
      <c r="CE35" s="260">
        <f t="shared" si="17"/>
        <v>0.6909297421024313</v>
      </c>
      <c r="CF35" s="260">
        <f t="shared" si="18"/>
        <v>1.1879533952922447E-2</v>
      </c>
      <c r="CG35" s="260">
        <f t="shared" si="19"/>
        <v>0</v>
      </c>
      <c r="CH35" s="260">
        <f t="shared" si="20"/>
        <v>0.1099544105711396</v>
      </c>
      <c r="CI35" s="260">
        <f t="shared" si="12"/>
        <v>1.4909552845577787</v>
      </c>
      <c r="CK35" s="20" t="str">
        <f t="shared" si="13"/>
        <v>31386</v>
      </c>
      <c r="CL35" s="20" t="str">
        <f t="shared" si="14"/>
        <v>大山町</v>
      </c>
      <c r="CM35" s="20">
        <f>VLOOKUP($CK35&amp;"_"&amp;$AZ$7,データシート1!$A:$BS,MATCH("ca_太陽光発電（10kW未満）",データシート1!$A$1:$BS$1,0),0)</f>
        <v>255</v>
      </c>
      <c r="CN35" s="20">
        <f>VLOOKUP($CK35&amp;"_"&amp;$AZ$5,データシート1!$A:$BS,MATCH("ab_家庭",データシート1!$A$1:$BS$1,0),0)</f>
        <v>5670</v>
      </c>
      <c r="CO35" s="260">
        <f t="shared" si="15"/>
        <v>4.4973544973544971E-2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03381</v>
      </c>
      <c r="AY36" s="20" t="str">
        <f>IF(IFERROR(比較地域マスタ!$Z29,"")=0,"",IFERROR(比較地域マスタ!$Z29,""))</f>
        <v>金ヶ崎町</v>
      </c>
      <c r="BC36" s="960" t="str">
        <f t="shared" si="0"/>
        <v>03381</v>
      </c>
      <c r="BD36" s="123" t="str">
        <f t="shared" si="2"/>
        <v>金ヶ崎町</v>
      </c>
      <c r="BE36" s="40">
        <f>VLOOKUP($BC36&amp;"_"&amp;$AZ$7,データシート1!$A:$BS,MATCH("cb_"&amp;BE$12,データシート1!$A$1:$BS$1,0),0)</f>
        <v>2514.0000000000009</v>
      </c>
      <c r="BF36" s="40">
        <f>VLOOKUP($BC36&amp;"_"&amp;$AZ$7,データシート1!$A:$BS,MATCH("cb_"&amp;BF$12,データシート1!$A$1:$BS$1,0),0)</f>
        <v>45665.799999999981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48179.799999999981</v>
      </c>
      <c r="BL36" s="42"/>
      <c r="BM36" s="960" t="str">
        <f t="shared" si="4"/>
        <v>03381</v>
      </c>
      <c r="BN36" s="123" t="str">
        <f t="shared" si="5"/>
        <v>金ヶ崎町</v>
      </c>
      <c r="BO36" s="40">
        <f>BE36*VLOOKUP(BO$12,別紙!$B$4:$E$10,MATCH("設備利用率",別紙!$B$4:$E$4,0),0)/100*8760/10^3</f>
        <v>3017.1016800000011</v>
      </c>
      <c r="BP36" s="40">
        <f>BF36*VLOOKUP(BP$12,別紙!$B$4:$E$10,MATCH("設備利用率",別紙!$B$4:$E$4,0),0)/100*8760/10^3</f>
        <v>60404.893607999969</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63421.995287999969</v>
      </c>
      <c r="BV36" s="42"/>
      <c r="BW36" s="38" t="str">
        <f t="shared" si="7"/>
        <v>03381</v>
      </c>
      <c r="BX36" s="38" t="str">
        <f t="shared" si="8"/>
        <v>金ヶ崎町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534164.68848024216</v>
      </c>
      <c r="BZ36" s="42"/>
      <c r="CA36" s="38" t="str">
        <f t="shared" si="9"/>
        <v>03381</v>
      </c>
      <c r="CB36" s="38" t="str">
        <f t="shared" si="10"/>
        <v>金ヶ崎町</v>
      </c>
      <c r="CC36" s="260">
        <f t="shared" si="11"/>
        <v>5.6482611918507574E-3</v>
      </c>
      <c r="CD36" s="260">
        <f t="shared" si="16"/>
        <v>0.11308290291493921</v>
      </c>
      <c r="CE36" s="260">
        <f t="shared" si="17"/>
        <v>0</v>
      </c>
      <c r="CF36" s="260">
        <f t="shared" si="18"/>
        <v>0</v>
      </c>
      <c r="CG36" s="260">
        <f t="shared" si="19"/>
        <v>0</v>
      </c>
      <c r="CH36" s="260">
        <f t="shared" si="20"/>
        <v>0</v>
      </c>
      <c r="CI36" s="260">
        <f t="shared" si="12"/>
        <v>0.11873116410678997</v>
      </c>
      <c r="CK36" s="20" t="str">
        <f t="shared" si="13"/>
        <v>03381</v>
      </c>
      <c r="CL36" s="20" t="str">
        <f t="shared" si="14"/>
        <v>金ヶ崎町</v>
      </c>
      <c r="CM36" s="20">
        <f>VLOOKUP($CK36&amp;"_"&amp;$AZ$7,データシート1!$A:$BS,MATCH("ca_太陽光発電（10kW未満）",データシート1!$A$1:$BS$1,0),0)</f>
        <v>538</v>
      </c>
      <c r="CN36" s="20">
        <f>VLOOKUP($CK36&amp;"_"&amp;$AZ$5,データシート1!$A:$BS,MATCH("ab_家庭",データシート1!$A$1:$BS$1,0),0)</f>
        <v>6236</v>
      </c>
      <c r="CO36" s="260">
        <f t="shared" si="15"/>
        <v>8.6273252084669655E-2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40402</v>
      </c>
      <c r="AY37" s="20" t="str">
        <f>IF(IFERROR(比較地域マスタ!$Z30,"")=0,"",IFERROR(比較地域マスタ!$Z30,""))</f>
        <v>鞍手町</v>
      </c>
      <c r="BC37" s="960" t="str">
        <f t="shared" si="0"/>
        <v>40402</v>
      </c>
      <c r="BD37" s="123" t="str">
        <f t="shared" si="2"/>
        <v>鞍手町</v>
      </c>
      <c r="BE37" s="40">
        <f>VLOOKUP($BC37&amp;"_"&amp;$AZ$7,データシート1!$A:$BS,MATCH("cb_"&amp;BE$12,データシート1!$A$1:$BS$1,0),0)</f>
        <v>2885.3900000000021</v>
      </c>
      <c r="BF37" s="40">
        <f>VLOOKUP($BC37&amp;"_"&amp;$AZ$7,データシート1!$A:$BS,MATCH("cb_"&amp;BF$12,データシート1!$A$1:$BS$1,0),0)</f>
        <v>19162.499999999996</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22047.89</v>
      </c>
      <c r="BL37" s="42"/>
      <c r="BM37" s="960" t="str">
        <f t="shared" si="4"/>
        <v>40402</v>
      </c>
      <c r="BN37" s="123" t="str">
        <f t="shared" si="5"/>
        <v>鞍手町</v>
      </c>
      <c r="BO37" s="40">
        <f>BE37*VLOOKUP(BO$12,別紙!$B$4:$E$10,MATCH("設備利用率",別紙!$B$4:$E$4,0),0)/100*8760/10^3</f>
        <v>3462.8142468000028</v>
      </c>
      <c r="BP37" s="40">
        <f>BF37*VLOOKUP(BP$12,別紙!$B$4:$E$10,MATCH("設備利用率",別紙!$B$4:$E$4,0),0)/100*8760/10^3</f>
        <v>25347.388499999997</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28810.202746800001</v>
      </c>
      <c r="BV37" s="42"/>
      <c r="BW37" s="38" t="str">
        <f t="shared" si="7"/>
        <v>40402</v>
      </c>
      <c r="BX37" s="38" t="str">
        <f t="shared" si="8"/>
        <v>鞍手町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161764.67725560057</v>
      </c>
      <c r="BZ37" s="42"/>
      <c r="CA37" s="38" t="str">
        <f t="shared" si="9"/>
        <v>40402</v>
      </c>
      <c r="CB37" s="38" t="str">
        <f t="shared" si="10"/>
        <v>鞍手町</v>
      </c>
      <c r="CC37" s="260">
        <f t="shared" si="11"/>
        <v>2.1406491859335221E-2</v>
      </c>
      <c r="CD37" s="260">
        <f t="shared" si="16"/>
        <v>0.15669297482014063</v>
      </c>
      <c r="CE37" s="260">
        <f t="shared" si="17"/>
        <v>0</v>
      </c>
      <c r="CF37" s="260">
        <f t="shared" si="18"/>
        <v>0</v>
      </c>
      <c r="CG37" s="260">
        <f t="shared" si="19"/>
        <v>0</v>
      </c>
      <c r="CH37" s="260">
        <f t="shared" si="20"/>
        <v>0</v>
      </c>
      <c r="CI37" s="260">
        <f t="shared" si="12"/>
        <v>0.17809946667947588</v>
      </c>
      <c r="CK37" s="20" t="str">
        <f t="shared" si="13"/>
        <v>40402</v>
      </c>
      <c r="CL37" s="20" t="str">
        <f t="shared" si="14"/>
        <v>鞍手町</v>
      </c>
      <c r="CM37" s="20">
        <f>VLOOKUP($CK37&amp;"_"&amp;$AZ$7,データシート1!$A:$BS,MATCH("ca_太陽光発電（10kW未満）",データシート1!$A$1:$BS$1,0),0)</f>
        <v>619</v>
      </c>
      <c r="CN37" s="20">
        <f>VLOOKUP($CK37&amp;"_"&amp;$AZ$5,データシート1!$A:$BS,MATCH("ab_家庭",データシート1!$A$1:$BS$1,0),0)</f>
        <v>7403</v>
      </c>
      <c r="CO37" s="260">
        <f t="shared" si="15"/>
        <v>8.3614750776712141E-2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34462</v>
      </c>
      <c r="AY38" s="20" t="str">
        <f>IF(IFERROR(比較地域マスタ!$Z31,"")=0,"",IFERROR(比較地域マスタ!$Z31,""))</f>
        <v>世羅町</v>
      </c>
      <c r="BC38" s="960" t="str">
        <f t="shared" si="0"/>
        <v>34462</v>
      </c>
      <c r="BD38" s="123" t="str">
        <f t="shared" si="2"/>
        <v>世羅町</v>
      </c>
      <c r="BE38" s="40">
        <f>VLOOKUP($BC38&amp;"_"&amp;$AZ$7,データシート1!$A:$BS,MATCH("cb_"&amp;BE$12,データシート1!$A$1:$BS$1,0),0)</f>
        <v>2612.3000000000011</v>
      </c>
      <c r="BF38" s="40">
        <f>VLOOKUP($BC38&amp;"_"&amp;$AZ$7,データシート1!$A:$BS,MATCH("cb_"&amp;BF$12,データシート1!$A$1:$BS$1,0),0)</f>
        <v>53021.100000000006</v>
      </c>
      <c r="BG38" s="40">
        <f>VLOOKUP($BC38&amp;"_"&amp;$AZ$7,データシート1!$A:$BS,MATCH("cb_"&amp;BG$12,データシート1!$A$1:$BS$1,0),0)</f>
        <v>0</v>
      </c>
      <c r="BH38" s="40">
        <f>VLOOKUP($BC38&amp;"_"&amp;$AZ$7,データシート1!$A:$BS,MATCH("cb_"&amp;BH$12,データシート1!$A$1:$BS$1,0),0)</f>
        <v>605</v>
      </c>
      <c r="BI38" s="40">
        <f>VLOOKUP($BC38&amp;"_"&amp;$AZ$7,データシート1!$A:$BS,MATCH("cb_"&amp;BI$12,データシート1!$A$1:$BS$1,0),0)</f>
        <v>0</v>
      </c>
      <c r="BJ38" s="40">
        <f>VLOOKUP($BC38&amp;"_"&amp;$AZ$7,データシート1!$A:$BS,MATCH("cb_"&amp;BJ$12,データシート1!$A$1:$BS$1,0),0)</f>
        <v>0</v>
      </c>
      <c r="BK38" s="40">
        <f t="shared" si="3"/>
        <v>56238.400000000009</v>
      </c>
      <c r="BL38" s="42"/>
      <c r="BM38" s="960" t="str">
        <f t="shared" si="4"/>
        <v>34462</v>
      </c>
      <c r="BN38" s="123" t="str">
        <f t="shared" si="5"/>
        <v>世羅町</v>
      </c>
      <c r="BO38" s="40">
        <f>BE38*VLOOKUP(BO$12,別紙!$B$4:$E$10,MATCH("設備利用率",別紙!$B$4:$E$4,0),0)/100*8760/10^3</f>
        <v>3135.0734760000018</v>
      </c>
      <c r="BP38" s="40">
        <f>BF38*VLOOKUP(BP$12,別紙!$B$4:$E$10,MATCH("設備利用率",別紙!$B$4:$E$4,0),0)/100*8760/10^3</f>
        <v>70134.190235999995</v>
      </c>
      <c r="BQ38" s="40">
        <f>BG38*VLOOKUP(BQ$12,別紙!$B$4:$E$10,MATCH("設備利用率",別紙!$B$4:$E$4,0),0)/100*8760/10^3</f>
        <v>0</v>
      </c>
      <c r="BR38" s="40">
        <f>BH38*VLOOKUP(BR$12,別紙!$B$4:$E$10,MATCH("設備利用率",別紙!$B$4:$E$4,0),0)/100*8760/10^3</f>
        <v>3179.88</v>
      </c>
      <c r="BS38" s="40">
        <f>BI38*VLOOKUP(BS$12,別紙!$B$4:$E$10,MATCH("設備利用率",別紙!$B$4:$E$4,0),0)/100*8760/10^3</f>
        <v>0</v>
      </c>
      <c r="BT38" s="40">
        <f>BJ38*VLOOKUP(BT$12,別紙!$B$4:$E$10,MATCH("設備利用率",別紙!$B$4:$E$4,0),0)/100*8760/10^3</f>
        <v>0</v>
      </c>
      <c r="BU38" s="40">
        <f t="shared" si="6"/>
        <v>76449.143712000005</v>
      </c>
      <c r="BV38" s="42"/>
      <c r="BW38" s="38" t="str">
        <f t="shared" si="7"/>
        <v>34462</v>
      </c>
      <c r="BX38" s="38" t="str">
        <f t="shared" si="8"/>
        <v>世羅町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85160.213537987045</v>
      </c>
      <c r="BZ38" s="42"/>
      <c r="CA38" s="38" t="str">
        <f t="shared" si="9"/>
        <v>34462</v>
      </c>
      <c r="CB38" s="38" t="str">
        <f t="shared" si="10"/>
        <v>世羅町</v>
      </c>
      <c r="CC38" s="260">
        <f t="shared" si="11"/>
        <v>3.6813828262672842E-2</v>
      </c>
      <c r="CD38" s="260">
        <f t="shared" si="16"/>
        <v>0.82355582874056021</v>
      </c>
      <c r="CE38" s="260">
        <f t="shared" si="17"/>
        <v>0</v>
      </c>
      <c r="CF38" s="260">
        <f t="shared" si="18"/>
        <v>3.7339972128904594E-2</v>
      </c>
      <c r="CG38" s="260">
        <f t="shared" si="19"/>
        <v>0</v>
      </c>
      <c r="CH38" s="260">
        <f t="shared" si="20"/>
        <v>0</v>
      </c>
      <c r="CI38" s="260">
        <f t="shared" si="12"/>
        <v>0.8977096291321377</v>
      </c>
      <c r="CK38" s="20" t="str">
        <f t="shared" si="13"/>
        <v>34462</v>
      </c>
      <c r="CL38" s="20" t="str">
        <f t="shared" si="14"/>
        <v>世羅町</v>
      </c>
      <c r="CM38" s="20">
        <f>VLOOKUP($CK38&amp;"_"&amp;$AZ$7,データシート1!$A:$BS,MATCH("ca_太陽光発電（10kW未満）",データシート1!$A$1:$BS$1,0),0)</f>
        <v>479</v>
      </c>
      <c r="CN38" s="20">
        <f>VLOOKUP($CK38&amp;"_"&amp;$AZ$5,データシート1!$A:$BS,MATCH("ab_家庭",データシート1!$A$1:$BS$1,0),0)</f>
        <v>6774</v>
      </c>
      <c r="CO38" s="260">
        <f t="shared" si="15"/>
        <v>7.0711544139356361E-2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24461</v>
      </c>
      <c r="AY39" s="20" t="str">
        <f>IF(IFERROR(比較地域マスタ!$Z32,"")=0,"",IFERROR(比較地域マスタ!$Z32,""))</f>
        <v>玉城町</v>
      </c>
      <c r="BC39" s="960" t="str">
        <f t="shared" si="0"/>
        <v>24461</v>
      </c>
      <c r="BD39" s="123" t="str">
        <f t="shared" si="2"/>
        <v>玉城町</v>
      </c>
      <c r="BE39" s="40">
        <f>VLOOKUP($BC39&amp;"_"&amp;$AZ$7,データシート1!$A:$BS,MATCH("cb_"&amp;BE$12,データシート1!$A$1:$BS$1,0),0)</f>
        <v>3509.6000000000022</v>
      </c>
      <c r="BF39" s="40">
        <f>VLOOKUP($BC39&amp;"_"&amp;$AZ$7,データシート1!$A:$BS,MATCH("cb_"&amp;BF$12,データシート1!$A$1:$BS$1,0),0)</f>
        <v>22627.999999999996</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26137.599999999999</v>
      </c>
      <c r="BL39" s="42"/>
      <c r="BM39" s="960" t="str">
        <f t="shared" si="4"/>
        <v>24461</v>
      </c>
      <c r="BN39" s="123" t="str">
        <f t="shared" si="5"/>
        <v>玉城町</v>
      </c>
      <c r="BO39" s="40">
        <f>BE39*VLOOKUP(BO$12,別紙!$B$4:$E$10,MATCH("設備利用率",別紙!$B$4:$E$4,0),0)/100*8760/10^3</f>
        <v>4211.9411520000012</v>
      </c>
      <c r="BP39" s="40">
        <f>BF39*VLOOKUP(BP$12,別紙!$B$4:$E$10,MATCH("設備利用率",別紙!$B$4:$E$4,0),0)/100*8760/10^3</f>
        <v>29931.413279999997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34143.354432</v>
      </c>
      <c r="BV39" s="42"/>
      <c r="BW39" s="38" t="str">
        <f t="shared" si="7"/>
        <v>24461</v>
      </c>
      <c r="BX39" s="38" t="str">
        <f t="shared" si="8"/>
        <v>玉城町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188686.62156012247</v>
      </c>
      <c r="BZ39" s="42"/>
      <c r="CA39" s="38" t="str">
        <f t="shared" si="9"/>
        <v>24461</v>
      </c>
      <c r="CB39" s="38" t="str">
        <f t="shared" si="10"/>
        <v>玉城町</v>
      </c>
      <c r="CC39" s="260">
        <f t="shared" si="11"/>
        <v>2.2322415427094403E-2</v>
      </c>
      <c r="CD39" s="260">
        <f t="shared" si="16"/>
        <v>0.15863028884887184</v>
      </c>
      <c r="CE39" s="260">
        <f t="shared" si="17"/>
        <v>0</v>
      </c>
      <c r="CF39" s="260">
        <f t="shared" si="18"/>
        <v>0</v>
      </c>
      <c r="CG39" s="260">
        <f t="shared" si="19"/>
        <v>0</v>
      </c>
      <c r="CH39" s="260">
        <f t="shared" si="20"/>
        <v>0</v>
      </c>
      <c r="CI39" s="260">
        <f t="shared" si="12"/>
        <v>0.18095270427596627</v>
      </c>
      <c r="CK39" s="20" t="str">
        <f t="shared" si="13"/>
        <v>24461</v>
      </c>
      <c r="CL39" s="20" t="str">
        <f t="shared" si="14"/>
        <v>玉城町</v>
      </c>
      <c r="CM39" s="20">
        <f>VLOOKUP($CK39&amp;"_"&amp;$AZ$7,データシート1!$A:$BS,MATCH("ca_太陽光発電（10kW未満）",データシート1!$A$1:$BS$1,0),0)</f>
        <v>752</v>
      </c>
      <c r="CN39" s="20">
        <f>VLOOKUP($CK39&amp;"_"&amp;$AZ$5,データシート1!$A:$BS,MATCH("ab_家庭",データシート1!$A$1:$BS$1,0),0)</f>
        <v>5836</v>
      </c>
      <c r="CO39" s="260">
        <f t="shared" si="15"/>
        <v>0.12885538039753255</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45405</v>
      </c>
      <c r="AY40" s="20" t="str">
        <f>IF(IFERROR(比較地域マスタ!$Z33,"")=0,"",IFERROR(比較地域マスタ!$Z33,""))</f>
        <v>川南町</v>
      </c>
      <c r="BC40" s="960" t="str">
        <f t="shared" si="0"/>
        <v>45405</v>
      </c>
      <c r="BD40" s="123" t="str">
        <f t="shared" si="2"/>
        <v>川南町</v>
      </c>
      <c r="BE40" s="40">
        <f>VLOOKUP($BC40&amp;"_"&amp;$AZ$7,データシート1!$A:$BS,MATCH("cb_"&amp;BE$12,データシート1!$A$1:$BS$1,0),0)</f>
        <v>5640.3850000000057</v>
      </c>
      <c r="BF40" s="40">
        <f>VLOOKUP($BC40&amp;"_"&amp;$AZ$7,データシート1!$A:$BS,MATCH("cb_"&amp;BF$12,データシート1!$A$1:$BS$1,0),0)</f>
        <v>44876.399999999972</v>
      </c>
      <c r="BG40" s="40">
        <f>VLOOKUP($BC40&amp;"_"&amp;$AZ$7,データシート1!$A:$BS,MATCH("cb_"&amp;BG$12,データシート1!$A$1:$BS$1,0),0)</f>
        <v>0</v>
      </c>
      <c r="BH40" s="40">
        <f>VLOOKUP($BC40&amp;"_"&amp;$AZ$7,データシート1!$A:$BS,MATCH("cb_"&amp;BH$12,データシート1!$A$1:$BS$1,0),0)</f>
        <v>47</v>
      </c>
      <c r="BI40" s="40">
        <f>VLOOKUP($BC40&amp;"_"&amp;$AZ$7,データシート1!$A:$BS,MATCH("cb_"&amp;BI$12,データシート1!$A$1:$BS$1,0),0)</f>
        <v>0</v>
      </c>
      <c r="BJ40" s="40">
        <f>VLOOKUP($BC40&amp;"_"&amp;$AZ$7,データシート1!$A:$BS,MATCH("cb_"&amp;BJ$12,データシート1!$A$1:$BS$1,0),0)</f>
        <v>17100</v>
      </c>
      <c r="BK40" s="40">
        <f t="shared" si="3"/>
        <v>67663.784999999974</v>
      </c>
      <c r="BL40" s="42"/>
      <c r="BM40" s="960" t="str">
        <f t="shared" si="4"/>
        <v>45405</v>
      </c>
      <c r="BN40" s="123" t="str">
        <f t="shared" si="5"/>
        <v>川南町</v>
      </c>
      <c r="BO40" s="40">
        <f>BE40*VLOOKUP(BO$12,別紙!$B$4:$E$10,MATCH("設備利用率",別紙!$B$4:$E$4,0),0)/100*8760/10^3</f>
        <v>6769.1388462000059</v>
      </c>
      <c r="BP40" s="40">
        <f>BF40*VLOOKUP(BP$12,別紙!$B$4:$E$10,MATCH("設備利用率",別紙!$B$4:$E$4,0),0)/100*8760/10^3</f>
        <v>59360.706863999963</v>
      </c>
      <c r="BQ40" s="40">
        <f>BG40*VLOOKUP(BQ$12,別紙!$B$4:$E$10,MATCH("設備利用率",別紙!$B$4:$E$4,0),0)/100*8760/10^3</f>
        <v>0</v>
      </c>
      <c r="BR40" s="40">
        <f>BH40*VLOOKUP(BR$12,別紙!$B$4:$E$10,MATCH("設備利用率",別紙!$B$4:$E$4,0),0)/100*8760/10^3</f>
        <v>247.03200000000001</v>
      </c>
      <c r="BS40" s="40">
        <f>BI40*VLOOKUP(BS$12,別紙!$B$4:$E$10,MATCH("設備利用率",別紙!$B$4:$E$4,0),0)/100*8760/10^3</f>
        <v>0</v>
      </c>
      <c r="BT40" s="40">
        <f>BJ40*VLOOKUP(BT$12,別紙!$B$4:$E$10,MATCH("設備利用率",別紙!$B$4:$E$4,0),0)/100*8760/10^3</f>
        <v>119836.8</v>
      </c>
      <c r="BU40" s="40">
        <f t="shared" si="6"/>
        <v>186213.67771019996</v>
      </c>
      <c r="BV40" s="42"/>
      <c r="BW40" s="38" t="str">
        <f t="shared" si="7"/>
        <v>45405</v>
      </c>
      <c r="BX40" s="38" t="str">
        <f t="shared" si="8"/>
        <v>川南町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128885.29218163952</v>
      </c>
      <c r="BZ40" s="42"/>
      <c r="CA40" s="38" t="str">
        <f t="shared" si="9"/>
        <v>45405</v>
      </c>
      <c r="CB40" s="38" t="str">
        <f t="shared" si="10"/>
        <v>川南町</v>
      </c>
      <c r="CC40" s="260">
        <f t="shared" si="11"/>
        <v>5.2520646317503632E-2</v>
      </c>
      <c r="CD40" s="260">
        <f t="shared" si="16"/>
        <v>0.46057006085956059</v>
      </c>
      <c r="CE40" s="260">
        <f t="shared" si="17"/>
        <v>0</v>
      </c>
      <c r="CF40" s="260">
        <f t="shared" si="18"/>
        <v>1.9166810721261739E-3</v>
      </c>
      <c r="CG40" s="260">
        <f t="shared" si="19"/>
        <v>0</v>
      </c>
      <c r="CH40" s="260">
        <f t="shared" si="20"/>
        <v>0.92979422222290986</v>
      </c>
      <c r="CI40" s="260">
        <f t="shared" si="12"/>
        <v>1.4448016104721002</v>
      </c>
      <c r="CK40" s="20" t="str">
        <f t="shared" si="13"/>
        <v>45405</v>
      </c>
      <c r="CL40" s="20" t="str">
        <f t="shared" si="14"/>
        <v>川南町</v>
      </c>
      <c r="CM40" s="20">
        <f>VLOOKUP($CK40&amp;"_"&amp;$AZ$7,データシート1!$A:$BS,MATCH("ca_太陽光発電（10kW未満）",データシート1!$A$1:$BS$1,0),0)</f>
        <v>1000</v>
      </c>
      <c r="CN40" s="20">
        <f>VLOOKUP($CK40&amp;"_"&amp;$AZ$5,データシート1!$A:$BS,MATCH("ab_家庭",データシート1!$A$1:$BS$1,0),0)</f>
        <v>7056</v>
      </c>
      <c r="CO40" s="260">
        <f t="shared" si="15"/>
        <v>0.14172335600907029</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01346</v>
      </c>
      <c r="AY41" s="20" t="str">
        <f>IF(IFERROR(比較地域マスタ!$Z34,"")=0,"",IFERROR(比較地域マスタ!$Z34,""))</f>
        <v>八雲町</v>
      </c>
      <c r="BC41" s="960" t="str">
        <f t="shared" si="0"/>
        <v>01346</v>
      </c>
      <c r="BD41" s="123" t="str">
        <f t="shared" si="2"/>
        <v>八雲町</v>
      </c>
      <c r="BE41" s="40">
        <f>VLOOKUP($BC41&amp;"_"&amp;$AZ$7,データシート1!$A:$BS,MATCH("cb_"&amp;BE$12,データシート1!$A$1:$BS$1,0),0)</f>
        <v>537.00799999999981</v>
      </c>
      <c r="BF41" s="40">
        <f>VLOOKUP($BC41&amp;"_"&amp;$AZ$7,データシート1!$A:$BS,MATCH("cb_"&amp;BF$12,データシート1!$A$1:$BS$1,0),0)</f>
        <v>81047.200000000012</v>
      </c>
      <c r="BG41" s="40">
        <f>VLOOKUP($BC41&amp;"_"&amp;$AZ$7,データシート1!$A:$BS,MATCH("cb_"&amp;BG$12,データシート1!$A$1:$BS$1,0),0)</f>
        <v>19.2</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650</v>
      </c>
      <c r="BK41" s="40">
        <f t="shared" si="3"/>
        <v>82253.40800000001</v>
      </c>
      <c r="BL41" s="42"/>
      <c r="BM41" s="960" t="str">
        <f t="shared" si="4"/>
        <v>01346</v>
      </c>
      <c r="BN41" s="123" t="str">
        <f t="shared" si="5"/>
        <v>八雲町</v>
      </c>
      <c r="BO41" s="40">
        <f>BE41*VLOOKUP(BO$12,別紙!$B$4:$E$10,MATCH("設備利用率",別紙!$B$4:$E$4,0),0)/100*8760/10^3</f>
        <v>644.47404095999968</v>
      </c>
      <c r="BP41" s="40">
        <f>BF41*VLOOKUP(BP$12,別紙!$B$4:$E$10,MATCH("設備利用率",別紙!$B$4:$E$4,0),0)/100*8760/10^3</f>
        <v>107205.99427200003</v>
      </c>
      <c r="BQ41" s="40">
        <f>BG41*VLOOKUP(BQ$12,別紙!$B$4:$E$10,MATCH("設備利用率",別紙!$B$4:$E$4,0),0)/100*8760/10^3</f>
        <v>41.711615999999992</v>
      </c>
      <c r="BR41" s="40">
        <f>BH41*VLOOKUP(BR$12,別紙!$B$4:$E$10,MATCH("設備利用率",別紙!$B$4:$E$4,0),0)/100*8760/10^3</f>
        <v>0</v>
      </c>
      <c r="BS41" s="40">
        <f>BI41*VLOOKUP(BS$12,別紙!$B$4:$E$10,MATCH("設備利用率",別紙!$B$4:$E$4,0),0)/100*8760/10^3</f>
        <v>0</v>
      </c>
      <c r="BT41" s="40">
        <f>BJ41*VLOOKUP(BT$12,別紙!$B$4:$E$10,MATCH("設備利用率",別紙!$B$4:$E$4,0),0)/100*8760/10^3</f>
        <v>4555.2</v>
      </c>
      <c r="BU41" s="40">
        <f t="shared" si="6"/>
        <v>112447.37992896003</v>
      </c>
      <c r="BV41" s="42"/>
      <c r="BW41" s="38" t="str">
        <f t="shared" si="7"/>
        <v>01346</v>
      </c>
      <c r="BX41" s="38" t="str">
        <f t="shared" si="8"/>
        <v>八雲町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91665.999236430827</v>
      </c>
      <c r="BZ41" s="42"/>
      <c r="CA41" s="38" t="str">
        <f t="shared" si="9"/>
        <v>01346</v>
      </c>
      <c r="CB41" s="38" t="str">
        <f t="shared" si="10"/>
        <v>八雲町</v>
      </c>
      <c r="CC41" s="260">
        <f t="shared" si="11"/>
        <v>7.0306770921433025E-3</v>
      </c>
      <c r="CD41" s="260">
        <f t="shared" si="16"/>
        <v>1.1695284529161947</v>
      </c>
      <c r="CE41" s="260">
        <f t="shared" si="17"/>
        <v>4.5503912407494424E-4</v>
      </c>
      <c r="CF41" s="260">
        <f t="shared" si="18"/>
        <v>0</v>
      </c>
      <c r="CG41" s="260">
        <f t="shared" si="19"/>
        <v>0</v>
      </c>
      <c r="CH41" s="260">
        <f t="shared" si="20"/>
        <v>4.9693452729958634E-2</v>
      </c>
      <c r="CI41" s="260">
        <f t="shared" si="12"/>
        <v>1.2267076218623716</v>
      </c>
      <c r="CK41" s="20" t="str">
        <f t="shared" si="13"/>
        <v>01346</v>
      </c>
      <c r="CL41" s="20" t="str">
        <f t="shared" si="14"/>
        <v>八雲町</v>
      </c>
      <c r="CM41" s="20">
        <f>VLOOKUP($CK41&amp;"_"&amp;$AZ$7,データシート1!$A:$BS,MATCH("ca_太陽光発電（10kW未満）",データシート1!$A$1:$BS$1,0),0)</f>
        <v>90</v>
      </c>
      <c r="CN41" s="20">
        <f>VLOOKUP($CK41&amp;"_"&amp;$AZ$5,データシート1!$A:$BS,MATCH("ab_家庭",データシート1!$A$1:$BS$1,0),0)</f>
        <v>8015</v>
      </c>
      <c r="CO41" s="260">
        <f t="shared" si="15"/>
        <v>1.1228945726762321E-2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43514</v>
      </c>
      <c r="AY72" s="20" t="str">
        <f>IF(IFERROR(比較地域マスタ!$AE7,"")=0,"",IFERROR(比較地域マスタ!$AE7,""))</f>
        <v>あさぎり町</v>
      </c>
      <c r="AZ72" s="18"/>
      <c r="BA72" s="24">
        <v>1</v>
      </c>
      <c r="BB72" s="24">
        <v>1</v>
      </c>
      <c r="BC72" s="20" t="str">
        <f>AX72</f>
        <v>43514</v>
      </c>
      <c r="BD72" s="20" t="str">
        <f>AY72</f>
        <v>あさぎり町</v>
      </c>
      <c r="BE72" s="953">
        <f>VLOOKUP(BC72&amp;"_令和4年度",データシート3!A:AB,MATCH("ea_"&amp;"太陽光（建物系）"&amp;"_年間発電",データシート3!$A$1:$AB$1,0),0)/10^3+VLOOKUP(BC72&amp;"_令和4年度",データシート3!A:AB,MATCH("ea_"&amp;"太陽光（土地系）"&amp;"_年間発電",データシート3!$A$1:$AB$1,0),0)/10^3</f>
        <v>1071013.4849999999</v>
      </c>
      <c r="BF72" s="953">
        <f>VLOOKUP(BC72&amp;"_令和4年度",データシート3!A:AB,MATCH("ea_"&amp;"風力（陸上）"&amp;"_年間発電",データシート3!$A$1:$AB$1,0),0)/10^3</f>
        <v>297242.78499999992</v>
      </c>
      <c r="BG72" s="953">
        <f>VLOOKUP(BC72&amp;"_令和4年度",データシート3!A:AB,MATCH("ea_"&amp;"中小水（河川）"&amp;"_年間発電",データシート3!$A$1:$AB$1,0),0)/10^3+VLOOKUP(BC72&amp;"_令和4年度",データシート3!A:AB,MATCH("ea_"&amp;"中小水（農業用水路）"&amp;"_年間発電",データシート3!$A$1:$AB$1,0),0)/10^3</f>
        <v>57380.954045959988</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1425637.2240459598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67253.056248184512</v>
      </c>
      <c r="BK72" s="953">
        <f t="shared" ref="BK72:BK103" si="21">BI72-BJ72</f>
        <v>1358384.1677977752</v>
      </c>
      <c r="BL72" s="953">
        <f t="shared" ref="BL72:BL103" si="22">IF(BK72&gt;0,0,BK72)</f>
        <v>0</v>
      </c>
      <c r="BM72" s="953">
        <f t="shared" ref="BM72:BM103" si="23">IF(BK72&gt;0,BK72,0)</f>
        <v>1358384.1677977752</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43482</v>
      </c>
      <c r="AY73" s="20" t="str">
        <f>IF(IFERROR(比較地域マスタ!$AE8,"")=0,"",IFERROR(比較地域マスタ!$AE8,""))</f>
        <v>芦北町</v>
      </c>
      <c r="AZ73" s="18"/>
      <c r="BA73" s="24">
        <v>2</v>
      </c>
      <c r="BB73" s="24">
        <v>1</v>
      </c>
      <c r="BC73" s="20" t="str">
        <f t="shared" ref="BC73:BC136" si="24">AX73</f>
        <v>43482</v>
      </c>
      <c r="BD73" s="20" t="str">
        <f t="shared" ref="BD73:BD136" si="25">AY73</f>
        <v>芦北町</v>
      </c>
      <c r="BE73" s="953">
        <f>VLOOKUP(BC73&amp;"_令和4年度",データシート3!A:AB,MATCH("ea_"&amp;"太陽光（建物系）"&amp;"_年間発電",データシート3!$A$1:$AB$1,0),0)/10^3+VLOOKUP(BC73&amp;"_令和4年度",データシート3!A:AB,MATCH("ea_"&amp;"太陽光（土地系）"&amp;"_年間発電",データシート3!$A$1:$AB$1,0),0)/10^3</f>
        <v>396466.94700000004</v>
      </c>
      <c r="BF73" s="953">
        <f>VLOOKUP(BC73&amp;"_令和4年度",データシート3!A:AB,MATCH("ea_"&amp;"風力（陸上）"&amp;"_年間発電",データシート3!$A$1:$AB$1,0),0)/10^3</f>
        <v>335465.33</v>
      </c>
      <c r="BG73" s="953">
        <f>VLOOKUP(BC73&amp;"_令和4年度",データシート3!A:AB,MATCH("ea_"&amp;"中小水（河川）"&amp;"_年間発電",データシート3!$A$1:$AB$1,0),0)/10^3+VLOOKUP(BC73&amp;"_令和4年度",データシート3!A:AB,MATCH("ea_"&amp;"中小水（農業用水路）"&amp;"_年間発電",データシート3!$A$1:$AB$1,0),0)/10^3</f>
        <v>29781.361000000001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761713.63800000004</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74157.016413021411</v>
      </c>
      <c r="BK73" s="953">
        <f t="shared" si="21"/>
        <v>687556.62158697867</v>
      </c>
      <c r="BL73" s="953">
        <f t="shared" si="22"/>
        <v>0</v>
      </c>
      <c r="BM73" s="953">
        <f t="shared" si="23"/>
        <v>687556.62158697867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43214</v>
      </c>
      <c r="AY74" s="20" t="str">
        <f>IF(IFERROR(比較地域マスタ!$AE9,"")=0,"",IFERROR(比較地域マスタ!$AE9,""))</f>
        <v>阿蘇市</v>
      </c>
      <c r="AZ74" s="18"/>
      <c r="BA74" s="24">
        <v>3</v>
      </c>
      <c r="BB74" s="24">
        <v>1</v>
      </c>
      <c r="BC74" s="20" t="str">
        <f t="shared" si="24"/>
        <v>43214</v>
      </c>
      <c r="BD74" s="20" t="str">
        <f t="shared" si="25"/>
        <v>阿蘇市</v>
      </c>
      <c r="BE74" s="953">
        <f>VLOOKUP(BC74&amp;"_令和4年度",データシート3!A:AB,MATCH("ea_"&amp;"太陽光（建物系）"&amp;"_年間発電",データシート3!$A$1:$AB$1,0),0)/10^3+VLOOKUP(BC74&amp;"_令和4年度",データシート3!A:AB,MATCH("ea_"&amp;"太陽光（土地系）"&amp;"_年間発電",データシート3!$A$1:$AB$1,0),0)/10^3</f>
        <v>2542130.0669999998</v>
      </c>
      <c r="BF74" s="953">
        <f>VLOOKUP(BC74&amp;"_令和4年度",データシート3!A:AB,MATCH("ea_"&amp;"風力（陸上）"&amp;"_年間発電",データシート3!$A$1:$AB$1,0),0)/10^3</f>
        <v>1664680.99</v>
      </c>
      <c r="BG74" s="953">
        <f>VLOOKUP(BC74&amp;"_令和4年度",データシート3!A:AB,MATCH("ea_"&amp;"中小水（河川）"&amp;"_年間発電",データシート3!$A$1:$AB$1,0),0)/10^3+VLOOKUP(BC74&amp;"_令和4年度",データシート3!A:AB,MATCH("ea_"&amp;"中小水（農業用水路）"&amp;"_年間発電",データシート3!$A$1:$AB$1,0),0)/10^3</f>
        <v>3245.279</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113345.292</v>
      </c>
      <c r="BI74" s="953">
        <f t="shared" si="26"/>
        <v>4323401.6280000005</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222731.66525345674</v>
      </c>
      <c r="BK74" s="953">
        <f t="shared" si="21"/>
        <v>4100669.9627465438</v>
      </c>
      <c r="BL74" s="953">
        <f t="shared" si="22"/>
        <v>0</v>
      </c>
      <c r="BM74" s="953">
        <f t="shared" si="23"/>
        <v>4100669.9627465438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43215</v>
      </c>
      <c r="AY75" s="20" t="str">
        <f>IF(IFERROR(比較地域マスタ!$AE10,"")=0,"",IFERROR(比較地域マスタ!$AE10,""))</f>
        <v>天草市</v>
      </c>
      <c r="AZ75" s="18"/>
      <c r="BA75" s="24">
        <v>4</v>
      </c>
      <c r="BB75" s="24">
        <v>1</v>
      </c>
      <c r="BC75" s="20" t="str">
        <f t="shared" si="24"/>
        <v>43215</v>
      </c>
      <c r="BD75" s="20" t="str">
        <f t="shared" si="25"/>
        <v>天草市</v>
      </c>
      <c r="BE75" s="953">
        <f>VLOOKUP(BC75&amp;"_令和4年度",データシート3!A:AB,MATCH("ea_"&amp;"太陽光（建物系）"&amp;"_年間発電",データシート3!$A$1:$AB$1,0),0)/10^3+VLOOKUP(BC75&amp;"_令和4年度",データシート3!A:AB,MATCH("ea_"&amp;"太陽光（土地系）"&amp;"_年間発電",データシート3!$A$1:$AB$1,0),0)/10^3</f>
        <v>1910935.0060000001</v>
      </c>
      <c r="BF75" s="953">
        <f>VLOOKUP(BC75&amp;"_令和4年度",データシート3!A:AB,MATCH("ea_"&amp;"風力（陸上）"&amp;"_年間発電",データシート3!$A$1:$AB$1,0),0)/10^3</f>
        <v>785058.97900000005</v>
      </c>
      <c r="BG75" s="953">
        <f>VLOOKUP(BC75&amp;"_令和4年度",データシート3!A:AB,MATCH("ea_"&amp;"中小水（河川）"&amp;"_年間発電",データシート3!$A$1:$AB$1,0),0)/10^3+VLOOKUP(BC75&amp;"_令和4年度",データシート3!A:AB,MATCH("ea_"&amp;"中小水（農業用水路）"&amp;"_年間発電",データシート3!$A$1:$AB$1,0),0)/10^3</f>
        <v>1556.249</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2697550.2340000002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348789.0999064169</v>
      </c>
      <c r="BK75" s="953">
        <f t="shared" si="21"/>
        <v>2348761.1340935831</v>
      </c>
      <c r="BL75" s="953">
        <f t="shared" si="22"/>
        <v>0</v>
      </c>
      <c r="BM75" s="953">
        <f t="shared" si="23"/>
        <v>2348761.1340935831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43204</v>
      </c>
      <c r="AY76" s="20" t="str">
        <f>IF(IFERROR(比較地域マスタ!$AE11,"")=0,"",IFERROR(比較地域マスタ!$AE11,""))</f>
        <v>荒尾市</v>
      </c>
      <c r="AZ76" s="18"/>
      <c r="BA76" s="24">
        <v>5</v>
      </c>
      <c r="BB76" s="24">
        <v>1</v>
      </c>
      <c r="BC76" s="20" t="str">
        <f t="shared" si="24"/>
        <v>43204</v>
      </c>
      <c r="BD76" s="20" t="str">
        <f t="shared" si="25"/>
        <v>荒尾市</v>
      </c>
      <c r="BE76" s="953">
        <f>VLOOKUP(BC76&amp;"_令和4年度",データシート3!A:AB,MATCH("ea_"&amp;"太陽光（建物系）"&amp;"_年間発電",データシート3!$A$1:$AB$1,0),0)/10^3+VLOOKUP(BC76&amp;"_令和4年度",データシート3!A:AB,MATCH("ea_"&amp;"太陽光（土地系）"&amp;"_年間発電",データシート3!$A$1:$AB$1,0),0)/10^3</f>
        <v>667288.46299999999</v>
      </c>
      <c r="BF76" s="953">
        <f>VLOOKUP(BC76&amp;"_令和4年度",データシート3!A:AB,MATCH("ea_"&amp;"風力（陸上）"&amp;"_年間発電",データシート3!$A$1:$AB$1,0),0)/10^3</f>
        <v>2426.4720000000007</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669714.93499999994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233391.61550513809</v>
      </c>
      <c r="BK76" s="953">
        <f t="shared" si="21"/>
        <v>436323.31949486188</v>
      </c>
      <c r="BL76" s="953">
        <f t="shared" si="22"/>
        <v>0</v>
      </c>
      <c r="BM76" s="953">
        <f t="shared" si="23"/>
        <v>436323.31949486188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43511</v>
      </c>
      <c r="AY77" s="20" t="str">
        <f>IF(IFERROR(比較地域マスタ!$AE12,"")=0,"",IFERROR(比較地域マスタ!$AE12,""))</f>
        <v>五木村</v>
      </c>
      <c r="AZ77" s="18"/>
      <c r="BA77" s="24">
        <v>6</v>
      </c>
      <c r="BB77" s="24">
        <v>1</v>
      </c>
      <c r="BC77" s="20" t="str">
        <f t="shared" si="24"/>
        <v>43511</v>
      </c>
      <c r="BD77" s="20" t="str">
        <f t="shared" si="25"/>
        <v>五木村</v>
      </c>
      <c r="BE77" s="953">
        <f>VLOOKUP(BC77&amp;"_令和4年度",データシート3!A:AB,MATCH("ea_"&amp;"太陽光（建物系）"&amp;"_年間発電",データシート3!$A$1:$AB$1,0),0)/10^3+VLOOKUP(BC77&amp;"_令和4年度",データシート3!A:AB,MATCH("ea_"&amp;"太陽光（土地系）"&amp;"_年間発電",データシート3!$A$1:$AB$1,0),0)/10^3</f>
        <v>31280.577000000001</v>
      </c>
      <c r="BF77" s="953">
        <f>VLOOKUP(BC77&amp;"_令和4年度",データシート3!A:AB,MATCH("ea_"&amp;"風力（陸上）"&amp;"_年間発電",データシート3!$A$1:$AB$1,0),0)/10^3</f>
        <v>524460.91</v>
      </c>
      <c r="BG77" s="953">
        <f>VLOOKUP(BC77&amp;"_令和4年度",データシート3!A:AB,MATCH("ea_"&amp;"中小水（河川）"&amp;"_年間発電",データシート3!$A$1:$AB$1,0),0)/10^3+VLOOKUP(BC77&amp;"_令和4年度",データシート3!A:AB,MATCH("ea_"&amp;"中小水（農業用水路）"&amp;"_年間発電",データシート3!$A$1:$AB$1,0),0)/10^3</f>
        <v>111870.94400000002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667612.4310000001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4958.2542590214343</v>
      </c>
      <c r="BK77" s="953">
        <f t="shared" si="21"/>
        <v>662654.17674097861</v>
      </c>
      <c r="BL77" s="953">
        <f t="shared" si="22"/>
        <v>0</v>
      </c>
      <c r="BM77" s="953">
        <f t="shared" si="23"/>
        <v>662654.17674097861</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43213</v>
      </c>
      <c r="AY78" s="20" t="str">
        <f>IF(IFERROR(比較地域マスタ!$AE13,"")=0,"",IFERROR(比較地域マスタ!$AE13,""))</f>
        <v>宇城市</v>
      </c>
      <c r="AZ78" s="18"/>
      <c r="BA78" s="24">
        <v>7</v>
      </c>
      <c r="BB78" s="24">
        <v>1</v>
      </c>
      <c r="BC78" s="20" t="str">
        <f t="shared" si="24"/>
        <v>43213</v>
      </c>
      <c r="BD78" s="20" t="str">
        <f t="shared" si="25"/>
        <v>宇城市</v>
      </c>
      <c r="BE78" s="953">
        <f>VLOOKUP(BC78&amp;"_令和4年度",データシート3!A:AB,MATCH("ea_"&amp;"太陽光（建物系）"&amp;"_年間発電",データシート3!$A$1:$AB$1,0),0)/10^3+VLOOKUP(BC78&amp;"_令和4年度",データシート3!A:AB,MATCH("ea_"&amp;"太陽光（土地系）"&amp;"_年間発電",データシート3!$A$1:$AB$1,0),0)/10^3</f>
        <v>2150180.398</v>
      </c>
      <c r="BF78" s="953">
        <f>VLOOKUP(BC78&amp;"_令和4年度",データシート3!A:AB,MATCH("ea_"&amp;"風力（陸上）"&amp;"_年間発電",データシート3!$A$1:$AB$1,0),0)/10^3</f>
        <v>22065.248</v>
      </c>
      <c r="BG78" s="953">
        <f>VLOOKUP(BC78&amp;"_令和4年度",データシート3!A:AB,MATCH("ea_"&amp;"中小水（河川）"&amp;"_年間発電",データシート3!$A$1:$AB$1,0),0)/10^3+VLOOKUP(BC78&amp;"_令和4年度",データシート3!A:AB,MATCH("ea_"&amp;"中小水（農業用水路）"&amp;"_年間発電",データシート3!$A$1:$AB$1,0),0)/10^3</f>
        <v>56.101999999999997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2172301.7480000001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364099.19673794863</v>
      </c>
      <c r="BK78" s="953">
        <f t="shared" si="21"/>
        <v>1808202.5512620516</v>
      </c>
      <c r="BL78" s="953">
        <f t="shared" si="22"/>
        <v>0</v>
      </c>
      <c r="BM78" s="953">
        <f t="shared" si="23"/>
        <v>1808202.5512620516</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43211</v>
      </c>
      <c r="AY79" s="20" t="str">
        <f>IF(IFERROR(比較地域マスタ!$AE14,"")=0,"",IFERROR(比較地域マスタ!$AE14,""))</f>
        <v>宇土市</v>
      </c>
      <c r="AZ79" s="18"/>
      <c r="BA79" s="24">
        <v>8</v>
      </c>
      <c r="BB79" s="24">
        <v>1</v>
      </c>
      <c r="BC79" s="20" t="str">
        <f t="shared" si="24"/>
        <v>43211</v>
      </c>
      <c r="BD79" s="20" t="str">
        <f t="shared" si="25"/>
        <v>宇土市</v>
      </c>
      <c r="BE79" s="953">
        <f>VLOOKUP(BC79&amp;"_令和4年度",データシート3!A:AB,MATCH("ea_"&amp;"太陽光（建物系）"&amp;"_年間発電",データシート3!$A$1:$AB$1,0),0)/10^3+VLOOKUP(BC79&amp;"_令和4年度",データシート3!A:AB,MATCH("ea_"&amp;"太陽光（土地系）"&amp;"_年間発電",データシート3!$A$1:$AB$1,0),0)/10^3</f>
        <v>531421.20299999998</v>
      </c>
      <c r="BF79" s="953">
        <f>VLOOKUP(BC79&amp;"_令和4年度",データシート3!A:AB,MATCH("ea_"&amp;"風力（陸上）"&amp;"_年間発電",データシート3!$A$1:$AB$1,0),0)/10^3</f>
        <v>8979.9339999999993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540401.13699999999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258252.71358089164</v>
      </c>
      <c r="BK79" s="953">
        <f t="shared" si="21"/>
        <v>282148.42341910838</v>
      </c>
      <c r="BL79" s="953">
        <f>IF(BK79&gt;0,0,BK79)</f>
        <v>0</v>
      </c>
      <c r="BM79" s="953">
        <f>IF(BK79&gt;0,BK79,0)</f>
        <v>282148.42341910838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43425</v>
      </c>
      <c r="AY80" s="20" t="str">
        <f>IF(IFERROR(比較地域マスタ!$AE15,"")=0,"",IFERROR(比較地域マスタ!$AE15,""))</f>
        <v>産山村</v>
      </c>
      <c r="AZ80" s="18"/>
      <c r="BA80" s="24">
        <v>9</v>
      </c>
      <c r="BB80" s="24">
        <v>1</v>
      </c>
      <c r="BC80" s="20" t="str">
        <f t="shared" si="24"/>
        <v>43425</v>
      </c>
      <c r="BD80" s="20" t="str">
        <f t="shared" si="25"/>
        <v>産山村</v>
      </c>
      <c r="BE80" s="953">
        <f>VLOOKUP(BC80&amp;"_令和4年度",データシート3!A:AB,MATCH("ea_"&amp;"太陽光（建物系）"&amp;"_年間発電",データシート3!$A$1:$AB$1,0),0)/10^3+VLOOKUP(BC80&amp;"_令和4年度",データシート3!A:AB,MATCH("ea_"&amp;"太陽光（土地系）"&amp;"_年間発電",データシート3!$A$1:$AB$1,0),0)/10^3</f>
        <v>308539.88699999999</v>
      </c>
      <c r="BF80" s="953">
        <f>VLOOKUP(BC80&amp;"_令和4年度",データシート3!A:AB,MATCH("ea_"&amp;"風力（陸上）"&amp;"_年間発電",データシート3!$A$1:$AB$1,0),0)/10^3</f>
        <v>238407.989</v>
      </c>
      <c r="BG80" s="953">
        <f>VLOOKUP(BC80&amp;"_令和4年度",データシート3!A:AB,MATCH("ea_"&amp;"中小水（河川）"&amp;"_年間発電",データシート3!$A$1:$AB$1,0),0)/10^3+VLOOKUP(BC80&amp;"_令和4年度",データシート3!A:AB,MATCH("ea_"&amp;"中小水（農業用水路）"&amp;"_年間発電",データシート3!$A$1:$AB$1,0),0)/10^3</f>
        <v>2071.5780000000004</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36126.46</v>
      </c>
      <c r="BI80" s="953">
        <f t="shared" si="26"/>
        <v>585145.91399999987</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5064.1953037942567</v>
      </c>
      <c r="BK80" s="953">
        <f t="shared" si="21"/>
        <v>580081.71869620564</v>
      </c>
      <c r="BL80" s="953">
        <f t="shared" si="22"/>
        <v>0</v>
      </c>
      <c r="BM80" s="953">
        <f t="shared" si="23"/>
        <v>580081.71869620564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43403</v>
      </c>
      <c r="AY81" s="20" t="str">
        <f>IF(IFERROR(比較地域マスタ!$AE16,"")=0,"",IFERROR(比較地域マスタ!$AE16,""))</f>
        <v>大津町</v>
      </c>
      <c r="AZ81" s="18"/>
      <c r="BA81" s="24">
        <v>10</v>
      </c>
      <c r="BB81" s="24">
        <v>1</v>
      </c>
      <c r="BC81" s="20" t="str">
        <f t="shared" si="24"/>
        <v>43403</v>
      </c>
      <c r="BD81" s="20" t="str">
        <f t="shared" si="25"/>
        <v>大津町</v>
      </c>
      <c r="BE81" s="953">
        <f>VLOOKUP(BC81&amp;"_令和4年度",データシート3!A:AB,MATCH("ea_"&amp;"太陽光（建物系）"&amp;"_年間発電",データシート3!$A$1:$AB$1,0),0)/10^3+VLOOKUP(BC81&amp;"_令和4年度",データシート3!A:AB,MATCH("ea_"&amp;"太陽光（土地系）"&amp;"_年間発電",データシート3!$A$1:$AB$1,0),0)/10^3</f>
        <v>1047763.9199999998</v>
      </c>
      <c r="BF81" s="953">
        <f>VLOOKUP(BC81&amp;"_令和4年度",データシート3!A:AB,MATCH("ea_"&amp;"風力（陸上）"&amp;"_年間発電",データシート3!$A$1:$AB$1,0),0)/10^3</f>
        <v>295812.46999999991</v>
      </c>
      <c r="BG81" s="953">
        <f>VLOOKUP(BC81&amp;"_令和4年度",データシート3!A:AB,MATCH("ea_"&amp;"中小水（河川）"&amp;"_年間発電",データシート3!$A$1:$AB$1,0),0)/10^3+VLOOKUP(BC81&amp;"_令和4年度",データシート3!A:AB,MATCH("ea_"&amp;"中小水（農業用水路）"&amp;"_年間発電",データシート3!$A$1:$AB$1,0),0)/10^3</f>
        <v>25771.956999999995</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10.055999999999997</v>
      </c>
      <c r="BI81" s="953">
        <f t="shared" si="26"/>
        <v>1369358.4029999997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381814.51754983066</v>
      </c>
      <c r="BK81" s="953">
        <f t="shared" si="21"/>
        <v>987543.88545016898</v>
      </c>
      <c r="BL81" s="953">
        <f t="shared" si="22"/>
        <v>0</v>
      </c>
      <c r="BM81" s="953">
        <f t="shared" si="23"/>
        <v>987543.88545016898</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43424</v>
      </c>
      <c r="AY82" s="20" t="str">
        <f>IF(IFERROR(比較地域マスタ!$AE17,"")=0,"",IFERROR(比較地域マスタ!$AE17,""))</f>
        <v>小国町</v>
      </c>
      <c r="AZ82" s="18"/>
      <c r="BA82" s="24">
        <v>11</v>
      </c>
      <c r="BB82" s="24">
        <v>1</v>
      </c>
      <c r="BC82" s="20" t="str">
        <f t="shared" si="24"/>
        <v>43424</v>
      </c>
      <c r="BD82" s="20" t="str">
        <f t="shared" si="25"/>
        <v>小国町</v>
      </c>
      <c r="BE82" s="953">
        <f>VLOOKUP(BC82&amp;"_令和4年度",データシート3!A:AB,MATCH("ea_"&amp;"太陽光（建物系）"&amp;"_年間発電",データシート3!$A$1:$AB$1,0),0)/10^3+VLOOKUP(BC82&amp;"_令和4年度",データシート3!A:AB,MATCH("ea_"&amp;"太陽光（土地系）"&amp;"_年間発電",データシート3!$A$1:$AB$1,0),0)/10^3</f>
        <v>287954.587</v>
      </c>
      <c r="BF82" s="953">
        <f>VLOOKUP(BC82&amp;"_令和4年度",データシート3!A:AB,MATCH("ea_"&amp;"風力（陸上）"&amp;"_年間発電",データシート3!$A$1:$AB$1,0),0)/10^3</f>
        <v>303145.02000000008</v>
      </c>
      <c r="BG82" s="953">
        <f>VLOOKUP(BC82&amp;"_令和4年度",データシート3!A:AB,MATCH("ea_"&amp;"中小水（河川）"&amp;"_年間発電",データシート3!$A$1:$AB$1,0),0)/10^3+VLOOKUP(BC82&amp;"_令和4年度",データシート3!A:AB,MATCH("ea_"&amp;"中小水（農業用水路）"&amp;"_年間発電",データシート3!$A$1:$AB$1,0),0)/10^3</f>
        <v>49482.042000000001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1426356.727</v>
      </c>
      <c r="BI82" s="953">
        <f t="shared" si="26"/>
        <v>2066938.3760000002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30047.436826323414</v>
      </c>
      <c r="BK82" s="953">
        <f t="shared" si="21"/>
        <v>2036890.9391736768</v>
      </c>
      <c r="BL82" s="953">
        <f t="shared" si="22"/>
        <v>0</v>
      </c>
      <c r="BM82" s="953">
        <f t="shared" si="23"/>
        <v>2036890.9391736768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43442</v>
      </c>
      <c r="AY83" s="20" t="str">
        <f>IF(IFERROR(比較地域マスタ!$AE18,"")=0,"",IFERROR(比較地域マスタ!$AE18,""))</f>
        <v>嘉島町</v>
      </c>
      <c r="AZ83" s="18"/>
      <c r="BA83" s="24">
        <v>12</v>
      </c>
      <c r="BB83" s="24">
        <v>1</v>
      </c>
      <c r="BC83" s="20" t="str">
        <f t="shared" si="24"/>
        <v>43442</v>
      </c>
      <c r="BD83" s="20" t="str">
        <f t="shared" si="25"/>
        <v>嘉島町</v>
      </c>
      <c r="BE83" s="953">
        <f>VLOOKUP(BC83&amp;"_令和4年度",データシート3!A:AB,MATCH("ea_"&amp;"太陽光（建物系）"&amp;"_年間発電",データシート3!$A$1:$AB$1,0),0)/10^3+VLOOKUP(BC83&amp;"_令和4年度",データシート3!A:AB,MATCH("ea_"&amp;"太陽光（土地系）"&amp;"_年間発電",データシート3!$A$1:$AB$1,0),0)/10^3</f>
        <v>163538.867</v>
      </c>
      <c r="BF83" s="953">
        <f>VLOOKUP(BC83&amp;"_令和4年度",データシート3!A:AB,MATCH("ea_"&amp;"風力（陸上）"&amp;"_年間発電",データシート3!$A$1:$AB$1,0),0)/10^3</f>
        <v>0</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163538.867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89597.92603773014</v>
      </c>
      <c r="BK83" s="953">
        <f t="shared" si="21"/>
        <v>73940.940962269859</v>
      </c>
      <c r="BL83" s="953">
        <f t="shared" si="22"/>
        <v>0</v>
      </c>
      <c r="BM83" s="953">
        <f t="shared" si="23"/>
        <v>73940.940962269859</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43212</v>
      </c>
      <c r="AY84" s="20" t="str">
        <f>IF(IFERROR(比較地域マスタ!$AE19,"")=0,"",IFERROR(比較地域マスタ!$AE19,""))</f>
        <v>上天草市</v>
      </c>
      <c r="AZ84" s="18"/>
      <c r="BA84" s="24">
        <v>13</v>
      </c>
      <c r="BB84" s="24">
        <v>1</v>
      </c>
      <c r="BC84" s="20" t="str">
        <f t="shared" si="24"/>
        <v>43212</v>
      </c>
      <c r="BD84" s="20" t="str">
        <f t="shared" si="25"/>
        <v>上天草市</v>
      </c>
      <c r="BE84" s="953">
        <f>VLOOKUP(BC84&amp;"_令和4年度",データシート3!A:AB,MATCH("ea_"&amp;"太陽光（建物系）"&amp;"_年間発電",データシート3!$A$1:$AB$1,0),0)/10^3+VLOOKUP(BC84&amp;"_令和4年度",データシート3!A:AB,MATCH("ea_"&amp;"太陽光（土地系）"&amp;"_年間発電",データシート3!$A$1:$AB$1,0),0)/10^3</f>
        <v>443134.74300000002</v>
      </c>
      <c r="BF84" s="953">
        <f>VLOOKUP(BC84&amp;"_令和4年度",データシート3!A:AB,MATCH("ea_"&amp;"風力（陸上）"&amp;"_年間発電",データシート3!$A$1:$AB$1,0),0)/10^3</f>
        <v>28930.397000000001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472065.14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112001.17362934499</v>
      </c>
      <c r="BK84" s="953">
        <f t="shared" si="21"/>
        <v>360063.96637065499</v>
      </c>
      <c r="BL84" s="953">
        <f t="shared" si="22"/>
        <v>0</v>
      </c>
      <c r="BM84" s="953">
        <f t="shared" si="23"/>
        <v>360063.96637065499</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43210</v>
      </c>
      <c r="AY85" s="20" t="str">
        <f>IF(IFERROR(比較地域マスタ!$AE20,"")=0,"",IFERROR(比較地域マスタ!$AE20,""))</f>
        <v>菊池市</v>
      </c>
      <c r="AZ85" s="18"/>
      <c r="BA85" s="24">
        <v>14</v>
      </c>
      <c r="BB85" s="24">
        <v>1</v>
      </c>
      <c r="BC85" s="20" t="str">
        <f t="shared" si="24"/>
        <v>43210</v>
      </c>
      <c r="BD85" s="20" t="str">
        <f t="shared" si="25"/>
        <v>菊池市</v>
      </c>
      <c r="BE85" s="953">
        <f>VLOOKUP(BC85&amp;"_令和4年度",データシート3!A:AB,MATCH("ea_"&amp;"太陽光（建物系）"&amp;"_年間発電",データシート3!$A$1:$AB$1,0),0)/10^3+VLOOKUP(BC85&amp;"_令和4年度",データシート3!A:AB,MATCH("ea_"&amp;"太陽光（土地系）"&amp;"_年間発電",データシート3!$A$1:$AB$1,0),0)/10^3</f>
        <v>2630532.3489999999</v>
      </c>
      <c r="BF85" s="953">
        <f>VLOOKUP(BC85&amp;"_令和4年度",データシート3!A:AB,MATCH("ea_"&amp;"風力（陸上）"&amp;"_年間発電",データシート3!$A$1:$AB$1,0),0)/10^3</f>
        <v>592478.83499999996</v>
      </c>
      <c r="BG85" s="953">
        <f>VLOOKUP(BC85&amp;"_令和4年度",データシート3!A:AB,MATCH("ea_"&amp;"中小水（河川）"&amp;"_年間発電",データシート3!$A$1:$AB$1,0),0)/10^3+VLOOKUP(BC85&amp;"_令和4年度",データシート3!A:AB,MATCH("ea_"&amp;"中小水（農業用水路）"&amp;"_年間発電",データシート3!$A$1:$AB$1,0),0)/10^3</f>
        <v>109432.05499999998</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3332443.2390000001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385882.87340948766</v>
      </c>
      <c r="BK85" s="953">
        <f t="shared" si="21"/>
        <v>2946560.3655905123</v>
      </c>
      <c r="BL85" s="953">
        <f t="shared" si="22"/>
        <v>0</v>
      </c>
      <c r="BM85" s="953">
        <f t="shared" si="23"/>
        <v>2946560.3655905123</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43404</v>
      </c>
      <c r="AY86" s="20" t="str">
        <f>IF(IFERROR(比較地域マスタ!$AE21,"")=0,"",IFERROR(比較地域マスタ!$AE21,""))</f>
        <v>菊陽町</v>
      </c>
      <c r="AZ86" s="18"/>
      <c r="BA86" s="24">
        <v>15</v>
      </c>
      <c r="BB86" s="24">
        <v>1</v>
      </c>
      <c r="BC86" s="20" t="str">
        <f t="shared" si="24"/>
        <v>43404</v>
      </c>
      <c r="BD86" s="20" t="str">
        <f t="shared" si="25"/>
        <v>菊陽町</v>
      </c>
      <c r="BE86" s="953">
        <f>VLOOKUP(BC86&amp;"_令和4年度",データシート3!A:AB,MATCH("ea_"&amp;"太陽光（建物系）"&amp;"_年間発電",データシート3!$A$1:$AB$1,0),0)/10^3+VLOOKUP(BC86&amp;"_令和4年度",データシート3!A:AB,MATCH("ea_"&amp;"太陽光（土地系）"&amp;"_年間発電",データシート3!$A$1:$AB$1,0),0)/10^3</f>
        <v>726335.86399999994</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726335.86399999994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398994.69925655634</v>
      </c>
      <c r="BK86" s="953">
        <f t="shared" si="21"/>
        <v>327341.1647434436</v>
      </c>
      <c r="BL86" s="953">
        <f t="shared" si="22"/>
        <v>0</v>
      </c>
      <c r="BM86" s="953">
        <f t="shared" si="23"/>
        <v>327341.1647434436</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43364</v>
      </c>
      <c r="AY87" s="20" t="str">
        <f>IF(IFERROR(比較地域マスタ!$AE22,"")=0,"",IFERROR(比較地域マスタ!$AE22,""))</f>
        <v>玉東町</v>
      </c>
      <c r="AZ87" s="18"/>
      <c r="BA87" s="24">
        <v>16</v>
      </c>
      <c r="BB87" s="24">
        <v>1</v>
      </c>
      <c r="BC87" s="20" t="str">
        <f t="shared" si="24"/>
        <v>43364</v>
      </c>
      <c r="BD87" s="20" t="str">
        <f t="shared" si="25"/>
        <v>玉東町</v>
      </c>
      <c r="BE87" s="953">
        <f>VLOOKUP(BC87&amp;"_令和4年度",データシート3!A:AB,MATCH("ea_"&amp;"太陽光（建物系）"&amp;"_年間発電",データシート3!$A$1:$AB$1,0),0)/10^3+VLOOKUP(BC87&amp;"_令和4年度",データシート3!A:AB,MATCH("ea_"&amp;"太陽光（土地系）"&amp;"_年間発電",データシート3!$A$1:$AB$1,0),0)/10^3</f>
        <v>239667.807</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239667.807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17744.411409949942</v>
      </c>
      <c r="BK87" s="953">
        <f t="shared" si="21"/>
        <v>221923.39559005006</v>
      </c>
      <c r="BL87" s="953">
        <f t="shared" si="22"/>
        <v>0</v>
      </c>
      <c r="BM87" s="953">
        <f t="shared" si="23"/>
        <v>221923.39559005006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43513</v>
      </c>
      <c r="AY88" s="20" t="str">
        <f>IF(IFERROR(比較地域マスタ!$AE23,"")=0,"",IFERROR(比較地域マスタ!$AE23,""))</f>
        <v>球磨村</v>
      </c>
      <c r="AZ88" s="18"/>
      <c r="BA88" s="24">
        <v>17</v>
      </c>
      <c r="BB88" s="24">
        <v>1</v>
      </c>
      <c r="BC88" s="20" t="str">
        <f t="shared" si="24"/>
        <v>43513</v>
      </c>
      <c r="BD88" s="20" t="str">
        <f t="shared" si="25"/>
        <v>球磨村</v>
      </c>
      <c r="BE88" s="953">
        <f>VLOOKUP(BC88&amp;"_令和4年度",データシート3!A:AB,MATCH("ea_"&amp;"太陽光（建物系）"&amp;"_年間発電",データシート3!$A$1:$AB$1,0),0)/10^3+VLOOKUP(BC88&amp;"_令和4年度",データシート3!A:AB,MATCH("ea_"&amp;"太陽光（土地系）"&amp;"_年間発電",データシート3!$A$1:$AB$1,0),0)/10^3</f>
        <v>155841.51999999999</v>
      </c>
      <c r="BF88" s="953">
        <f>VLOOKUP(BC88&amp;"_令和4年度",データシート3!A:AB,MATCH("ea_"&amp;"風力（陸上）"&amp;"_年間発電",データシート3!$A$1:$AB$1,0),0)/10^3</f>
        <v>616743.91700000002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96021.006999999998</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868606.44400000002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10329.125709978682</v>
      </c>
      <c r="BK88" s="953">
        <f t="shared" si="21"/>
        <v>858277.31829002139</v>
      </c>
      <c r="BL88" s="953">
        <f t="shared" si="22"/>
        <v>0</v>
      </c>
      <c r="BM88" s="953">
        <f t="shared" si="23"/>
        <v>858277.31829002139</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43100</v>
      </c>
      <c r="AY89" s="20" t="str">
        <f>IF(IFERROR(比較地域マスタ!$AE24,"")=0,"",IFERROR(比較地域マスタ!$AE24,""))</f>
        <v>熊本市</v>
      </c>
      <c r="AZ89" s="18"/>
      <c r="BA89" s="24">
        <v>18</v>
      </c>
      <c r="BB89" s="24">
        <v>1</v>
      </c>
      <c r="BC89" s="20" t="str">
        <f t="shared" si="24"/>
        <v>43100</v>
      </c>
      <c r="BD89" s="20" t="str">
        <f t="shared" si="25"/>
        <v>熊本市</v>
      </c>
      <c r="BE89" s="953">
        <f>VLOOKUP(BC89&amp;"_令和4年度",データシート3!A:AB,MATCH("ea_"&amp;"太陽光（建物系）"&amp;"_年間発電",データシート3!$A$1:$AB$1,0),0)/10^3+VLOOKUP(BC89&amp;"_令和4年度",データシート3!A:AB,MATCH("ea_"&amp;"太陽光（土地系）"&amp;"_年間発電",データシート3!$A$1:$AB$1,0),0)/10^3</f>
        <v>5117009.72</v>
      </c>
      <c r="BF89" s="953">
        <f>VLOOKUP(BC89&amp;"_令和4年度",データシート3!A:AB,MATCH("ea_"&amp;"風力（陸上）"&amp;"_年間発電",データシート3!$A$1:$AB$1,0),0)/10^3</f>
        <v>733.37599999999998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500.40300000000008</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5118243.4989999998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3834463.9991786047</v>
      </c>
      <c r="BK89" s="953">
        <f t="shared" si="21"/>
        <v>1283779.4998213951</v>
      </c>
      <c r="BL89" s="953">
        <f t="shared" si="22"/>
        <v>0</v>
      </c>
      <c r="BM89" s="953">
        <f t="shared" si="23"/>
        <v>1283779.4998213951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43444</v>
      </c>
      <c r="AY90" s="20" t="str">
        <f>IF(IFERROR(比較地域マスタ!$AE25,"")=0,"",IFERROR(比較地域マスタ!$AE25,""))</f>
        <v>甲佐町</v>
      </c>
      <c r="AZ90" s="18"/>
      <c r="BA90" s="24">
        <v>19</v>
      </c>
      <c r="BB90" s="24">
        <v>1</v>
      </c>
      <c r="BC90" s="20" t="str">
        <f t="shared" si="24"/>
        <v>43444</v>
      </c>
      <c r="BD90" s="20" t="str">
        <f t="shared" si="25"/>
        <v>甲佐町</v>
      </c>
      <c r="BE90" s="953">
        <f>VLOOKUP(BC90&amp;"_令和4年度",データシート3!A:AB,MATCH("ea_"&amp;"太陽光（建物系）"&amp;"_年間発電",データシート3!$A$1:$AB$1,0),0)/10^3+VLOOKUP(BC90&amp;"_令和4年度",データシート3!A:AB,MATCH("ea_"&amp;"太陽光（土地系）"&amp;"_年間発電",データシート3!$A$1:$AB$1,0),0)/10^3</f>
        <v>305679.33900000004</v>
      </c>
      <c r="BF90" s="953">
        <f>VLOOKUP(BC90&amp;"_令和4年度",データシート3!A:AB,MATCH("ea_"&amp;"風力（陸上）"&amp;"_年間発電",データシート3!$A$1:$AB$1,0),0)/10^3</f>
        <v>161.79599999999999</v>
      </c>
      <c r="BG90" s="953">
        <f>VLOOKUP(BC90&amp;"_令和4年度",データシート3!A:AB,MATCH("ea_"&amp;"中小水（河川）"&amp;"_年間発電",データシート3!$A$1:$AB$1,0),0)/10^3+VLOOKUP(BC90&amp;"_令和4年度",データシート3!A:AB,MATCH("ea_"&amp;"中小水（農業用水路）"&amp;"_年間発電",データシート3!$A$1:$AB$1,0),0)/10^3</f>
        <v>1062.1469999999999</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306903.28200000001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48611.638290978677</v>
      </c>
      <c r="BK90" s="953">
        <f t="shared" si="21"/>
        <v>258291.64370902133</v>
      </c>
      <c r="BL90" s="953">
        <f t="shared" si="22"/>
        <v>0</v>
      </c>
      <c r="BM90" s="953">
        <f t="shared" si="23"/>
        <v>258291.64370902133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43216</v>
      </c>
      <c r="AY91" s="20" t="str">
        <f>IF(IFERROR(比較地域マスタ!$AE26,"")=0,"",IFERROR(比較地域マスタ!$AE26,""))</f>
        <v>合志市</v>
      </c>
      <c r="BA91" s="24">
        <v>20</v>
      </c>
      <c r="BB91" s="24">
        <v>1</v>
      </c>
      <c r="BC91" s="20" t="str">
        <f t="shared" si="24"/>
        <v>43216</v>
      </c>
      <c r="BD91" s="20" t="str">
        <f t="shared" si="25"/>
        <v>合志市</v>
      </c>
      <c r="BE91" s="953">
        <f>VLOOKUP(BC91&amp;"_令和4年度",データシート3!A:AB,MATCH("ea_"&amp;"太陽光（建物系）"&amp;"_年間発電",データシート3!$A$1:$AB$1,0),0)/10^3+VLOOKUP(BC91&amp;"_令和4年度",データシート3!A:AB,MATCH("ea_"&amp;"太陽光（土地系）"&amp;"_年間発電",データシート3!$A$1:$AB$1,0),0)/10^3</f>
        <v>1156511.5559999999</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1156511.5559999999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746685.99358641484</v>
      </c>
      <c r="BK91" s="953">
        <f t="shared" si="21"/>
        <v>409825.56241358502</v>
      </c>
      <c r="BL91" s="953">
        <f t="shared" si="22"/>
        <v>0</v>
      </c>
      <c r="BM91" s="953">
        <f t="shared" si="23"/>
        <v>409825.56241358502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43510</v>
      </c>
      <c r="AY92" s="20" t="str">
        <f>IF(IFERROR(比較地域マスタ!$AE27,"")=0,"",IFERROR(比較地域マスタ!$AE27,""))</f>
        <v>相良村</v>
      </c>
      <c r="AZ92" s="18"/>
      <c r="BA92" s="24">
        <v>21</v>
      </c>
      <c r="BB92" s="24">
        <v>1</v>
      </c>
      <c r="BC92" s="20" t="str">
        <f t="shared" si="24"/>
        <v>43510</v>
      </c>
      <c r="BD92" s="20" t="str">
        <f t="shared" si="25"/>
        <v>相良村</v>
      </c>
      <c r="BE92" s="953">
        <f>VLOOKUP(BC92&amp;"_令和4年度",データシート3!A:AB,MATCH("ea_"&amp;"太陽光（建物系）"&amp;"_年間発電",データシート3!$A$1:$AB$1,0),0)/10^3+VLOOKUP(BC92&amp;"_令和4年度",データシート3!A:AB,MATCH("ea_"&amp;"太陽光（土地系）"&amp;"_年間発電",データシート3!$A$1:$AB$1,0),0)/10^3</f>
        <v>358510.45499999996</v>
      </c>
      <c r="BF92" s="953">
        <f>VLOOKUP(BC92&amp;"_令和4年度",データシート3!A:AB,MATCH("ea_"&amp;"風力（陸上）"&amp;"_年間発電",データシート3!$A$1:$AB$1,0),0)/10^3</f>
        <v>159887.14000000004</v>
      </c>
      <c r="BG92" s="953">
        <f>VLOOKUP(BC92&amp;"_令和4年度",データシート3!A:AB,MATCH("ea_"&amp;"中小水（河川）"&amp;"_年間発電",データシート3!$A$1:$AB$1,0),0)/10^3+VLOOKUP(BC92&amp;"_令和4年度",データシート3!A:AB,MATCH("ea_"&amp;"中小水（農業用水路）"&amp;"_年間発電",データシート3!$A$1:$AB$1,0),0)/10^3</f>
        <v>33158.330999999998</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551555.92599999998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23773.453960745344</v>
      </c>
      <c r="BK92" s="953">
        <f>BI92-BJ92</f>
        <v>527782.47203925462</v>
      </c>
      <c r="BL92" s="953">
        <f t="shared" si="22"/>
        <v>0</v>
      </c>
      <c r="BM92" s="953">
        <f t="shared" si="23"/>
        <v>527782.47203925462</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43428</v>
      </c>
      <c r="AY93" s="20" t="str">
        <f>IF(IFERROR(比較地域マスタ!$AE28,"")=0,"",IFERROR(比較地域マスタ!$AE28,""))</f>
        <v>高森町</v>
      </c>
      <c r="AZ93" s="18"/>
      <c r="BA93" s="24">
        <v>22</v>
      </c>
      <c r="BB93" s="24">
        <v>1</v>
      </c>
      <c r="BC93" s="20" t="str">
        <f t="shared" si="24"/>
        <v>43428</v>
      </c>
      <c r="BD93" s="20" t="str">
        <f t="shared" si="25"/>
        <v>高森町</v>
      </c>
      <c r="BE93" s="953">
        <f>VLOOKUP(BC93&amp;"_令和4年度",データシート3!A:AB,MATCH("ea_"&amp;"太陽光（建物系）"&amp;"_年間発電",データシート3!$A$1:$AB$1,0),0)/10^3+VLOOKUP(BC93&amp;"_令和4年度",データシート3!A:AB,MATCH("ea_"&amp;"太陽光（土地系）"&amp;"_年間発電",データシート3!$A$1:$AB$1,0),0)/10^3</f>
        <v>901303.30700000003</v>
      </c>
      <c r="BF93" s="953">
        <f>VLOOKUP(BC93&amp;"_令和4年度",データシート3!A:AB,MATCH("ea_"&amp;"風力（陸上）"&amp;"_年間発電",データシート3!$A$1:$AB$1,0),0)/10^3</f>
        <v>630823.69999999984</v>
      </c>
      <c r="BG93" s="953">
        <f>VLOOKUP(BC93&amp;"_令和4年度",データシート3!A:AB,MATCH("ea_"&amp;"中小水（河川）"&amp;"_年間発電",データシート3!$A$1:$AB$1,0),0)/10^3+VLOOKUP(BC93&amp;"_令和4年度",データシート3!A:AB,MATCH("ea_"&amp;"中小水（農業用水路）"&amp;"_年間発電",データシート3!$A$1:$AB$1,0),0)/10^3</f>
        <v>21721.872770319998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15959.634</v>
      </c>
      <c r="BI93" s="953">
        <f t="shared" si="26"/>
        <v>1569808.5137703198</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32914.027295122993</v>
      </c>
      <c r="BK93" s="953">
        <f t="shared" si="21"/>
        <v>1536894.4864751967</v>
      </c>
      <c r="BL93" s="953">
        <f t="shared" si="22"/>
        <v>0</v>
      </c>
      <c r="BM93" s="953">
        <f t="shared" si="23"/>
        <v>1536894.4864751967</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43206</v>
      </c>
      <c r="AY94" s="20" t="str">
        <f>IF(IFERROR(比較地域マスタ!$AE29,"")=0,"",IFERROR(比較地域マスタ!$AE29,""))</f>
        <v>玉名市</v>
      </c>
      <c r="AZ94" s="18"/>
      <c r="BA94" s="24">
        <v>23</v>
      </c>
      <c r="BB94" s="24">
        <v>1</v>
      </c>
      <c r="BC94" s="20" t="str">
        <f t="shared" si="24"/>
        <v>43206</v>
      </c>
      <c r="BD94" s="20" t="str">
        <f t="shared" si="25"/>
        <v>玉名市</v>
      </c>
      <c r="BE94" s="953">
        <f>VLOOKUP(BC94&amp;"_令和4年度",データシート3!A:AB,MATCH("ea_"&amp;"太陽光（建物系）"&amp;"_年間発電",データシート3!$A$1:$AB$1,0),0)/10^3+VLOOKUP(BC94&amp;"_令和4年度",データシート3!A:AB,MATCH("ea_"&amp;"太陽光（土地系）"&amp;"_年間発電",データシート3!$A$1:$AB$1,0),0)/10^3</f>
        <v>2554569.56</v>
      </c>
      <c r="BF94" s="953">
        <f>VLOOKUP(BC94&amp;"_令和4年度",データシート3!A:AB,MATCH("ea_"&amp;"風力（陸上）"&amp;"_年間発電",データシート3!$A$1:$AB$1,0),0)/10^3</f>
        <v>5205.634</v>
      </c>
      <c r="BG94" s="953">
        <f>VLOOKUP(BC94&amp;"_令和4年度",データシート3!A:AB,MATCH("ea_"&amp;"中小水（河川）"&amp;"_年間発電",データシート3!$A$1:$AB$1,0),0)/10^3+VLOOKUP(BC94&amp;"_令和4年度",データシート3!A:AB,MATCH("ea_"&amp;"中小水（農業用水路）"&amp;"_年間発電",データシート3!$A$1:$AB$1,0),0)/10^3</f>
        <v>44.44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4.9059999999999997</v>
      </c>
      <c r="BI94" s="953">
        <f t="shared" si="26"/>
        <v>2559824.54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295927.53969265718</v>
      </c>
      <c r="BK94" s="953">
        <f t="shared" si="21"/>
        <v>2263897.000307343</v>
      </c>
      <c r="BL94" s="953">
        <f t="shared" si="22"/>
        <v>0</v>
      </c>
      <c r="BM94" s="953">
        <f t="shared" si="23"/>
        <v>2263897.000307343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43505</v>
      </c>
      <c r="AY95" s="20" t="str">
        <f>IF(IFERROR(比較地域マスタ!$AE30,"")=0,"",IFERROR(比較地域マスタ!$AE30,""))</f>
        <v>多良木町</v>
      </c>
      <c r="AZ95" s="18"/>
      <c r="BA95" s="24">
        <v>24</v>
      </c>
      <c r="BB95" s="24">
        <v>1</v>
      </c>
      <c r="BC95" s="20" t="str">
        <f t="shared" si="24"/>
        <v>43505</v>
      </c>
      <c r="BD95" s="20" t="str">
        <f t="shared" si="25"/>
        <v>多良木町</v>
      </c>
      <c r="BE95" s="953">
        <f>VLOOKUP(BC95&amp;"_令和4年度",データシート3!A:AB,MATCH("ea_"&amp;"太陽光（建物系）"&amp;"_年間発電",データシート3!$A$1:$AB$1,0),0)/10^3+VLOOKUP(BC95&amp;"_令和4年度",データシート3!A:AB,MATCH("ea_"&amp;"太陽光（土地系）"&amp;"_年間発電",データシート3!$A$1:$AB$1,0),0)/10^3</f>
        <v>567167.554</v>
      </c>
      <c r="BF95" s="953">
        <f>VLOOKUP(BC95&amp;"_令和4年度",データシート3!A:AB,MATCH("ea_"&amp;"風力（陸上）"&amp;"_年間発電",データシート3!$A$1:$AB$1,0),0)/10^3</f>
        <v>348642.81199999998</v>
      </c>
      <c r="BG95" s="953">
        <f>VLOOKUP(BC95&amp;"_令和4年度",データシート3!A:AB,MATCH("ea_"&amp;"中小水（河川）"&amp;"_年間発電",データシート3!$A$1:$AB$1,0),0)/10^3+VLOOKUP(BC95&amp;"_令和4年度",データシート3!A:AB,MATCH("ea_"&amp;"中小水（農業用水路）"&amp;"_年間発電",データシート3!$A$1:$AB$1,0),0)/10^3</f>
        <v>28167.22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943977.58599999989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39707.380452542995</v>
      </c>
      <c r="BK95" s="953">
        <f t="shared" si="21"/>
        <v>904270.20554745686</v>
      </c>
      <c r="BL95" s="953">
        <f t="shared" si="22"/>
        <v>0</v>
      </c>
      <c r="BM95" s="953">
        <f t="shared" si="23"/>
        <v>904270.20554745686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43484</v>
      </c>
      <c r="AY96" s="20" t="str">
        <f>IF(IFERROR(比較地域マスタ!$AE31,"")=0,"",IFERROR(比較地域マスタ!$AE31,""))</f>
        <v>津奈木町</v>
      </c>
      <c r="AZ96" s="18"/>
      <c r="BA96" s="24">
        <v>25</v>
      </c>
      <c r="BB96" s="24">
        <v>1</v>
      </c>
      <c r="BC96" s="20" t="str">
        <f t="shared" si="24"/>
        <v>43484</v>
      </c>
      <c r="BD96" s="20" t="str">
        <f t="shared" si="25"/>
        <v>津奈木町</v>
      </c>
      <c r="BE96" s="953">
        <f>VLOOKUP(BC96&amp;"_令和4年度",データシート3!A:AB,MATCH("ea_"&amp;"太陽光（建物系）"&amp;"_年間発電",データシート3!$A$1:$AB$1,0),0)/10^3+VLOOKUP(BC96&amp;"_令和4年度",データシート3!A:AB,MATCH("ea_"&amp;"太陽光（土地系）"&amp;"_年間発電",データシート3!$A$1:$AB$1,0),0)/10^3</f>
        <v>101591.946</v>
      </c>
      <c r="BF96" s="953">
        <f>VLOOKUP(BC96&amp;"_令和4年度",データシート3!A:AB,MATCH("ea_"&amp;"風力（陸上）"&amp;"_年間発電",データシート3!$A$1:$AB$1,0),0)/10^3</f>
        <v>10821.38</v>
      </c>
      <c r="BG96" s="953">
        <f>VLOOKUP(BC96&amp;"_令和4年度",データシート3!A:AB,MATCH("ea_"&amp;"中小水（河川）"&amp;"_年間発電",データシート3!$A$1:$AB$1,0),0)/10^3+VLOOKUP(BC96&amp;"_令和4年度",データシート3!A:AB,MATCH("ea_"&amp;"中小水（農業用水路）"&amp;"_年間発電",データシート3!$A$1:$AB$1,0),0)/10^3</f>
        <v>287.14299999999997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112700.469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16610.364802589025</v>
      </c>
      <c r="BK96" s="953">
        <f t="shared" si="21"/>
        <v>96090.104197410968</v>
      </c>
      <c r="BL96" s="953">
        <f t="shared" si="22"/>
        <v>0</v>
      </c>
      <c r="BM96" s="953">
        <f t="shared" si="23"/>
        <v>96090.104197410968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43368</v>
      </c>
      <c r="AY97" s="20" t="str">
        <f>IF(IFERROR(比較地域マスタ!$AE32,"")=0,"",IFERROR(比較地域マスタ!$AE32,""))</f>
        <v>長洲町</v>
      </c>
      <c r="AZ97" s="18"/>
      <c r="BA97" s="24">
        <v>26</v>
      </c>
      <c r="BB97" s="24">
        <v>1</v>
      </c>
      <c r="BC97" s="20" t="str">
        <f t="shared" si="24"/>
        <v>43368</v>
      </c>
      <c r="BD97" s="20" t="str">
        <f t="shared" si="25"/>
        <v>長洲町</v>
      </c>
      <c r="BE97" s="953">
        <f>VLOOKUP(BC97&amp;"_令和4年度",データシート3!A:AB,MATCH("ea_"&amp;"太陽光（建物系）"&amp;"_年間発電",データシート3!$A$1:$AB$1,0),0)/10^3+VLOOKUP(BC97&amp;"_令和4年度",データシート3!A:AB,MATCH("ea_"&amp;"太陽光（土地系）"&amp;"_年間発電",データシート3!$A$1:$AB$1,0),0)/10^3</f>
        <v>326844.26500000001</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326844.26500000001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208678.20811121378</v>
      </c>
      <c r="BK97" s="953">
        <f t="shared" si="21"/>
        <v>118166.05688878623</v>
      </c>
      <c r="BL97" s="953">
        <f t="shared" si="22"/>
        <v>0</v>
      </c>
      <c r="BM97" s="953">
        <f t="shared" si="23"/>
        <v>118166.05688878623</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43369</v>
      </c>
      <c r="AY98" s="20" t="str">
        <f>IF(IFERROR(比較地域マスタ!$AE33,"")=0,"",IFERROR(比較地域マスタ!$AE33,""))</f>
        <v>和水町</v>
      </c>
      <c r="AZ98" s="18"/>
      <c r="BA98" s="24">
        <v>27</v>
      </c>
      <c r="BB98" s="24">
        <v>1</v>
      </c>
      <c r="BC98" s="20" t="str">
        <f t="shared" si="24"/>
        <v>43369</v>
      </c>
      <c r="BD98" s="20" t="str">
        <f t="shared" si="25"/>
        <v>和水町</v>
      </c>
      <c r="BE98" s="953">
        <f>VLOOKUP(BC98&amp;"_令和4年度",データシート3!A:AB,MATCH("ea_"&amp;"太陽光（建物系）"&amp;"_年間発電",データシート3!$A$1:$AB$1,0),0)/10^3+VLOOKUP(BC98&amp;"_令和4年度",データシート3!A:AB,MATCH("ea_"&amp;"太陽光（土地系）"&amp;"_年間発電",データシート3!$A$1:$AB$1,0),0)/10^3</f>
        <v>613618.11800000002</v>
      </c>
      <c r="BF98" s="953">
        <f>VLOOKUP(BC98&amp;"_令和4年度",データシート3!A:AB,MATCH("ea_"&amp;"風力（陸上）"&amp;"_年間発電",データシート3!$A$1:$AB$1,0),0)/10^3</f>
        <v>8889.2790000000005</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622507.397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66954.206477747721</v>
      </c>
      <c r="BK98" s="953">
        <f t="shared" si="21"/>
        <v>555553.19052225223</v>
      </c>
      <c r="BL98" s="953">
        <f t="shared" si="22"/>
        <v>0</v>
      </c>
      <c r="BM98" s="953">
        <f t="shared" si="23"/>
        <v>555553.19052225223</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43367</v>
      </c>
      <c r="AY99" s="20" t="str">
        <f>IF(IFERROR(比較地域マスタ!$AE34,"")=0,"",IFERROR(比較地域マスタ!$AE34,""))</f>
        <v>南関町</v>
      </c>
      <c r="AZ99" s="18"/>
      <c r="BA99" s="24">
        <v>28</v>
      </c>
      <c r="BB99" s="24">
        <v>1</v>
      </c>
      <c r="BC99" s="20" t="str">
        <f t="shared" si="24"/>
        <v>43367</v>
      </c>
      <c r="BD99" s="20" t="str">
        <f t="shared" si="25"/>
        <v>南関町</v>
      </c>
      <c r="BE99" s="953">
        <f>VLOOKUP(BC99&amp;"_令和4年度",データシート3!A:AB,MATCH("ea_"&amp;"太陽光（建物系）"&amp;"_年間発電",データシート3!$A$1:$AB$1,0),0)/10^3+VLOOKUP(BC99&amp;"_令和4年度",データシート3!A:AB,MATCH("ea_"&amp;"太陽光（土地系）"&amp;"_年間発電",データシート3!$A$1:$AB$1,0),0)/10^3</f>
        <v>464180.63799999998</v>
      </c>
      <c r="BF99" s="953">
        <f>VLOOKUP(BC99&amp;"_令和4年度",データシート3!A:AB,MATCH("ea_"&amp;"風力（陸上）"&amp;"_年間発電",データシート3!$A$1:$AB$1,0),0)/10^3</f>
        <v>3979.1509999999998</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468159.78899999999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167869.59723776829</v>
      </c>
      <c r="BK99" s="953">
        <f t="shared" si="21"/>
        <v>300290.1917622317</v>
      </c>
      <c r="BL99" s="953">
        <f t="shared" si="22"/>
        <v>0</v>
      </c>
      <c r="BM99" s="953">
        <f t="shared" si="23"/>
        <v>300290.1917622317</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43501</v>
      </c>
      <c r="AY100" s="20" t="str">
        <f>IF(IFERROR(比較地域マスタ!$AE35,"")=0,"",IFERROR(比較地域マスタ!$AE35,""))</f>
        <v>錦町</v>
      </c>
      <c r="AZ100" s="18"/>
      <c r="BA100" s="24">
        <v>29</v>
      </c>
      <c r="BB100" s="24">
        <v>1</v>
      </c>
      <c r="BC100" s="20" t="str">
        <f t="shared" si="24"/>
        <v>43501</v>
      </c>
      <c r="BD100" s="20" t="str">
        <f t="shared" si="25"/>
        <v>錦町</v>
      </c>
      <c r="BE100" s="953">
        <f>VLOOKUP(BC100&amp;"_令和4年度",データシート3!A:AB,MATCH("ea_"&amp;"太陽光（建物系）"&amp;"_年間発電",データシート3!$A$1:$AB$1,0),0)/10^3+VLOOKUP(BC100&amp;"_令和4年度",データシート3!A:AB,MATCH("ea_"&amp;"太陽光（土地系）"&amp;"_年間発電",データシート3!$A$1:$AB$1,0),0)/10^3</f>
        <v>564291.44299999997</v>
      </c>
      <c r="BF100" s="953">
        <f>VLOOKUP(BC100&amp;"_令和4年度",データシート3!A:AB,MATCH("ea_"&amp;"風力（陸上）"&amp;"_年間発電",データシート3!$A$1:$AB$1,0),0)/10^3</f>
        <v>156476.62400000004</v>
      </c>
      <c r="BG100" s="953">
        <f>VLOOKUP(BC100&amp;"_令和4年度",データシート3!A:AB,MATCH("ea_"&amp;"中小水（河川）"&amp;"_年間発電",データシート3!$A$1:$AB$1,0),0)/10^3+VLOOKUP(BC100&amp;"_令和4年度",データシート3!A:AB,MATCH("ea_"&amp;"中小水（農業用水路）"&amp;"_年間発電",データシート3!$A$1:$AB$1,0),0)/10^3</f>
        <v>10380.165341129998</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731148.23234113003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63915.87078343187</v>
      </c>
      <c r="BK100" s="953">
        <f t="shared" si="21"/>
        <v>667232.36155769811</v>
      </c>
      <c r="BL100" s="953">
        <f t="shared" si="22"/>
        <v>0</v>
      </c>
      <c r="BM100" s="953">
        <f t="shared" si="23"/>
        <v>667232.36155769811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43432</v>
      </c>
      <c r="AY101" s="20" t="str">
        <f>IF(IFERROR(比較地域マスタ!$AE36,"")=0,"",IFERROR(比較地域マスタ!$AE36,""))</f>
        <v>西原村</v>
      </c>
      <c r="AZ101" s="18"/>
      <c r="BA101" s="24">
        <v>30</v>
      </c>
      <c r="BB101" s="24">
        <v>1</v>
      </c>
      <c r="BC101" s="20" t="str">
        <f t="shared" si="24"/>
        <v>43432</v>
      </c>
      <c r="BD101" s="20" t="str">
        <f t="shared" si="25"/>
        <v>西原村</v>
      </c>
      <c r="BE101" s="953">
        <f>VLOOKUP(BC101&amp;"_令和4年度",データシート3!A:AB,MATCH("ea_"&amp;"太陽光（建物系）"&amp;"_年間発電",データシート3!$A$1:$AB$1,0),0)/10^3+VLOOKUP(BC101&amp;"_令和4年度",データシート3!A:AB,MATCH("ea_"&amp;"太陽光（土地系）"&amp;"_年間発電",データシート3!$A$1:$AB$1,0),0)/10^3</f>
        <v>347872.35600000009</v>
      </c>
      <c r="BF101" s="953">
        <f>VLOOKUP(BC101&amp;"_令和4年度",データシート3!A:AB,MATCH("ea_"&amp;"風力（陸上）"&amp;"_年間発電",データシート3!$A$1:$AB$1,0),0)/10^3</f>
        <v>283809.29599999991</v>
      </c>
      <c r="BG101" s="953">
        <f>VLOOKUP(BC101&amp;"_令和4年度",データシート3!A:AB,MATCH("ea_"&amp;"中小水（河川）"&amp;"_年間発電",データシート3!$A$1:$AB$1,0),0)/10^3+VLOOKUP(BC101&amp;"_令和4年度",データシート3!A:AB,MATCH("ea_"&amp;"中小水（農業用水路）"&amp;"_年間発電",データシート3!$A$1:$AB$1,0),0)/10^3</f>
        <v>7051.2330000000002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64.018000000000001</v>
      </c>
      <c r="BI101" s="953">
        <f t="shared" si="26"/>
        <v>638796.90300000005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63423.076164420912</v>
      </c>
      <c r="BK101" s="953">
        <f t="shared" si="21"/>
        <v>575373.82683557912</v>
      </c>
      <c r="BL101" s="953">
        <f t="shared" si="22"/>
        <v>0</v>
      </c>
      <c r="BM101" s="953">
        <f t="shared" si="23"/>
        <v>575373.82683557912</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43468</v>
      </c>
      <c r="AY102" s="20" t="str">
        <f>IF(IFERROR(比較地域マスタ!$AE37,"")=0,"",IFERROR(比較地域マスタ!$AE37,""))</f>
        <v>氷川町</v>
      </c>
      <c r="AZ102" s="18"/>
      <c r="BA102" s="24">
        <v>31</v>
      </c>
      <c r="BB102" s="24">
        <v>1</v>
      </c>
      <c r="BC102" s="20" t="str">
        <f t="shared" si="24"/>
        <v>43468</v>
      </c>
      <c r="BD102" s="20" t="str">
        <f t="shared" si="25"/>
        <v>氷川町</v>
      </c>
      <c r="BE102" s="953">
        <f>VLOOKUP(BC102&amp;"_令和4年度",データシート3!A:AB,MATCH("ea_"&amp;"太陽光（建物系）"&amp;"_年間発電",データシート3!$A$1:$AB$1,0),0)/10^3+VLOOKUP(BC102&amp;"_令和4年度",データシート3!A:AB,MATCH("ea_"&amp;"太陽光（土地系）"&amp;"_年間発電",データシート3!$A$1:$AB$1,0),0)/10^3</f>
        <v>663720</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663720</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37153.694464627741</v>
      </c>
      <c r="BK102" s="953">
        <f t="shared" si="21"/>
        <v>626566.30553537223</v>
      </c>
      <c r="BL102" s="953">
        <f t="shared" si="22"/>
        <v>0</v>
      </c>
      <c r="BM102" s="953">
        <f t="shared" si="23"/>
        <v>626566.30553537223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43203</v>
      </c>
      <c r="AY103" s="20" t="str">
        <f>IF(IFERROR(比較地域マスタ!$AE38,"")=0,"",IFERROR(比較地域マスタ!$AE38,""))</f>
        <v>人吉市</v>
      </c>
      <c r="AZ103" s="18"/>
      <c r="BA103" s="24">
        <v>32</v>
      </c>
      <c r="BB103" s="24">
        <v>1</v>
      </c>
      <c r="BC103" s="20" t="str">
        <f t="shared" si="24"/>
        <v>43203</v>
      </c>
      <c r="BD103" s="20" t="str">
        <f t="shared" si="25"/>
        <v>人吉市</v>
      </c>
      <c r="BE103" s="953">
        <f>VLOOKUP(BC103&amp;"_令和4年度",データシート3!A:AB,MATCH("ea_"&amp;"太陽光（建物系）"&amp;"_年間発電",データシート3!$A$1:$AB$1,0),0)/10^3+VLOOKUP(BC103&amp;"_令和4年度",データシート3!A:AB,MATCH("ea_"&amp;"太陽光（土地系）"&amp;"_年間発電",データシート3!$A$1:$AB$1,0),0)/10^3</f>
        <v>571371.73100000003</v>
      </c>
      <c r="BF103" s="953">
        <f>VLOOKUP(BC103&amp;"_令和4年度",データシート3!A:AB,MATCH("ea_"&amp;"風力（陸上）"&amp;"_年間発電",データシート3!$A$1:$AB$1,0),0)/10^3</f>
        <v>601903.72900000005</v>
      </c>
      <c r="BG103" s="953">
        <f>VLOOKUP(BC103&amp;"_令和4年度",データシート3!A:AB,MATCH("ea_"&amp;"中小水（河川）"&amp;"_年間発電",データシート3!$A$1:$AB$1,0),0)/10^3+VLOOKUP(BC103&amp;"_令和4年度",データシート3!A:AB,MATCH("ea_"&amp;"中小水（農業用水路）"&amp;"_年間発電",データシート3!$A$1:$AB$1,0),0)/10^3</f>
        <v>77362.691999999995</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2162.3879999999999</v>
      </c>
      <c r="BI103" s="953">
        <f t="shared" si="26"/>
        <v>1252800.54</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168067.44780593409</v>
      </c>
      <c r="BK103" s="953">
        <f t="shared" si="21"/>
        <v>1084733.0921940659</v>
      </c>
      <c r="BL103" s="953">
        <f t="shared" si="22"/>
        <v>0</v>
      </c>
      <c r="BM103" s="953">
        <f t="shared" si="23"/>
        <v>1084733.0921940659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43443</v>
      </c>
      <c r="AY104" s="20" t="str">
        <f>IF(IFERROR(比較地域マスタ!$AE39,"")=0,"",IFERROR(比較地域マスタ!$AE39,""))</f>
        <v>益城町</v>
      </c>
      <c r="AZ104" s="18"/>
      <c r="BA104" s="24">
        <v>33</v>
      </c>
      <c r="BB104" s="24">
        <v>1</v>
      </c>
      <c r="BC104" s="20" t="str">
        <f t="shared" si="24"/>
        <v>43443</v>
      </c>
      <c r="BD104" s="20" t="str">
        <f t="shared" si="25"/>
        <v>益城町</v>
      </c>
      <c r="BE104" s="953">
        <f>VLOOKUP(BC104&amp;"_令和4年度",データシート3!A:AB,MATCH("ea_"&amp;"太陽光（建物系）"&amp;"_年間発電",データシート3!$A$1:$AB$1,0),0)/10^3+VLOOKUP(BC104&amp;"_令和4年度",データシート3!A:AB,MATCH("ea_"&amp;"太陽光（土地系）"&amp;"_年間発電",データシート3!$A$1:$AB$1,0),0)/10^3</f>
        <v>771498.67400000012</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6336.0569999999989</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777834.73100000015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199133.02486176541</v>
      </c>
      <c r="BK104" s="953">
        <f t="shared" ref="BK104:BK135" si="27">BI104-BJ104</f>
        <v>578701.7061382347</v>
      </c>
      <c r="BL104" s="953">
        <f t="shared" ref="BL104:BL135" si="28">IF(BK104&gt;0,0,BK104)</f>
        <v>0</v>
      </c>
      <c r="BM104" s="953">
        <f t="shared" ref="BM104:BM135" si="29">IF(BK104&gt;0,BK104,0)</f>
        <v>578701.7061382347</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43348</v>
      </c>
      <c r="AY105" s="20" t="str">
        <f>IF(IFERROR(比較地域マスタ!$AE40,"")=0,"",IFERROR(比較地域マスタ!$AE40,""))</f>
        <v>美里町</v>
      </c>
      <c r="AZ105" s="18"/>
      <c r="BA105" s="24">
        <v>34</v>
      </c>
      <c r="BB105" s="24">
        <v>1</v>
      </c>
      <c r="BC105" s="20" t="str">
        <f t="shared" si="24"/>
        <v>43348</v>
      </c>
      <c r="BD105" s="20" t="str">
        <f t="shared" si="25"/>
        <v>美里町</v>
      </c>
      <c r="BE105" s="953">
        <f>VLOOKUP(BC105&amp;"_令和4年度",データシート3!A:AB,MATCH("ea_"&amp;"太陽光（建物系）"&amp;"_年間発電",データシート3!$A$1:$AB$1,0),0)/10^3+VLOOKUP(BC105&amp;"_令和4年度",データシート3!A:AB,MATCH("ea_"&amp;"太陽光（土地系）"&amp;"_年間発電",データシート3!$A$1:$AB$1,0),0)/10^3</f>
        <v>351788.85499999998</v>
      </c>
      <c r="BF105" s="953">
        <f>VLOOKUP(BC105&amp;"_令和4年度",データシート3!A:AB,MATCH("ea_"&amp;"風力（陸上）"&amp;"_年間発電",データシート3!$A$1:$AB$1,0),0)/10^3</f>
        <v>7020.2849999999989</v>
      </c>
      <c r="BG105" s="953">
        <f>VLOOKUP(BC105&amp;"_令和4年度",データシート3!A:AB,MATCH("ea_"&amp;"中小水（河川）"&amp;"_年間発電",データシート3!$A$1:$AB$1,0),0)/10^3+VLOOKUP(BC105&amp;"_令和4年度",データシート3!A:AB,MATCH("ea_"&amp;"中小水（農業用水路）"&amp;"_年間発電",データシート3!$A$1:$AB$1,0),0)/10^3</f>
        <v>9696.1810000000023</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368505.32099999994</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35977.156877249567</v>
      </c>
      <c r="BK105" s="953">
        <f t="shared" si="27"/>
        <v>332528.1641227504</v>
      </c>
      <c r="BL105" s="953">
        <f t="shared" si="28"/>
        <v>0</v>
      </c>
      <c r="BM105" s="953">
        <f t="shared" si="29"/>
        <v>332528.1641227504</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43507</v>
      </c>
      <c r="AY106" s="20" t="str">
        <f>IF(IFERROR(比較地域マスタ!$AE41,"")=0,"",IFERROR(比較地域マスタ!$AE41,""))</f>
        <v>水上村</v>
      </c>
      <c r="AZ106" s="18"/>
      <c r="BA106" s="24">
        <v>35</v>
      </c>
      <c r="BB106" s="24">
        <v>1</v>
      </c>
      <c r="BC106" s="20" t="str">
        <f t="shared" si="24"/>
        <v>43507</v>
      </c>
      <c r="BD106" s="20" t="str">
        <f t="shared" si="25"/>
        <v>水上村</v>
      </c>
      <c r="BE106" s="953">
        <f>VLOOKUP(BC106&amp;"_令和4年度",データシート3!A:AB,MATCH("ea_"&amp;"太陽光（建物系）"&amp;"_年間発電",データシート3!$A$1:$AB$1,0),0)/10^3+VLOOKUP(BC106&amp;"_令和4年度",データシート3!A:AB,MATCH("ea_"&amp;"太陽光（土地系）"&amp;"_年間発電",データシート3!$A$1:$AB$1,0),0)/10^3</f>
        <v>94992.641999999993</v>
      </c>
      <c r="BF106" s="953">
        <f>VLOOKUP(BC106&amp;"_令和4年度",データシート3!A:AB,MATCH("ea_"&amp;"風力（陸上）"&amp;"_年間発電",データシート3!$A$1:$AB$1,0),0)/10^3</f>
        <v>373862.67499999993</v>
      </c>
      <c r="BG106" s="953">
        <f>VLOOKUP(BC106&amp;"_令和4年度",データシート3!A:AB,MATCH("ea_"&amp;"中小水（河川）"&amp;"_年間発電",データシート3!$A$1:$AB$1,0),0)/10^3+VLOOKUP(BC106&amp;"_令和4年度",データシート3!A:AB,MATCH("ea_"&amp;"中小水（農業用水路）"&amp;"_年間発電",データシート3!$A$1:$AB$1,0),0)/10^3</f>
        <v>72717.876000000004</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541573.19299999997</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8847.720261253884</v>
      </c>
      <c r="BK106" s="953">
        <f t="shared" si="27"/>
        <v>532725.47273874609</v>
      </c>
      <c r="BL106" s="953">
        <f t="shared" si="28"/>
        <v>0</v>
      </c>
      <c r="BM106" s="953">
        <f t="shared" si="29"/>
        <v>532725.47273874609</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43205</v>
      </c>
      <c r="AY107" s="20" t="str">
        <f>IF(IFERROR(比較地域マスタ!$AE42,"")=0,"",IFERROR(比較地域マスタ!$AE42,""))</f>
        <v>水俣市</v>
      </c>
      <c r="AZ107" s="18"/>
      <c r="BA107" s="24">
        <v>36</v>
      </c>
      <c r="BB107" s="24">
        <v>1</v>
      </c>
      <c r="BC107" s="20" t="str">
        <f t="shared" si="24"/>
        <v>43205</v>
      </c>
      <c r="BD107" s="20" t="str">
        <f t="shared" si="25"/>
        <v>水俣市</v>
      </c>
      <c r="BE107" s="953">
        <f>VLOOKUP(BC107&amp;"_令和4年度",データシート3!A:AB,MATCH("ea_"&amp;"太陽光（建物系）"&amp;"_年間発電",データシート3!$A$1:$AB$1,0),0)/10^3+VLOOKUP(BC107&amp;"_令和4年度",データシート3!A:AB,MATCH("ea_"&amp;"太陽光（土地系）"&amp;"_年間発電",データシート3!$A$1:$AB$1,0),0)/10^3</f>
        <v>390342.12699999998</v>
      </c>
      <c r="BF107" s="953">
        <f>VLOOKUP(BC107&amp;"_令和4年度",データシート3!A:AB,MATCH("ea_"&amp;"風力（陸上）"&amp;"_年間発電",データシート3!$A$1:$AB$1,0),0)/10^3</f>
        <v>297774.103</v>
      </c>
      <c r="BG107" s="953">
        <f>VLOOKUP(BC107&amp;"_令和4年度",データシート3!A:AB,MATCH("ea_"&amp;"中小水（河川）"&amp;"_年間発電",データシート3!$A$1:$AB$1,0),0)/10^3+VLOOKUP(BC107&amp;"_令和4年度",データシート3!A:AB,MATCH("ea_"&amp;"中小水（農業用水路）"&amp;"_年間発電",データシート3!$A$1:$AB$1,0),0)/10^3</f>
        <v>44479.923000000003</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732596.15299999993</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147772.16934530254</v>
      </c>
      <c r="BK107" s="953">
        <f t="shared" si="27"/>
        <v>584823.98365469743</v>
      </c>
      <c r="BL107" s="953">
        <f t="shared" si="28"/>
        <v>0</v>
      </c>
      <c r="BM107" s="953">
        <f t="shared" si="29"/>
        <v>584823.98365469743</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43433</v>
      </c>
      <c r="AY108" s="20" t="str">
        <f>IF(IFERROR(比較地域マスタ!$AE43,"")=0,"",IFERROR(比較地域マスタ!$AE43,""))</f>
        <v>南阿蘇村</v>
      </c>
      <c r="AZ108" s="18"/>
      <c r="BA108" s="24">
        <v>37</v>
      </c>
      <c r="BB108" s="24">
        <v>1</v>
      </c>
      <c r="BC108" s="20" t="str">
        <f t="shared" si="24"/>
        <v>43433</v>
      </c>
      <c r="BD108" s="20" t="str">
        <f t="shared" si="25"/>
        <v>南阿蘇村</v>
      </c>
      <c r="BE108" s="953">
        <f>VLOOKUP(BC108&amp;"_令和4年度",データシート3!A:AB,MATCH("ea_"&amp;"太陽光（建物系）"&amp;"_年間発電",データシート3!$A$1:$AB$1,0),0)/10^3+VLOOKUP(BC108&amp;"_令和4年度",データシート3!A:AB,MATCH("ea_"&amp;"太陽光（土地系）"&amp;"_年間発電",データシート3!$A$1:$AB$1,0),0)/10^3</f>
        <v>789370.38299999991</v>
      </c>
      <c r="BF108" s="953">
        <f>VLOOKUP(BC108&amp;"_令和4年度",データシート3!A:AB,MATCH("ea_"&amp;"風力（陸上）"&amp;"_年間発電",データシート3!$A$1:$AB$1,0),0)/10^3</f>
        <v>336173.71600000001</v>
      </c>
      <c r="BG108" s="953">
        <f>VLOOKUP(BC108&amp;"_令和4年度",データシート3!A:AB,MATCH("ea_"&amp;"中小水（河川）"&amp;"_年間発電",データシート3!$A$1:$AB$1,0),0)/10^3+VLOOKUP(BC108&amp;"_令和4年度",データシート3!A:AB,MATCH("ea_"&amp;"中小水（農業用水路）"&amp;"_年間発電",データシート3!$A$1:$AB$1,0),0)/10^3</f>
        <v>1920.25</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105943.352</v>
      </c>
      <c r="BI108" s="953">
        <f t="shared" si="26"/>
        <v>1233407.7009999999</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46092.91468020685</v>
      </c>
      <c r="BK108" s="953">
        <f t="shared" si="27"/>
        <v>1187314.786319793</v>
      </c>
      <c r="BL108" s="953">
        <f t="shared" si="28"/>
        <v>0</v>
      </c>
      <c r="BM108" s="953">
        <f t="shared" si="29"/>
        <v>1187314.786319793</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43423</v>
      </c>
      <c r="AY109" s="20" t="str">
        <f>IF(IFERROR(比較地域マスタ!$AE44,"")=0,"",IFERROR(比較地域マスタ!$AE44,""))</f>
        <v>南小国町</v>
      </c>
      <c r="AZ109" s="18"/>
      <c r="BA109" s="24">
        <v>38</v>
      </c>
      <c r="BB109" s="24">
        <v>1</v>
      </c>
      <c r="BC109" s="20" t="str">
        <f t="shared" si="24"/>
        <v>43423</v>
      </c>
      <c r="BD109" s="20" t="str">
        <f t="shared" si="25"/>
        <v>南小国町</v>
      </c>
      <c r="BE109" s="953">
        <f>VLOOKUP(BC109&amp;"_令和4年度",データシート3!A:AB,MATCH("ea_"&amp;"太陽光（建物系）"&amp;"_年間発電",データシート3!$A$1:$AB$1,0),0)/10^3+VLOOKUP(BC109&amp;"_令和4年度",データシート3!A:AB,MATCH("ea_"&amp;"太陽光（土地系）"&amp;"_年間発電",データシート3!$A$1:$AB$1,0),0)/10^3</f>
        <v>276137.505</v>
      </c>
      <c r="BF109" s="953">
        <f>VLOOKUP(BC109&amp;"_令和4年度",データシート3!A:AB,MATCH("ea_"&amp;"風力（陸上）"&amp;"_年間発電",データシート3!$A$1:$AB$1,0),0)/10^3</f>
        <v>201256.19699999999</v>
      </c>
      <c r="BG109" s="953">
        <f>VLOOKUP(BC109&amp;"_令和4年度",データシート3!A:AB,MATCH("ea_"&amp;"中小水（河川）"&amp;"_年間発電",データシート3!$A$1:$AB$1,0),0)/10^3+VLOOKUP(BC109&amp;"_令和4年度",データシート3!A:AB,MATCH("ea_"&amp;"中小水（農業用水路）"&amp;"_年間発電",データシート3!$A$1:$AB$1,0),0)/10^3</f>
        <v>35144.673999999999</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140714.21400000004</v>
      </c>
      <c r="BI109" s="953">
        <f t="shared" si="26"/>
        <v>653252.59000000008</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19288.643584492536</v>
      </c>
      <c r="BK109" s="953">
        <f t="shared" si="27"/>
        <v>633963.94641550758</v>
      </c>
      <c r="BL109" s="953">
        <f t="shared" si="28"/>
        <v>0</v>
      </c>
      <c r="BM109" s="953">
        <f t="shared" si="29"/>
        <v>633963.94641550758</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43441</v>
      </c>
      <c r="AY110" s="20" t="str">
        <f>IF(IFERROR(比較地域マスタ!$AE45,"")=0,"",IFERROR(比較地域マスタ!$AE45,""))</f>
        <v>御船町</v>
      </c>
      <c r="AZ110" s="18"/>
      <c r="BA110" s="24">
        <v>39</v>
      </c>
      <c r="BB110" s="24">
        <v>1</v>
      </c>
      <c r="BC110" s="20" t="str">
        <f t="shared" si="24"/>
        <v>43441</v>
      </c>
      <c r="BD110" s="20" t="str">
        <f t="shared" si="25"/>
        <v>御船町</v>
      </c>
      <c r="BE110" s="953">
        <f>VLOOKUP(BC110&amp;"_令和4年度",データシート3!A:AB,MATCH("ea_"&amp;"太陽光（建物系）"&amp;"_年間発電",データシート3!$A$1:$AB$1,0),0)/10^3+VLOOKUP(BC110&amp;"_令和4年度",データシート3!A:AB,MATCH("ea_"&amp;"太陽光（土地系）"&amp;"_年間発電",データシート3!$A$1:$AB$1,0),0)/10^3</f>
        <v>399542.74000000005</v>
      </c>
      <c r="BF110" s="953">
        <f>VLOOKUP(BC110&amp;"_令和4年度",データシート3!A:AB,MATCH("ea_"&amp;"風力（陸上）"&amp;"_年間発電",データシート3!$A$1:$AB$1,0),0)/10^3</f>
        <v>37795.69400000001</v>
      </c>
      <c r="BG110" s="953">
        <f>VLOOKUP(BC110&amp;"_令和4年度",データシート3!A:AB,MATCH("ea_"&amp;"中小水（河川）"&amp;"_年間発電",データシート3!$A$1:$AB$1,0),0)/10^3+VLOOKUP(BC110&amp;"_令和4年度",データシート3!A:AB,MATCH("ea_"&amp;"中小水（農業用水路）"&amp;"_年間発電",データシート3!$A$1:$AB$1,0),0)/10^3</f>
        <v>12130.448</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449468.88200000004</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77649.409935079762</v>
      </c>
      <c r="BK110" s="953">
        <f t="shared" si="27"/>
        <v>371819.47206492029</v>
      </c>
      <c r="BL110" s="953">
        <f t="shared" si="28"/>
        <v>0</v>
      </c>
      <c r="BM110" s="953">
        <f t="shared" si="29"/>
        <v>371819.47206492029</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43202</v>
      </c>
      <c r="AY111" s="20" t="str">
        <f>IF(IFERROR(比較地域マスタ!$AE46,"")=0,"",IFERROR(比較地域マスタ!$AE46,""))</f>
        <v>八代市</v>
      </c>
      <c r="AZ111" s="18"/>
      <c r="BA111" s="24">
        <v>40</v>
      </c>
      <c r="BB111" s="24">
        <v>1</v>
      </c>
      <c r="BC111" s="20" t="str">
        <f t="shared" si="24"/>
        <v>43202</v>
      </c>
      <c r="BD111" s="20" t="str">
        <f t="shared" si="25"/>
        <v>八代市</v>
      </c>
      <c r="BE111" s="953">
        <f>VLOOKUP(BC111&amp;"_令和4年度",データシート3!A:AB,MATCH("ea_"&amp;"太陽光（建物系）"&amp;"_年間発電",データシート3!$A$1:$AB$1,0),0)/10^3+VLOOKUP(BC111&amp;"_令和4年度",データシート3!A:AB,MATCH("ea_"&amp;"太陽光（土地系）"&amp;"_年間発電",データシート3!$A$1:$AB$1,0),0)/10^3</f>
        <v>1643838.3540000003</v>
      </c>
      <c r="BF111" s="953">
        <f>VLOOKUP(BC111&amp;"_令和4年度",データシート3!A:AB,MATCH("ea_"&amp;"風力（陸上）"&amp;"_年間発電",データシート3!$A$1:$AB$1,0),0)/10^3</f>
        <v>447347.033</v>
      </c>
      <c r="BG111" s="953">
        <f>VLOOKUP(BC111&amp;"_令和4年度",データシート3!A:AB,MATCH("ea_"&amp;"中小水（河川）"&amp;"_年間発電",データシート3!$A$1:$AB$1,0),0)/10^3+VLOOKUP(BC111&amp;"_令和4年度",データシート3!A:AB,MATCH("ea_"&amp;"中小水（農業用水路）"&amp;"_年間発電",データシート3!$A$1:$AB$1,0),0)/10^3</f>
        <v>210473.788</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2301659.1750000003</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786138.83311228279</v>
      </c>
      <c r="BK111" s="953">
        <f t="shared" si="27"/>
        <v>1515520.3418877176</v>
      </c>
      <c r="BL111" s="953">
        <f t="shared" si="28"/>
        <v>0</v>
      </c>
      <c r="BM111" s="953">
        <f t="shared" si="29"/>
        <v>1515520.3418877176</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43512</v>
      </c>
      <c r="AY112" s="20" t="str">
        <f>IF(IFERROR(比較地域マスタ!$AE47,"")=0,"",IFERROR(比較地域マスタ!$AE47,""))</f>
        <v>山江村</v>
      </c>
      <c r="AZ112" s="18"/>
      <c r="BA112" s="24">
        <v>41</v>
      </c>
      <c r="BB112" s="24">
        <v>1</v>
      </c>
      <c r="BC112" s="20" t="str">
        <f t="shared" si="24"/>
        <v>43512</v>
      </c>
      <c r="BD112" s="20" t="str">
        <f t="shared" si="25"/>
        <v>山江村</v>
      </c>
      <c r="BE112" s="953">
        <f>VLOOKUP(BC112&amp;"_令和4年度",データシート3!A:AB,MATCH("ea_"&amp;"太陽光（建物系）"&amp;"_年間発電",データシート3!$A$1:$AB$1,0),0)/10^3+VLOOKUP(BC112&amp;"_令和4年度",データシート3!A:AB,MATCH("ea_"&amp;"太陽光（土地系）"&amp;"_年間発電",データシート3!$A$1:$AB$1,0),0)/10^3</f>
        <v>130844.23800000001</v>
      </c>
      <c r="BF112" s="953">
        <f>VLOOKUP(BC112&amp;"_令和4年度",データシート3!A:AB,MATCH("ea_"&amp;"風力（陸上）"&amp;"_年間発電",データシート3!$A$1:$AB$1,0),0)/10^3</f>
        <v>273564.44799999997</v>
      </c>
      <c r="BG112" s="953">
        <f>VLOOKUP(BC112&amp;"_令和4年度",データシート3!A:AB,MATCH("ea_"&amp;"中小水（河川）"&amp;"_年間発電",データシート3!$A$1:$AB$1,0),0)/10^3+VLOOKUP(BC112&amp;"_令和4年度",データシート3!A:AB,MATCH("ea_"&amp;"中小水（農業用水路）"&amp;"_年間発電",データシート3!$A$1:$AB$1,0),0)/10^3</f>
        <v>50567.817999999999</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454976.50399999996</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9262.687473556336</v>
      </c>
      <c r="BK112" s="953">
        <f t="shared" si="27"/>
        <v>445713.81652644364</v>
      </c>
      <c r="BL112" s="953">
        <f t="shared" si="28"/>
        <v>0</v>
      </c>
      <c r="BM112" s="953">
        <f t="shared" si="29"/>
        <v>445713.81652644364</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43208</v>
      </c>
      <c r="AY113" s="20" t="str">
        <f>IF(IFERROR(比較地域マスタ!$AE48,"")=0,"",IFERROR(比較地域マスタ!$AE48,""))</f>
        <v>山鹿市</v>
      </c>
      <c r="AZ113" s="18"/>
      <c r="BA113" s="24">
        <v>42</v>
      </c>
      <c r="BB113" s="24">
        <v>1</v>
      </c>
      <c r="BC113" s="20" t="str">
        <f t="shared" si="24"/>
        <v>43208</v>
      </c>
      <c r="BD113" s="20" t="str">
        <f t="shared" si="25"/>
        <v>山鹿市</v>
      </c>
      <c r="BE113" s="953">
        <f>VLOOKUP(BC113&amp;"_令和4年度",データシート3!A:AB,MATCH("ea_"&amp;"太陽光（建物系）"&amp;"_年間発電",データシート3!$A$1:$AB$1,0),0)/10^3+VLOOKUP(BC113&amp;"_令和4年度",データシート3!A:AB,MATCH("ea_"&amp;"太陽光（土地系）"&amp;"_年間発電",データシート3!$A$1:$AB$1,0),0)/10^3</f>
        <v>2445891.645</v>
      </c>
      <c r="BF113" s="953">
        <f>VLOOKUP(BC113&amp;"_令和4年度",データシート3!A:AB,MATCH("ea_"&amp;"風力（陸上）"&amp;"_年間発電",データシート3!$A$1:$AB$1,0),0)/10^3</f>
        <v>239229.734</v>
      </c>
      <c r="BG113" s="953">
        <f>VLOOKUP(BC113&amp;"_令和4年度",データシート3!A:AB,MATCH("ea_"&amp;"中小水（河川）"&amp;"_年間発電",データシート3!$A$1:$AB$1,0),0)/10^3+VLOOKUP(BC113&amp;"_令和4年度",データシート3!A:AB,MATCH("ea_"&amp;"中小水（農業用水路）"&amp;"_年間発電",データシート3!$A$1:$AB$1,0),0)/10^3</f>
        <v>39123.85500000001</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2724245.2340000002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258113.81760374535</v>
      </c>
      <c r="BK113" s="953">
        <f t="shared" si="27"/>
        <v>2466131.4163962547</v>
      </c>
      <c r="BL113" s="953">
        <f t="shared" si="28"/>
        <v>0</v>
      </c>
      <c r="BM113" s="953">
        <f t="shared" si="29"/>
        <v>2466131.4163962547</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43447</v>
      </c>
      <c r="AY114" s="20" t="str">
        <f>IF(IFERROR(比較地域マスタ!$AE49,"")=0,"",IFERROR(比較地域マスタ!$AE49,""))</f>
        <v>山都町</v>
      </c>
      <c r="AZ114" s="18"/>
      <c r="BA114" s="24">
        <v>43</v>
      </c>
      <c r="BB114" s="24">
        <v>1</v>
      </c>
      <c r="BC114" s="20" t="str">
        <f t="shared" si="24"/>
        <v>43447</v>
      </c>
      <c r="BD114" s="20" t="str">
        <f t="shared" si="25"/>
        <v>山都町</v>
      </c>
      <c r="BE114" s="953">
        <f>VLOOKUP(BC114&amp;"_令和4年度",データシート3!A:AB,MATCH("ea_"&amp;"太陽光（建物系）"&amp;"_年間発電",データシート3!$A$1:$AB$1,0),0)/10^3+VLOOKUP(BC114&amp;"_令和4年度",データシート3!A:AB,MATCH("ea_"&amp;"太陽光（土地系）"&amp;"_年間発電",データシート3!$A$1:$AB$1,0),0)/10^3</f>
        <v>1558945.4429999997</v>
      </c>
      <c r="BF114" s="953">
        <f>VLOOKUP(BC114&amp;"_令和4年度",データシート3!A:AB,MATCH("ea_"&amp;"風力（陸上）"&amp;"_年間発電",データシート3!$A$1:$AB$1,0),0)/10^3</f>
        <v>1529226.037</v>
      </c>
      <c r="BG114" s="953">
        <f>VLOOKUP(BC114&amp;"_令和4年度",データシート3!A:AB,MATCH("ea_"&amp;"中小水（河川）"&amp;"_年間発電",データシート3!$A$1:$AB$1,0),0)/10^3+VLOOKUP(BC114&amp;"_令和4年度",データシート3!A:AB,MATCH("ea_"&amp;"中小水（農業用水路）"&amp;"_年間発電",データシート3!$A$1:$AB$1,0),0)/10^3</f>
        <v>58210.911</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593.33199999999999</v>
      </c>
      <c r="BI114" s="953">
        <f t="shared" si="26"/>
        <v>3146975.7229999993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60406.810043786209</v>
      </c>
      <c r="BK114" s="953">
        <f t="shared" si="27"/>
        <v>3086568.9129562131</v>
      </c>
      <c r="BL114" s="953">
        <f t="shared" si="28"/>
        <v>0</v>
      </c>
      <c r="BM114" s="953">
        <f t="shared" si="29"/>
        <v>3086568.9129562131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43506</v>
      </c>
      <c r="AY115" s="20" t="str">
        <f>IF(IFERROR(比較地域マスタ!$AE50,"")=0,"",IFERROR(比較地域マスタ!$AE50,""))</f>
        <v>湯前町</v>
      </c>
      <c r="AZ115" s="18"/>
      <c r="BA115" s="24">
        <v>44</v>
      </c>
      <c r="BB115" s="24">
        <v>1</v>
      </c>
      <c r="BC115" s="20" t="str">
        <f t="shared" si="24"/>
        <v>43506</v>
      </c>
      <c r="BD115" s="20" t="str">
        <f t="shared" si="25"/>
        <v>湯前町</v>
      </c>
      <c r="BE115" s="953">
        <f>VLOOKUP(BC115&amp;"_令和4年度",データシート3!A:AB,MATCH("ea_"&amp;"太陽光（建物系）"&amp;"_年間発電",データシート3!$A$1:$AB$1,0),0)/10^3+VLOOKUP(BC115&amp;"_令和4年度",データシート3!A:AB,MATCH("ea_"&amp;"太陽光（土地系）"&amp;"_年間発電",データシート3!$A$1:$AB$1,0),0)/10^3</f>
        <v>217767.519</v>
      </c>
      <c r="BF115" s="953">
        <f>VLOOKUP(BC115&amp;"_令和4年度",データシート3!A:AB,MATCH("ea_"&amp;"風力（陸上）"&amp;"_年間発電",データシート3!$A$1:$AB$1,0),0)/10^3</f>
        <v>53339.24500000001</v>
      </c>
      <c r="BG115" s="953">
        <f>VLOOKUP(BC115&amp;"_令和4年度",データシート3!A:AB,MATCH("ea_"&amp;"中小水（河川）"&amp;"_年間発電",データシート3!$A$1:$AB$1,0),0)/10^3+VLOOKUP(BC115&amp;"_令和4年度",データシート3!A:AB,MATCH("ea_"&amp;"中小水（農業用水路）"&amp;"_年間発電",データシート3!$A$1:$AB$1,0),0)/10^3</f>
        <v>9007.3340000000007</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280114.098</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14371.521349578099</v>
      </c>
      <c r="BK115" s="953">
        <f t="shared" si="27"/>
        <v>265742.57665042189</v>
      </c>
      <c r="BL115" s="953">
        <f t="shared" si="28"/>
        <v>0</v>
      </c>
      <c r="BM115" s="953">
        <f t="shared" si="29"/>
        <v>265742.57665042189</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43531</v>
      </c>
      <c r="AY116" s="20" t="str">
        <f>IF(IFERROR(比較地域マスタ!$AE51,"")=0,"",IFERROR(比較地域マスタ!$AE51,""))</f>
        <v>苓北町</v>
      </c>
      <c r="AZ116" s="18"/>
      <c r="BA116" s="24">
        <v>45</v>
      </c>
      <c r="BB116" s="24">
        <v>1</v>
      </c>
      <c r="BC116" s="20" t="str">
        <f t="shared" si="24"/>
        <v>43531</v>
      </c>
      <c r="BD116" s="20" t="str">
        <f t="shared" si="25"/>
        <v>苓北町</v>
      </c>
      <c r="BE116" s="953">
        <f>VLOOKUP(BC116&amp;"_令和4年度",データシート3!A:AB,MATCH("ea_"&amp;"太陽光（建物系）"&amp;"_年間発電",データシート3!$A$1:$AB$1,0),0)/10^3+VLOOKUP(BC116&amp;"_令和4年度",データシート3!A:AB,MATCH("ea_"&amp;"太陽光（土地系）"&amp;"_年間発電",データシート3!$A$1:$AB$1,0),0)/10^3</f>
        <v>208183.86099999998</v>
      </c>
      <c r="BF116" s="953">
        <f>VLOOKUP(BC116&amp;"_令和4年度",データシート3!A:AB,MATCH("ea_"&amp;"風力（陸上）"&amp;"_年間発電",データシート3!$A$1:$AB$1,0),0)/10^3</f>
        <v>21979.279999999999</v>
      </c>
      <c r="BG116" s="953">
        <f>VLOOKUP(BC116&amp;"_令和4年度",データシート3!A:AB,MATCH("ea_"&amp;"中小水（河川）"&amp;"_年間発電",データシート3!$A$1:$AB$1,0),0)/10^3+VLOOKUP(BC116&amp;"_令和4年度",データシート3!A:AB,MATCH("ea_"&amp;"中小水（農業用水路）"&amp;"_年間発電",データシート3!$A$1:$AB$1,0),0)/10^3</f>
        <v>1477.6596468299997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231640.80064682997</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30040.968699097539</v>
      </c>
      <c r="BK116" s="953">
        <f t="shared" si="27"/>
        <v>201599.83194773243</v>
      </c>
      <c r="BL116" s="953">
        <f t="shared" si="28"/>
        <v>0</v>
      </c>
      <c r="BM116" s="953">
        <f t="shared" si="29"/>
        <v>201599.83194773243</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長洲町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43368</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6</v>
      </c>
      <c r="H7" s="786">
        <f t="shared" si="2"/>
        <v>5</v>
      </c>
      <c r="I7" s="786">
        <f t="shared" si="2"/>
        <v>6</v>
      </c>
      <c r="J7" s="786">
        <f t="shared" si="2"/>
        <v>6</v>
      </c>
      <c r="K7" s="787">
        <f t="shared" si="2"/>
        <v>6</v>
      </c>
      <c r="L7" s="787">
        <f t="shared" si="2"/>
        <v>6</v>
      </c>
      <c r="M7" s="787">
        <f t="shared" si="2"/>
        <v>6</v>
      </c>
      <c r="N7" s="787">
        <f t="shared" si="2"/>
        <v>6</v>
      </c>
      <c r="O7" s="787">
        <f>SUM(O8:O13)</f>
        <v>6</v>
      </c>
      <c r="P7" s="787">
        <f t="shared" si="2"/>
        <v>6</v>
      </c>
      <c r="Q7" s="788">
        <f>SUM(Q8:Q13)</f>
        <v>6</v>
      </c>
      <c r="R7" s="1028">
        <f t="shared" si="2"/>
        <v>116.925</v>
      </c>
      <c r="S7" s="1029">
        <f t="shared" si="2"/>
        <v>103.878</v>
      </c>
      <c r="T7" s="1029">
        <f t="shared" si="2"/>
        <v>135.28</v>
      </c>
      <c r="U7" s="1029">
        <f t="shared" si="2"/>
        <v>161.92699999999999</v>
      </c>
      <c r="V7" s="1029">
        <f t="shared" si="2"/>
        <v>152.83500000000001</v>
      </c>
      <c r="W7" s="1029">
        <f t="shared" si="2"/>
        <v>142.124</v>
      </c>
      <c r="X7" s="1029">
        <f t="shared" si="2"/>
        <v>134.88799999999998</v>
      </c>
      <c r="Y7" s="1029">
        <f t="shared" si="2"/>
        <v>125.599</v>
      </c>
      <c r="Z7" s="1029">
        <f>SUM(Z8:Z13)</f>
        <v>117.504</v>
      </c>
      <c r="AA7" s="1029">
        <f>SUM(AA8:AA13)</f>
        <v>101.194</v>
      </c>
      <c r="AB7" s="1030">
        <f t="shared" si="2"/>
        <v>94.538999999999987</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5</v>
      </c>
      <c r="H10" s="803">
        <f>VLOOKUP($D$3&amp;"_"&amp;H$3,データシート1!$A:$BT,MATCH($G$2&amp;"_"&amp;$C10,データシート1!$A$1:$BT$1,0),0)</f>
        <v>4</v>
      </c>
      <c r="I10" s="803">
        <f>VLOOKUP($D$3&amp;"_"&amp;I$3,データシート1!$A:$BT,MATCH($G$2&amp;"_"&amp;$C10,データシート1!$A$1:$BT$1,0),0)</f>
        <v>5</v>
      </c>
      <c r="J10" s="803">
        <f>VLOOKUP($D$3&amp;"_"&amp;J$3,データシート1!$A:$BT,MATCH($G$2&amp;"_"&amp;$C10,データシート1!$A$1:$BT$1,0),0)</f>
        <v>5</v>
      </c>
      <c r="K10" s="804">
        <f>VLOOKUP($D$3&amp;"_"&amp;K$3,データシート1!$A:$BT,MATCH($G$2&amp;"_"&amp;$C10,データシート1!$A$1:$BT$1,0),0)</f>
        <v>5</v>
      </c>
      <c r="L10" s="804">
        <f>VLOOKUP($D$3&amp;"_"&amp;L$3,データシート1!$A:$BT,MATCH($G$2&amp;"_"&amp;$C10,データシート1!$A$1:$BT$1,0),0)</f>
        <v>5</v>
      </c>
      <c r="M10" s="804">
        <f>VLOOKUP($D$3&amp;"_"&amp;M$3,データシート1!$A:$BT,MATCH($G$2&amp;"_"&amp;$C10,データシート1!$A$1:$BT$1,0),0)</f>
        <v>5</v>
      </c>
      <c r="N10" s="804">
        <f>VLOOKUP($D$3&amp;"_"&amp;N$3,データシート1!$A:$BT,MATCH($G$2&amp;"_"&amp;$C10,データシート1!$A$1:$BT$1,0),0)</f>
        <v>5</v>
      </c>
      <c r="O10" s="804">
        <f>VLOOKUP($D$3&amp;"_"&amp;O$3,データシート1!$A:$BT,MATCH($G$2&amp;"_"&amp;$C10,データシート1!$A$1:$BT$1,0),0)</f>
        <v>5</v>
      </c>
      <c r="P10" s="804">
        <f>VLOOKUP($D$3&amp;"_"&amp;P$3,データシート1!$A:$BT,MATCH($G$2&amp;"_"&amp;$C10,データシート1!$A$1:$BT$1,0),0)</f>
        <v>5</v>
      </c>
      <c r="Q10" s="805">
        <f>VLOOKUP($D$3&amp;"_"&amp;Q$3,データシート1!$A:$BT,MATCH($G$2&amp;"_"&amp;$C10,データシート1!$A$1:$BT$1,0),0)</f>
        <v>5</v>
      </c>
      <c r="R10" s="1034">
        <f>VLOOKUP($D$3&amp;"_"&amp;R$3,データシート1!$A:$BT,MATCH($R$2&amp;"_"&amp;$C10,データシート1!$A$1:$BT$1,0),0)</f>
        <v>113.355</v>
      </c>
      <c r="S10" s="1035">
        <f>VLOOKUP($D$3&amp;"_"&amp;S$3,データシート1!$A:$BT,MATCH($R$2&amp;"_"&amp;$C10,データシート1!$A$1:$BT$1,0),0)</f>
        <v>100.44799999999999</v>
      </c>
      <c r="T10" s="1035">
        <f>VLOOKUP($D$3&amp;"_"&amp;T$3,データシート1!$A:$BT,MATCH($R$2&amp;"_"&amp;$C10,データシート1!$A$1:$BT$1,0),0)</f>
        <v>131.21</v>
      </c>
      <c r="U10" s="1035">
        <f>VLOOKUP($D$3&amp;"_"&amp;U$3,データシート1!$A:$BT,MATCH($R$2&amp;"_"&amp;$C10,データシート1!$A$1:$BT$1,0),0)</f>
        <v>157.42699999999999</v>
      </c>
      <c r="V10" s="1035">
        <f>VLOOKUP($D$3&amp;"_"&amp;V$3,データシート1!$A:$BT,MATCH($R$2&amp;"_"&amp;$C10,データシート1!$A$1:$BT$1,0),0)</f>
        <v>148.596</v>
      </c>
      <c r="W10" s="1035">
        <f>VLOOKUP($D$3&amp;"_"&amp;W$3,データシート1!$A:$BT,MATCH($R$2&amp;"_"&amp;$C10,データシート1!$A$1:$BT$1,0),0)</f>
        <v>137.262</v>
      </c>
      <c r="X10" s="1035">
        <f>VLOOKUP($D$3&amp;"_"&amp;X$3,データシート1!$A:$BT,MATCH($R$2&amp;"_"&amp;$C10,データシート1!$A$1:$BT$1,0),0)</f>
        <v>130.62799999999999</v>
      </c>
      <c r="Y10" s="1035">
        <f>VLOOKUP($D$3&amp;"_"&amp;Y$3,データシート1!$A:$BT,MATCH($R$2&amp;"_"&amp;$C10,データシート1!$A$1:$BT$1,0),0)</f>
        <v>121.834</v>
      </c>
      <c r="Z10" s="1035">
        <f>VLOOKUP($D$3&amp;"_"&amp;Z$3,データシート1!$A:$BT,MATCH($R$2&amp;"_"&amp;$C10,データシート1!$A$1:$BT$1,0),0)</f>
        <v>113.75</v>
      </c>
      <c r="AA10" s="1035">
        <f>VLOOKUP($D$3&amp;"_"&amp;AA$3,データシート1!$A:$BT,MATCH($R$2&amp;"_"&amp;$C10,データシート1!$A$1:$BT$1,0),0)</f>
        <v>97.838999999999999</v>
      </c>
      <c r="AB10" s="1036">
        <f>VLOOKUP($D$3&amp;"_"&amp;AB$3,データシート1!$A:$BT,MATCH($R$2&amp;"_"&amp;$C10,データシート1!$A$1:$BT$1,0),0)</f>
        <v>91.340999999999994</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3.57</v>
      </c>
      <c r="S11" s="1035">
        <f>VLOOKUP($D$3&amp;"_"&amp;S$3,データシート1!$A:$BT,MATCH($R$2&amp;"_"&amp;$C11,データシート1!$A$1:$BT$1,0),0)</f>
        <v>3.43</v>
      </c>
      <c r="T11" s="1035">
        <f>VLOOKUP($D$3&amp;"_"&amp;T$3,データシート1!$A:$BT,MATCH($R$2&amp;"_"&amp;$C11,データシート1!$A$1:$BT$1,0),0)</f>
        <v>4.07</v>
      </c>
      <c r="U11" s="1035">
        <f>VLOOKUP($D$3&amp;"_"&amp;U$3,データシート1!$A:$BT,MATCH($R$2&amp;"_"&amp;$C11,データシート1!$A$1:$BT$1,0),0)</f>
        <v>4.5</v>
      </c>
      <c r="V11" s="1035">
        <f>VLOOKUP($D$3&amp;"_"&amp;V$3,データシート1!$A:$BT,MATCH($R$2&amp;"_"&amp;$C11,データシート1!$A$1:$BT$1,0),0)</f>
        <v>4.2389999999999999</v>
      </c>
      <c r="W11" s="1035">
        <f>VLOOKUP($D$3&amp;"_"&amp;W$3,データシート1!$A:$BT,MATCH($R$2&amp;"_"&amp;$C11,データシート1!$A$1:$BT$1,0),0)</f>
        <v>4.8620000000000001</v>
      </c>
      <c r="X11" s="1035">
        <f>VLOOKUP($D$3&amp;"_"&amp;X$3,データシート1!$A:$BT,MATCH($R$2&amp;"_"&amp;$C11,データシート1!$A$1:$BT$1,0),0)</f>
        <v>4.26</v>
      </c>
      <c r="Y11" s="1035">
        <f>VLOOKUP($D$3&amp;"_"&amp;Y$3,データシート1!$A:$BT,MATCH($R$2&amp;"_"&amp;$C11,データシート1!$A$1:$BT$1,0),0)</f>
        <v>3.7650000000000001</v>
      </c>
      <c r="Z11" s="1035">
        <f>VLOOKUP($D$3&amp;"_"&amp;Z$3,データシート1!$A:$BT,MATCH($R$2&amp;"_"&amp;$C11,データシート1!$A$1:$BT$1,0),0)</f>
        <v>3.754</v>
      </c>
      <c r="AA11" s="1035">
        <f>VLOOKUP($D$3&amp;"_"&amp;AA$3,データシート1!$A:$BT,MATCH($R$2&amp;"_"&amp;$C11,データシート1!$A$1:$BT$1,0),0)</f>
        <v>3.355</v>
      </c>
      <c r="AB11" s="1036">
        <f>VLOOKUP($D$3&amp;"_"&amp;AB$3,データシート1!$A:$BT,MATCH($R$2&amp;"_"&amp;$C11,データシート1!$A$1:$BT$1,0),0)</f>
        <v>3.198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5</v>
      </c>
      <c r="H26" s="829">
        <f>VLOOKUP($D$3&amp;"_"&amp;H$3,データシート2!$A:$SI,MATCH($G$2&amp;"_"&amp;$B26,データシート2!$A$1:$SI$1,0),0)</f>
        <v>4</v>
      </c>
      <c r="I26" s="829">
        <f>VLOOKUP($D$3&amp;"_"&amp;I$3,データシート2!$A:$SI,MATCH($G$2&amp;"_"&amp;$B26,データシート2!$A$1:$SI$1,0),0)</f>
        <v>5</v>
      </c>
      <c r="J26" s="829">
        <f>VLOOKUP($D$3&amp;"_"&amp;J$3,データシート2!$A:$SI,MATCH($G$2&amp;"_"&amp;$B26,データシート2!$A$1:$SI$1,0),0)</f>
        <v>5</v>
      </c>
      <c r="K26" s="830">
        <f>VLOOKUP($D$3&amp;"_"&amp;K$3,データシート2!$A:$SI,MATCH($G$2&amp;"_"&amp;$B26,データシート2!$A$1:$SI$1,0),0)</f>
        <v>5</v>
      </c>
      <c r="L26" s="830">
        <f>VLOOKUP($D$3&amp;"_"&amp;L$3,データシート2!$A:$SI,MATCH($G$2&amp;"_"&amp;$B26,データシート2!$A$1:$SI$1,0),0)</f>
        <v>5</v>
      </c>
      <c r="M26" s="830">
        <f>VLOOKUP($D$3&amp;"_"&amp;M$3,データシート2!$A:$SI,MATCH($G$2&amp;"_"&amp;$B26,データシート2!$A$1:$SI$1,0),0)</f>
        <v>5</v>
      </c>
      <c r="N26" s="830">
        <f>VLOOKUP($D$3&amp;"_"&amp;N$3,データシート2!$A:$SI,MATCH($G$2&amp;"_"&amp;$B26,データシート2!$A$1:$SI$1,0),0)</f>
        <v>5</v>
      </c>
      <c r="O26" s="830">
        <f>VLOOKUP($D$3&amp;"_"&amp;O$3,データシート2!$A:$SI,MATCH($G$2&amp;"_"&amp;$B26,データシート2!$A$1:$SI$1,0),0)</f>
        <v>5</v>
      </c>
      <c r="P26" s="830">
        <f>VLOOKUP($D$3&amp;"_"&amp;P$3,データシート2!$A:$SI,MATCH($G$2&amp;"_"&amp;$B26,データシート2!$A$1:$SI$1,0),0)</f>
        <v>5</v>
      </c>
      <c r="Q26" s="831">
        <f>VLOOKUP($D$3&amp;"_"&amp;Q$3,データシート2!$A:$SI,MATCH($G$2&amp;"_"&amp;$B26,データシート2!$A$1:$SI$1,0),0)</f>
        <v>5</v>
      </c>
      <c r="R26" s="1043">
        <f>VLOOKUP($D$3&amp;"_"&amp;R$3,データシート2!$A:$SI,MATCH($R$2&amp;"_"&amp;$B26,データシート2!$A$1:$SI$1,0),0)</f>
        <v>113.355</v>
      </c>
      <c r="S26" s="1044">
        <f>VLOOKUP($D$3&amp;"_"&amp;S$3,データシート2!$A:$SI,MATCH($R$2&amp;"_"&amp;$B26,データシート2!$A$1:$SI$1,0),0)</f>
        <v>100.44799999999999</v>
      </c>
      <c r="T26" s="1044">
        <f>VLOOKUP($D$3&amp;"_"&amp;T$3,データシート2!$A:$SI,MATCH($R$2&amp;"_"&amp;$B26,データシート2!$A$1:$SI$1,0),0)</f>
        <v>131.21</v>
      </c>
      <c r="U26" s="1044">
        <f>VLOOKUP($D$3&amp;"_"&amp;U$3,データシート2!$A:$SI,MATCH($R$2&amp;"_"&amp;$B26,データシート2!$A$1:$SI$1,0),0)</f>
        <v>157.42699999999999</v>
      </c>
      <c r="V26" s="1044">
        <f>VLOOKUP($D$3&amp;"_"&amp;V$3,データシート2!$A:$SI,MATCH($R$2&amp;"_"&amp;$B26,データシート2!$A$1:$SI$1,0),0)</f>
        <v>148.596</v>
      </c>
      <c r="W26" s="1044">
        <f>VLOOKUP($D$3&amp;"_"&amp;W$3,データシート2!$A:$SI,MATCH($R$2&amp;"_"&amp;$B26,データシート2!$A$1:$SI$1,0),0)</f>
        <v>137.262</v>
      </c>
      <c r="X26" s="1044">
        <f>VLOOKUP($D$3&amp;"_"&amp;X$3,データシート2!$A:$SI,MATCH($R$2&amp;"_"&amp;$B26,データシート2!$A$1:$SI$1,0),0)</f>
        <v>130.62799999999999</v>
      </c>
      <c r="Y26" s="1044">
        <f>VLOOKUP($D$3&amp;"_"&amp;Y$3,データシート2!$A:$SI,MATCH($R$2&amp;"_"&amp;$B26,データシート2!$A$1:$SI$1,0),0)</f>
        <v>121.834</v>
      </c>
      <c r="Z26" s="1044">
        <f>VLOOKUP($D$3&amp;"_"&amp;Z$3,データシート2!$A:$SI,MATCH($R$2&amp;"_"&amp;$B26,データシート2!$A$1:$SI$1,0),0)</f>
        <v>113.75</v>
      </c>
      <c r="AA26" s="1044">
        <f>VLOOKUP($D$3&amp;"_"&amp;AA$3,データシート2!$A:$SI,MATCH($R$2&amp;"_"&amp;$B26,データシート2!$A$1:$SI$1,0),0)</f>
        <v>97.838999999999999</v>
      </c>
      <c r="AB26" s="1045">
        <f>VLOOKUP($D$3&amp;"_"&amp;AB$3,データシート2!$A:$SI,MATCH($R$2&amp;"_"&amp;$B26,データシート2!$A$1:$SI$1,0),0)</f>
        <v>91.340999999999994</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3</v>
      </c>
      <c r="H44" s="866">
        <f>VLOOKUP($D$3&amp;"_"&amp;H$3,データシート2!$A:$SI,MATCH($G$2&amp;"_"&amp;$C44,データシート2!$A$1:$SI$1,0),0)</f>
        <v>3</v>
      </c>
      <c r="I44" s="866">
        <f>VLOOKUP($D$3&amp;"_"&amp;I$3,データシート2!$A:$SI,MATCH($G$2&amp;"_"&amp;$C44,データシート2!$A$1:$SI$1,0),0)</f>
        <v>3</v>
      </c>
      <c r="J44" s="866">
        <f>VLOOKUP($D$3&amp;"_"&amp;J$3,データシート2!$A:$SI,MATCH($G$2&amp;"_"&amp;$C44,データシート2!$A$1:$SI$1,0),0)</f>
        <v>3</v>
      </c>
      <c r="K44" s="867">
        <f>VLOOKUP($D$3&amp;"_"&amp;K$3,データシート2!$A:$SI,MATCH($G$2&amp;"_"&amp;$C44,データシート2!$A$1:$SI$1,0),0)</f>
        <v>3</v>
      </c>
      <c r="L44" s="867">
        <f>VLOOKUP($D$3&amp;"_"&amp;L$3,データシート2!$A:$SI,MATCH($G$2&amp;"_"&amp;$C44,データシート2!$A$1:$SI$1,0),0)</f>
        <v>3</v>
      </c>
      <c r="M44" s="867">
        <f>VLOOKUP($D$3&amp;"_"&amp;M$3,データシート2!$A:$SI,MATCH($G$2&amp;"_"&amp;$C44,データシート2!$A$1:$SI$1,0),0)</f>
        <v>3</v>
      </c>
      <c r="N44" s="867">
        <f>VLOOKUP($D$3&amp;"_"&amp;N$3,データシート2!$A:$SI,MATCH($G$2&amp;"_"&amp;$C44,データシート2!$A$1:$SI$1,0),0)</f>
        <v>3</v>
      </c>
      <c r="O44" s="867">
        <f>VLOOKUP($D$3&amp;"_"&amp;O$3,データシート2!$A:$SI,MATCH($G$2&amp;"_"&amp;$C44,データシート2!$A$1:$SI$1,0),0)</f>
        <v>3</v>
      </c>
      <c r="P44" s="867">
        <f>VLOOKUP($D$3&amp;"_"&amp;P$3,データシート2!$A:$SI,MATCH($G$2&amp;"_"&amp;$C44,データシート2!$A$1:$SI$1,0),0)</f>
        <v>3</v>
      </c>
      <c r="Q44" s="868">
        <f>VLOOKUP($D$3&amp;"_"&amp;Q$3,データシート2!$A:$SI,MATCH($G$2&amp;"_"&amp;$C44,データシート2!$A$1:$SI$1,0),0)</f>
        <v>3</v>
      </c>
      <c r="R44" s="1056">
        <f>VLOOKUP($D$3&amp;"_"&amp;R$3,データシート2!$A:$SI,MATCH($R$2&amp;"_"&amp;$C44,データシート2!$A$1:$SI$1,0),0)</f>
        <v>72.120999999999995</v>
      </c>
      <c r="S44" s="1057">
        <f>VLOOKUP($D$3&amp;"_"&amp;S$3,データシート2!$A:$SI,MATCH($R$2&amp;"_"&amp;$C44,データシート2!$A$1:$SI$1,0),0)</f>
        <v>83.161000000000001</v>
      </c>
      <c r="T44" s="1057">
        <f>VLOOKUP($D$3&amp;"_"&amp;T$3,データシート2!$A:$SI,MATCH($R$2&amp;"_"&amp;$C44,データシート2!$A$1:$SI$1,0),0)</f>
        <v>89.11</v>
      </c>
      <c r="U44" s="1057">
        <f>VLOOKUP($D$3&amp;"_"&amp;U$3,データシート2!$A:$SI,MATCH($R$2&amp;"_"&amp;$C44,データシート2!$A$1:$SI$1,0),0)</f>
        <v>104.349</v>
      </c>
      <c r="V44" s="1057">
        <f>VLOOKUP($D$3&amp;"_"&amp;V$3,データシート2!$A:$SI,MATCH($R$2&amp;"_"&amp;$C44,データシート2!$A$1:$SI$1,0),0)</f>
        <v>97.337999999999994</v>
      </c>
      <c r="W44" s="1057">
        <f>VLOOKUP($D$3&amp;"_"&amp;W$3,データシート2!$A:$SI,MATCH($R$2&amp;"_"&amp;$C44,データシート2!$A$1:$SI$1,0),0)</f>
        <v>88.828000000000003</v>
      </c>
      <c r="X44" s="1057">
        <f>VLOOKUP($D$3&amp;"_"&amp;X$3,データシート2!$A:$SI,MATCH($R$2&amp;"_"&amp;$C44,データシート2!$A$1:$SI$1,0),0)</f>
        <v>83.533000000000001</v>
      </c>
      <c r="Y44" s="1057">
        <f>VLOOKUP($D$3&amp;"_"&amp;Y$3,データシート2!$A:$SI,MATCH($R$2&amp;"_"&amp;$C44,データシート2!$A$1:$SI$1,0),0)</f>
        <v>82.775000000000006</v>
      </c>
      <c r="Z44" s="1057">
        <f>VLOOKUP($D$3&amp;"_"&amp;Z$3,データシート2!$A:$SI,MATCH($R$2&amp;"_"&amp;$C44,データシート2!$A$1:$SI$1,0),0)</f>
        <v>76.313999999999993</v>
      </c>
      <c r="AA44" s="1057">
        <f>VLOOKUP($D$3&amp;"_"&amp;AA$3,データシート2!$A:$SI,MATCH($R$2&amp;"_"&amp;$C44,データシート2!$A$1:$SI$1,0),0)</f>
        <v>65.001999999999995</v>
      </c>
      <c r="AB44" s="1058">
        <f>VLOOKUP($D$3&amp;"_"&amp;AB$3,データシート2!$A:$SI,MATCH($R$2&amp;"_"&amp;$C44,データシート2!$A$1:$SI$1,0),0)</f>
        <v>57.357999999999997</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1</v>
      </c>
      <c r="H45" s="866">
        <f>VLOOKUP($D$3&amp;"_"&amp;H$3,データシート2!$A:$SI,MATCH($G$2&amp;"_"&amp;$C45,データシート2!$A$1:$SI$1,0),0)</f>
        <v>1</v>
      </c>
      <c r="I45" s="866">
        <f>VLOOKUP($D$3&amp;"_"&amp;I$3,データシート2!$A:$SI,MATCH($G$2&amp;"_"&amp;$C45,データシート2!$A$1:$SI$1,0),0)</f>
        <v>1</v>
      </c>
      <c r="J45" s="866">
        <f>VLOOKUP($D$3&amp;"_"&amp;J$3,データシート2!$A:$SI,MATCH($G$2&amp;"_"&amp;$C45,データシート2!$A$1:$SI$1,0),0)</f>
        <v>1</v>
      </c>
      <c r="K45" s="867">
        <f>VLOOKUP($D$3&amp;"_"&amp;K$3,データシート2!$A:$SI,MATCH($G$2&amp;"_"&amp;$C45,データシート2!$A$1:$SI$1,0),0)</f>
        <v>1</v>
      </c>
      <c r="L45" s="867">
        <f>VLOOKUP($D$3&amp;"_"&amp;L$3,データシート2!$A:$SI,MATCH($G$2&amp;"_"&amp;$C45,データシート2!$A$1:$SI$1,0),0)</f>
        <v>1</v>
      </c>
      <c r="M45" s="867">
        <f>VLOOKUP($D$3&amp;"_"&amp;M$3,データシート2!$A:$SI,MATCH($G$2&amp;"_"&amp;$C45,データシート2!$A$1:$SI$1,0),0)</f>
        <v>1</v>
      </c>
      <c r="N45" s="867">
        <f>VLOOKUP($D$3&amp;"_"&amp;N$3,データシート2!$A:$SI,MATCH($G$2&amp;"_"&amp;$C45,データシート2!$A$1:$SI$1,0),0)</f>
        <v>1</v>
      </c>
      <c r="O45" s="867">
        <f>VLOOKUP($D$3&amp;"_"&amp;O$3,データシート2!$A:$SI,MATCH($G$2&amp;"_"&amp;$C45,データシート2!$A$1:$SI$1,0),0)</f>
        <v>1</v>
      </c>
      <c r="P45" s="867">
        <f>VLOOKUP($D$3&amp;"_"&amp;P$3,データシート2!$A:$SI,MATCH($G$2&amp;"_"&amp;$C45,データシート2!$A$1:$SI$1,0),0)</f>
        <v>1</v>
      </c>
      <c r="Q45" s="868">
        <f>VLOOKUP($D$3&amp;"_"&amp;Q$3,データシート2!$A:$SI,MATCH($G$2&amp;"_"&amp;$C45,データシート2!$A$1:$SI$1,0),0)</f>
        <v>1</v>
      </c>
      <c r="R45" s="1056">
        <f>VLOOKUP($D$3&amp;"_"&amp;R$3,データシート2!$A:$SI,MATCH($R$2&amp;"_"&amp;$C45,データシート2!$A$1:$SI$1,0),0)</f>
        <v>18.664000000000001</v>
      </c>
      <c r="S45" s="1057">
        <f>VLOOKUP($D$3&amp;"_"&amp;S$3,データシート2!$A:$SI,MATCH($R$2&amp;"_"&amp;$C45,データシート2!$A$1:$SI$1,0),0)</f>
        <v>17.286999999999999</v>
      </c>
      <c r="T45" s="1057">
        <f>VLOOKUP($D$3&amp;"_"&amp;T$3,データシート2!$A:$SI,MATCH($R$2&amp;"_"&amp;$C45,データシート2!$A$1:$SI$1,0),0)</f>
        <v>12.895</v>
      </c>
      <c r="U45" s="1057">
        <f>VLOOKUP($D$3&amp;"_"&amp;U$3,データシート2!$A:$SI,MATCH($R$2&amp;"_"&amp;$C45,データシート2!$A$1:$SI$1,0),0)</f>
        <v>18.478999999999999</v>
      </c>
      <c r="V45" s="1057">
        <f>VLOOKUP($D$3&amp;"_"&amp;V$3,データシート2!$A:$SI,MATCH($R$2&amp;"_"&amp;$C45,データシート2!$A$1:$SI$1,0),0)</f>
        <v>16.937999999999999</v>
      </c>
      <c r="W45" s="1057">
        <f>VLOOKUP($D$3&amp;"_"&amp;W$3,データシート2!$A:$SI,MATCH($R$2&amp;"_"&amp;$C45,データシート2!$A$1:$SI$1,0),0)</f>
        <v>14.988</v>
      </c>
      <c r="X45" s="1057">
        <f>VLOOKUP($D$3&amp;"_"&amp;X$3,データシート2!$A:$SI,MATCH($R$2&amp;"_"&amp;$C45,データシート2!$A$1:$SI$1,0),0)</f>
        <v>13.965</v>
      </c>
      <c r="Y45" s="1057">
        <f>VLOOKUP($D$3&amp;"_"&amp;Y$3,データシート2!$A:$SI,MATCH($R$2&amp;"_"&amp;$C45,データシート2!$A$1:$SI$1,0),0)</f>
        <v>8.7010000000000005</v>
      </c>
      <c r="Z45" s="1057">
        <f>VLOOKUP($D$3&amp;"_"&amp;Z$3,データシート2!$A:$SI,MATCH($R$2&amp;"_"&amp;$C45,データシート2!$A$1:$SI$1,0),0)</f>
        <v>10.379</v>
      </c>
      <c r="AA45" s="1057">
        <f>VLOOKUP($D$3&amp;"_"&amp;AA$3,データシート2!$A:$SI,MATCH($R$2&amp;"_"&amp;$C45,データシート2!$A$1:$SI$1,0),0)</f>
        <v>11.326000000000001</v>
      </c>
      <c r="AB45" s="1058">
        <f>VLOOKUP($D$3&amp;"_"&amp;AB$3,データシート2!$A:$SI,MATCH($R$2&amp;"_"&amp;$C45,データシート2!$A$1:$SI$1,0),0)</f>
        <v>11.869</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0</v>
      </c>
      <c r="I51" s="866">
        <f>VLOOKUP($D$3&amp;"_"&amp;I$3,データシート2!$A:$SI,MATCH($G$2&amp;"_"&amp;$C51,データシート2!$A$1:$SI$1,0),0)</f>
        <v>1</v>
      </c>
      <c r="J51" s="866">
        <f>VLOOKUP($D$3&amp;"_"&amp;J$3,データシート2!$A:$SI,MATCH($G$2&amp;"_"&amp;$C51,データシート2!$A$1:$SI$1,0),0)</f>
        <v>1</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22.57</v>
      </c>
      <c r="S51" s="1057">
        <f>VLOOKUP($D$3&amp;"_"&amp;S$3,データシート2!$A:$SI,MATCH($R$2&amp;"_"&amp;$C51,データシート2!$A$1:$SI$1,0),0)</f>
        <v>0</v>
      </c>
      <c r="T51" s="1057">
        <f>VLOOKUP($D$3&amp;"_"&amp;T$3,データシート2!$A:$SI,MATCH($R$2&amp;"_"&amp;$C51,データシート2!$A$1:$SI$1,0),0)</f>
        <v>29.204999999999998</v>
      </c>
      <c r="U51" s="1057">
        <f>VLOOKUP($D$3&amp;"_"&amp;U$3,データシート2!$A:$SI,MATCH($R$2&amp;"_"&amp;$C51,データシート2!$A$1:$SI$1,0),0)</f>
        <v>34.598999999999997</v>
      </c>
      <c r="V51" s="1057">
        <f>VLOOKUP($D$3&amp;"_"&amp;V$3,データシート2!$A:$SI,MATCH($R$2&amp;"_"&amp;$C51,データシート2!$A$1:$SI$1,0),0)</f>
        <v>34.32</v>
      </c>
      <c r="W51" s="1057">
        <f>VLOOKUP($D$3&amp;"_"&amp;W$3,データシート2!$A:$SI,MATCH($R$2&amp;"_"&amp;$C51,データシート2!$A$1:$SI$1,0),0)</f>
        <v>33.445999999999998</v>
      </c>
      <c r="X51" s="1057">
        <f>VLOOKUP($D$3&amp;"_"&amp;X$3,データシート2!$A:$SI,MATCH($R$2&amp;"_"&amp;$C51,データシート2!$A$1:$SI$1,0),0)</f>
        <v>33.130000000000003</v>
      </c>
      <c r="Y51" s="1057">
        <f>VLOOKUP($D$3&amp;"_"&amp;Y$3,データシート2!$A:$SI,MATCH($R$2&amp;"_"&amp;$C51,データシート2!$A$1:$SI$1,0),0)</f>
        <v>30.358000000000001</v>
      </c>
      <c r="Z51" s="1057">
        <f>VLOOKUP($D$3&amp;"_"&amp;Z$3,データシート2!$A:$SI,MATCH($R$2&amp;"_"&amp;$C51,データシート2!$A$1:$SI$1,0),0)</f>
        <v>27.056999999999999</v>
      </c>
      <c r="AA51" s="1057">
        <f>VLOOKUP($D$3&amp;"_"&amp;AA$3,データシート2!$A:$SI,MATCH($R$2&amp;"_"&amp;$C51,データシート2!$A$1:$SI$1,0),0)</f>
        <v>21.510999999999999</v>
      </c>
      <c r="AB51" s="1058">
        <f>VLOOKUP($D$3&amp;"_"&amp;AB$3,データシート2!$A:$SI,MATCH($R$2&amp;"_"&amp;$C51,データシート2!$A$1:$SI$1,0),0)</f>
        <v>22.114000000000001</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1</v>
      </c>
      <c r="H124" s="829">
        <f>VLOOKUP($D$3&amp;"_"&amp;H$3,データシート2!$A:$SI,MATCH($G$2&amp;"_"&amp;$B124,データシート2!$A$1:$SI$1,0),0)</f>
        <v>1</v>
      </c>
      <c r="I124" s="829">
        <f>VLOOKUP($D$3&amp;"_"&amp;I$3,データシート2!$A:$SI,MATCH($G$2&amp;"_"&amp;$B124,データシート2!$A$1:$SI$1,0),0)</f>
        <v>1</v>
      </c>
      <c r="J124" s="829">
        <f>VLOOKUP($D$3&amp;"_"&amp;J$3,データシート2!$A:$SI,MATCH($G$2&amp;"_"&amp;$B124,データシート2!$A$1:$SI$1,0),0)</f>
        <v>1</v>
      </c>
      <c r="K124" s="830">
        <f>VLOOKUP($D$3&amp;"_"&amp;K$3,データシート2!$A:$SI,MATCH($G$2&amp;"_"&amp;$B124,データシート2!$A$1:$SI$1,0),0)</f>
        <v>1</v>
      </c>
      <c r="L124" s="830">
        <f>VLOOKUP($D$3&amp;"_"&amp;L$3,データシート2!$A:$SI,MATCH($G$2&amp;"_"&amp;$B124,データシート2!$A$1:$SI$1,0),0)</f>
        <v>1</v>
      </c>
      <c r="M124" s="830">
        <f>VLOOKUP($D$3&amp;"_"&amp;M$3,データシート2!$A:$SI,MATCH($G$2&amp;"_"&amp;$B124,データシート2!$A$1:$SI$1,0),0)</f>
        <v>1</v>
      </c>
      <c r="N124" s="830">
        <f>VLOOKUP($D$3&amp;"_"&amp;N$3,データシート2!$A:$SI,MATCH($G$2&amp;"_"&amp;$B124,データシート2!$A$1:$SI$1,0),0)</f>
        <v>1</v>
      </c>
      <c r="O124" s="830">
        <f>VLOOKUP($D$3&amp;"_"&amp;O$3,データシート2!$A:$SI,MATCH($G$2&amp;"_"&amp;$B124,データシート2!$A$1:$SI$1,0),0)</f>
        <v>1</v>
      </c>
      <c r="P124" s="830">
        <f>VLOOKUP($D$3&amp;"_"&amp;P$3,データシート2!$A:$SI,MATCH($G$2&amp;"_"&amp;$B124,データシート2!$A$1:$SI$1,0),0)</f>
        <v>0</v>
      </c>
      <c r="Q124" s="831">
        <f>VLOOKUP($D$3&amp;"_"&amp;Q$3,データシート2!$A:$SI,MATCH($G$2&amp;"_"&amp;$B124,データシート2!$A$1:$SI$1,0),0)</f>
        <v>1</v>
      </c>
      <c r="R124" s="1043">
        <f>VLOOKUP($D$3&amp;"_"&amp;R$3,データシート2!$A:$SI,MATCH($R$2&amp;"_"&amp;$B124,データシート2!$A$1:$SI$1,0),0)</f>
        <v>3.57</v>
      </c>
      <c r="S124" s="1044">
        <f>VLOOKUP($D$3&amp;"_"&amp;S$3,データシート2!$A:$SI,MATCH($R$2&amp;"_"&amp;$B124,データシート2!$A$1:$SI$1,0),0)</f>
        <v>3.43</v>
      </c>
      <c r="T124" s="1044">
        <f>VLOOKUP($D$3&amp;"_"&amp;T$3,データシート2!$A:$SI,MATCH($R$2&amp;"_"&amp;$B124,データシート2!$A$1:$SI$1,0),0)</f>
        <v>4.07</v>
      </c>
      <c r="U124" s="1044">
        <f>VLOOKUP($D$3&amp;"_"&amp;U$3,データシート2!$A:$SI,MATCH($R$2&amp;"_"&amp;$B124,データシート2!$A$1:$SI$1,0),0)</f>
        <v>4.5</v>
      </c>
      <c r="V124" s="1044">
        <f>VLOOKUP($D$3&amp;"_"&amp;V$3,データシート2!$A:$SI,MATCH($R$2&amp;"_"&amp;$B124,データシート2!$A$1:$SI$1,0),0)</f>
        <v>4.2389999999999999</v>
      </c>
      <c r="W124" s="1044">
        <f>VLOOKUP($D$3&amp;"_"&amp;W$3,データシート2!$A:$SI,MATCH($R$2&amp;"_"&amp;$B124,データシート2!$A$1:$SI$1,0),0)</f>
        <v>4.8620000000000001</v>
      </c>
      <c r="X124" s="1044">
        <f>VLOOKUP($D$3&amp;"_"&amp;X$3,データシート2!$A:$SI,MATCH($R$2&amp;"_"&amp;$B124,データシート2!$A$1:$SI$1,0),0)</f>
        <v>4.26</v>
      </c>
      <c r="Y124" s="1044">
        <f>VLOOKUP($D$3&amp;"_"&amp;Y$3,データシート2!$A:$SI,MATCH($R$2&amp;"_"&amp;$B124,データシート2!$A$1:$SI$1,0),0)</f>
        <v>3.7650000000000001</v>
      </c>
      <c r="Z124" s="1044">
        <f>VLOOKUP($D$3&amp;"_"&amp;Z$3,データシート2!$A:$SI,MATCH($R$2&amp;"_"&amp;$B124,データシート2!$A$1:$SI$1,0),0)</f>
        <v>3.754</v>
      </c>
      <c r="AA124" s="1044">
        <f>VLOOKUP($D$3&amp;"_"&amp;AA$3,データシート2!$A:$SI,MATCH($R$2&amp;"_"&amp;$B124,データシート2!$A$1:$SI$1,0),0)</f>
        <v>0</v>
      </c>
      <c r="AB124" s="1045">
        <f>VLOOKUP($D$3&amp;"_"&amp;AB$3,データシート2!$A:$SI,MATCH($R$2&amp;"_"&amp;$B124,データシート2!$A$1:$SI$1,0),0)</f>
        <v>3.198</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1</v>
      </c>
      <c r="I125" s="888">
        <f>VLOOKUP($D$3&amp;"_"&amp;I$3,データシート2!$A:$SI,MATCH($G$2&amp;"_"&amp;$C125,データシート2!$A$1:$SI$1,0),0)</f>
        <v>1</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0</v>
      </c>
      <c r="Q125" s="890">
        <f>VLOOKUP($D$3&amp;"_"&amp;Q$3,データシート2!$A:$SI,MATCH($G$2&amp;"_"&amp;$C125,データシート2!$A$1:$SI$1,0),0)</f>
        <v>1</v>
      </c>
      <c r="R125" s="1059">
        <f>VLOOKUP($D$3&amp;"_"&amp;R$3,データシート2!$A:$SI,MATCH($R$2&amp;"_"&amp;$C125,データシート2!$A$1:$SI$1,0),0)</f>
        <v>3.57</v>
      </c>
      <c r="S125" s="1060">
        <f>VLOOKUP($D$3&amp;"_"&amp;S$3,データシート2!$A:$SI,MATCH($R$2&amp;"_"&amp;$C125,データシート2!$A$1:$SI$1,0),0)</f>
        <v>3.43</v>
      </c>
      <c r="T125" s="1060">
        <f>VLOOKUP($D$3&amp;"_"&amp;T$3,データシート2!$A:$SI,MATCH($R$2&amp;"_"&amp;$C125,データシート2!$A$1:$SI$1,0),0)</f>
        <v>4.07</v>
      </c>
      <c r="U125" s="1060">
        <f>VLOOKUP($D$3&amp;"_"&amp;U$3,データシート2!$A:$SI,MATCH($R$2&amp;"_"&amp;$C125,データシート2!$A$1:$SI$1,0),0)</f>
        <v>4.5</v>
      </c>
      <c r="V125" s="1060">
        <f>VLOOKUP($D$3&amp;"_"&amp;V$3,データシート2!$A:$SI,MATCH($R$2&amp;"_"&amp;$C125,データシート2!$A$1:$SI$1,0),0)</f>
        <v>4.2389999999999999</v>
      </c>
      <c r="W125" s="1060">
        <f>VLOOKUP($D$3&amp;"_"&amp;W$3,データシート2!$A:$SI,MATCH($R$2&amp;"_"&amp;$C125,データシート2!$A$1:$SI$1,0),0)</f>
        <v>4.8620000000000001</v>
      </c>
      <c r="X125" s="1060">
        <f>VLOOKUP($D$3&amp;"_"&amp;X$3,データシート2!$A:$SI,MATCH($R$2&amp;"_"&amp;$C125,データシート2!$A$1:$SI$1,0),0)</f>
        <v>4.26</v>
      </c>
      <c r="Y125" s="1060">
        <f>VLOOKUP($D$3&amp;"_"&amp;Y$3,データシート2!$A:$SI,MATCH($R$2&amp;"_"&amp;$C125,データシート2!$A$1:$SI$1,0),0)</f>
        <v>3.7650000000000001</v>
      </c>
      <c r="Z125" s="1060">
        <f>VLOOKUP($D$3&amp;"_"&amp;Z$3,データシート2!$A:$SI,MATCH($R$2&amp;"_"&amp;$C125,データシート2!$A$1:$SI$1,0),0)</f>
        <v>3.754</v>
      </c>
      <c r="AA125" s="1060">
        <f>VLOOKUP($D$3&amp;"_"&amp;AA$3,データシート2!$A:$SI,MATCH($R$2&amp;"_"&amp;$C125,データシート2!$A$1:$SI$1,0),0)</f>
        <v>0</v>
      </c>
      <c r="AB125" s="1061">
        <f>VLOOKUP($D$3&amp;"_"&amp;AB$3,データシート2!$A:$SI,MATCH($R$2&amp;"_"&amp;$C125,データシート2!$A$1:$SI$1,0),0)</f>
        <v>3.198</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3.355</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3.355</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1730</v>
      </c>
      <c r="B9" s="80">
        <v>409</v>
      </c>
      <c r="C9" s="80">
        <v>1</v>
      </c>
      <c r="D9" s="80">
        <v>25</v>
      </c>
      <c r="E9" s="80">
        <v>1990</v>
      </c>
      <c r="F9" s="80" t="s">
        <v>562</v>
      </c>
      <c r="G9" s="80" t="s">
        <v>1662</v>
      </c>
      <c r="H9" s="80" t="s">
        <v>1663</v>
      </c>
      <c r="I9" s="177"/>
      <c r="J9" s="81">
        <v>71.335011142900527</v>
      </c>
      <c r="K9" s="81">
        <v>11.045520537219939</v>
      </c>
      <c r="L9" s="81">
        <v>0.42747769864710222</v>
      </c>
      <c r="M9" s="81">
        <v>22.142645971760572</v>
      </c>
      <c r="N9" s="81">
        <v>38.139312823326996</v>
      </c>
      <c r="O9" s="81">
        <v>17.816172288546404</v>
      </c>
      <c r="P9" s="81">
        <v>16.934975837181199</v>
      </c>
      <c r="Q9" s="81">
        <v>1.4259140114336855</v>
      </c>
      <c r="R9" s="81">
        <v>0</v>
      </c>
      <c r="S9" s="81">
        <v>1.1611391875076524</v>
      </c>
      <c r="T9" s="82"/>
      <c r="U9" s="81">
        <v>2002834</v>
      </c>
      <c r="V9" s="81">
        <v>2021</v>
      </c>
      <c r="W9" s="81">
        <v>5</v>
      </c>
      <c r="X9" s="81">
        <v>7425</v>
      </c>
      <c r="Y9" s="81">
        <v>8159</v>
      </c>
      <c r="Z9" s="81">
        <v>7328</v>
      </c>
      <c r="AA9" s="81">
        <v>4112</v>
      </c>
      <c r="AB9" s="81">
        <v>23152</v>
      </c>
      <c r="AC9" s="81">
        <v>0</v>
      </c>
      <c r="AD9" s="81">
        <v>1.1611391875076524</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1731</v>
      </c>
      <c r="B10" s="80">
        <v>410</v>
      </c>
      <c r="C10" s="80">
        <v>2</v>
      </c>
      <c r="D10" s="80">
        <v>25</v>
      </c>
      <c r="E10" s="80">
        <v>2005</v>
      </c>
      <c r="F10" s="80" t="s">
        <v>565</v>
      </c>
      <c r="G10" s="80" t="s">
        <v>1662</v>
      </c>
      <c r="H10" s="80" t="s">
        <v>1663</v>
      </c>
      <c r="I10" s="177"/>
      <c r="J10" s="81">
        <v>61.721605666668744</v>
      </c>
      <c r="K10" s="81">
        <v>4.8289250909031765</v>
      </c>
      <c r="L10" s="81">
        <v>8.4460548331726404</v>
      </c>
      <c r="M10" s="81">
        <v>37.907076864480871</v>
      </c>
      <c r="N10" s="81">
        <v>44.703125597310269</v>
      </c>
      <c r="O10" s="81">
        <v>21.957448226067363</v>
      </c>
      <c r="P10" s="81">
        <v>15.392738998092751</v>
      </c>
      <c r="Q10" s="81">
        <v>1.1808293943957329</v>
      </c>
      <c r="R10" s="81">
        <v>0</v>
      </c>
      <c r="S10" s="81">
        <v>0</v>
      </c>
      <c r="T10" s="82"/>
      <c r="U10" s="81">
        <v>1906295</v>
      </c>
      <c r="V10" s="81">
        <v>1473</v>
      </c>
      <c r="W10" s="81">
        <v>75</v>
      </c>
      <c r="X10" s="81">
        <v>6156</v>
      </c>
      <c r="Y10" s="81">
        <v>9114</v>
      </c>
      <c r="Z10" s="81">
        <v>10451</v>
      </c>
      <c r="AA10" s="81">
        <v>3061</v>
      </c>
      <c r="AB10" s="81">
        <v>20043</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1732</v>
      </c>
      <c r="B11" s="80">
        <v>411</v>
      </c>
      <c r="C11" s="80">
        <v>3</v>
      </c>
      <c r="D11" s="80">
        <v>25</v>
      </c>
      <c r="E11" s="80">
        <v>2006</v>
      </c>
      <c r="F11" s="80" t="s">
        <v>566</v>
      </c>
      <c r="G11" s="80" t="s">
        <v>1662</v>
      </c>
      <c r="H11" s="80" t="s">
        <v>1663</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1733</v>
      </c>
      <c r="B12" s="80">
        <v>412</v>
      </c>
      <c r="C12" s="80">
        <v>4</v>
      </c>
      <c r="D12" s="80">
        <v>25</v>
      </c>
      <c r="E12" s="80">
        <v>2007</v>
      </c>
      <c r="F12" s="80" t="s">
        <v>567</v>
      </c>
      <c r="G12" s="80" t="s">
        <v>1662</v>
      </c>
      <c r="H12" s="80" t="s">
        <v>1663</v>
      </c>
      <c r="I12" s="177"/>
      <c r="J12" s="81">
        <v>68.280431307880306</v>
      </c>
      <c r="K12" s="81">
        <v>4.1777381389741413</v>
      </c>
      <c r="L12" s="81">
        <v>11.325496687361301</v>
      </c>
      <c r="M12" s="81">
        <v>34.260761012632507</v>
      </c>
      <c r="N12" s="81">
        <v>44.615148839026226</v>
      </c>
      <c r="O12" s="81">
        <v>20.665279310431977</v>
      </c>
      <c r="P12" s="81">
        <v>14.910984118332332</v>
      </c>
      <c r="Q12" s="81">
        <v>1.2168445590524559</v>
      </c>
      <c r="R12" s="81">
        <v>0</v>
      </c>
      <c r="S12" s="81">
        <v>0</v>
      </c>
      <c r="T12" s="82"/>
      <c r="U12" s="81">
        <v>2242344</v>
      </c>
      <c r="V12" s="81">
        <v>1390</v>
      </c>
      <c r="W12" s="81">
        <v>138</v>
      </c>
      <c r="X12" s="81">
        <v>6969</v>
      </c>
      <c r="Y12" s="81">
        <v>9120</v>
      </c>
      <c r="Z12" s="81">
        <v>10225</v>
      </c>
      <c r="AA12" s="81">
        <v>2920</v>
      </c>
      <c r="AB12" s="81">
        <v>19562</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1734</v>
      </c>
      <c r="B13" s="80">
        <v>413</v>
      </c>
      <c r="C13" s="80">
        <v>5</v>
      </c>
      <c r="D13" s="80">
        <v>25</v>
      </c>
      <c r="E13" s="80">
        <v>2008</v>
      </c>
      <c r="F13" s="80" t="s">
        <v>84</v>
      </c>
      <c r="G13" s="80" t="s">
        <v>1662</v>
      </c>
      <c r="H13" s="80" t="s">
        <v>1663</v>
      </c>
      <c r="I13" s="177"/>
      <c r="J13" s="81">
        <v>70.566257661513845</v>
      </c>
      <c r="K13" s="81">
        <v>3.6666231038811414</v>
      </c>
      <c r="L13" s="81">
        <v>9.7791389434382587</v>
      </c>
      <c r="M13" s="81">
        <v>40.088408041852375</v>
      </c>
      <c r="N13" s="81">
        <v>45.433812404909226</v>
      </c>
      <c r="O13" s="81">
        <v>19.755638229383084</v>
      </c>
      <c r="P13" s="81">
        <v>14.654258800372263</v>
      </c>
      <c r="Q13" s="81">
        <v>1.1841370637469024</v>
      </c>
      <c r="R13" s="81">
        <v>0</v>
      </c>
      <c r="S13" s="81">
        <v>0</v>
      </c>
      <c r="T13" s="82"/>
      <c r="U13" s="81">
        <v>2434880</v>
      </c>
      <c r="V13" s="81">
        <v>1390</v>
      </c>
      <c r="W13" s="81">
        <v>138</v>
      </c>
      <c r="X13" s="81">
        <v>6969</v>
      </c>
      <c r="Y13" s="81">
        <v>9164</v>
      </c>
      <c r="Z13" s="81">
        <v>10118</v>
      </c>
      <c r="AA13" s="81">
        <v>2873</v>
      </c>
      <c r="AB13" s="81">
        <v>19349</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1735</v>
      </c>
      <c r="B14" s="80">
        <v>414</v>
      </c>
      <c r="C14" s="80">
        <v>6</v>
      </c>
      <c r="D14" s="80">
        <v>25</v>
      </c>
      <c r="E14" s="80">
        <v>2009</v>
      </c>
      <c r="F14" s="80" t="s">
        <v>85</v>
      </c>
      <c r="G14" s="80" t="s">
        <v>1662</v>
      </c>
      <c r="H14" s="80" t="s">
        <v>1663</v>
      </c>
      <c r="I14" s="177"/>
      <c r="J14" s="81">
        <v>83.461418646114126</v>
      </c>
      <c r="K14" s="81">
        <v>2.814981516945855</v>
      </c>
      <c r="L14" s="81">
        <v>9.4614428820036682</v>
      </c>
      <c r="M14" s="81">
        <v>32.781508668585197</v>
      </c>
      <c r="N14" s="81">
        <v>38.849832491585197</v>
      </c>
      <c r="O14" s="81">
        <v>19.957492693261795</v>
      </c>
      <c r="P14" s="81">
        <v>14.006079940150324</v>
      </c>
      <c r="Q14" s="81">
        <v>1.1164108681458036</v>
      </c>
      <c r="R14" s="81">
        <v>0</v>
      </c>
      <c r="S14" s="81">
        <v>0</v>
      </c>
      <c r="T14" s="82"/>
      <c r="U14" s="81">
        <v>2908220</v>
      </c>
      <c r="V14" s="81">
        <v>1307</v>
      </c>
      <c r="W14" s="81">
        <v>153</v>
      </c>
      <c r="X14" s="81">
        <v>7197</v>
      </c>
      <c r="Y14" s="81">
        <v>9123</v>
      </c>
      <c r="Z14" s="81">
        <v>10089</v>
      </c>
      <c r="AA14" s="81">
        <v>2819</v>
      </c>
      <c r="AB14" s="81">
        <v>19150</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17.73</v>
      </c>
      <c r="BJ14" s="81">
        <v>116</v>
      </c>
      <c r="BK14" s="81">
        <v>4.41</v>
      </c>
      <c r="BL14" s="81">
        <v>0</v>
      </c>
      <c r="BM14" s="82"/>
      <c r="BN14" s="81">
        <v>0</v>
      </c>
      <c r="BO14" s="81">
        <v>0</v>
      </c>
      <c r="BP14" s="81">
        <v>2</v>
      </c>
      <c r="BQ14" s="81">
        <v>1</v>
      </c>
      <c r="BR14" s="81">
        <v>1</v>
      </c>
      <c r="BS14" s="81">
        <v>0</v>
      </c>
      <c r="BT14"/>
      <c r="BU14" s="80"/>
      <c r="BV14" s="80"/>
      <c r="BW14" s="80"/>
      <c r="BX14" s="80"/>
      <c r="BY14" s="80"/>
      <c r="BZ14" s="80"/>
      <c r="CA14" s="80"/>
      <c r="CB14" s="80"/>
      <c r="CC14" s="80"/>
    </row>
    <row r="15" spans="1:81">
      <c r="A15" s="80" t="s">
        <v>1736</v>
      </c>
      <c r="B15" s="80">
        <v>415</v>
      </c>
      <c r="C15" s="80">
        <v>7</v>
      </c>
      <c r="D15" s="80">
        <v>25</v>
      </c>
      <c r="E15" s="80">
        <v>2010</v>
      </c>
      <c r="F15" s="80" t="s">
        <v>86</v>
      </c>
      <c r="G15" s="80" t="s">
        <v>1662</v>
      </c>
      <c r="H15" s="80" t="s">
        <v>1663</v>
      </c>
      <c r="I15" s="177"/>
      <c r="J15" s="81">
        <v>76.173970533147497</v>
      </c>
      <c r="K15" s="81">
        <v>2.9357617461969854</v>
      </c>
      <c r="L15" s="81">
        <v>8.6137189174868869</v>
      </c>
      <c r="M15" s="81">
        <v>29.344022224636454</v>
      </c>
      <c r="N15" s="81">
        <v>38.190861288927202</v>
      </c>
      <c r="O15" s="81">
        <v>19.837617249636878</v>
      </c>
      <c r="P15" s="81">
        <v>14.115132489228969</v>
      </c>
      <c r="Q15" s="81">
        <v>1.1545240074636245</v>
      </c>
      <c r="R15" s="81">
        <v>0</v>
      </c>
      <c r="S15" s="81">
        <v>0</v>
      </c>
      <c r="T15" s="82"/>
      <c r="U15" s="81">
        <v>2971255</v>
      </c>
      <c r="V15" s="81">
        <v>1307</v>
      </c>
      <c r="W15" s="81">
        <v>153</v>
      </c>
      <c r="X15" s="81">
        <v>7197</v>
      </c>
      <c r="Y15" s="81">
        <v>9121</v>
      </c>
      <c r="Z15" s="81">
        <v>10075</v>
      </c>
      <c r="AA15" s="81">
        <v>2770</v>
      </c>
      <c r="AB15" s="81">
        <v>18976</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16.329000000000001</v>
      </c>
      <c r="BJ15" s="81">
        <v>80.822999999999993</v>
      </c>
      <c r="BK15" s="81">
        <v>5.9379999999999997</v>
      </c>
      <c r="BL15" s="81">
        <v>0</v>
      </c>
      <c r="BM15" s="82"/>
      <c r="BN15" s="81">
        <v>0</v>
      </c>
      <c r="BO15" s="81">
        <v>0</v>
      </c>
      <c r="BP15" s="81">
        <v>2</v>
      </c>
      <c r="BQ15" s="81">
        <v>1</v>
      </c>
      <c r="BR15" s="81">
        <v>1</v>
      </c>
      <c r="BS15" s="81">
        <v>0</v>
      </c>
      <c r="BT15"/>
      <c r="BU15" s="80">
        <v>103.09</v>
      </c>
      <c r="BV15" s="80">
        <v>0</v>
      </c>
      <c r="BW15" s="80">
        <v>0</v>
      </c>
      <c r="BX15" s="80">
        <v>0</v>
      </c>
      <c r="BY15" s="80">
        <v>0</v>
      </c>
      <c r="BZ15" s="80">
        <v>0</v>
      </c>
      <c r="CA15" s="80">
        <v>0</v>
      </c>
      <c r="CB15" s="80">
        <v>0</v>
      </c>
      <c r="CC15" s="80">
        <v>0</v>
      </c>
    </row>
    <row r="16" spans="1:81">
      <c r="A16" s="80" t="s">
        <v>1737</v>
      </c>
      <c r="B16" s="80">
        <v>416</v>
      </c>
      <c r="C16" s="80">
        <v>8</v>
      </c>
      <c r="D16" s="80">
        <v>25</v>
      </c>
      <c r="E16" s="80">
        <v>2011</v>
      </c>
      <c r="F16" s="80" t="s">
        <v>87</v>
      </c>
      <c r="G16" s="80" t="s">
        <v>1662</v>
      </c>
      <c r="H16" s="80" t="s">
        <v>1663</v>
      </c>
      <c r="I16" s="177"/>
      <c r="J16" s="81">
        <v>36.278220703991799</v>
      </c>
      <c r="K16" s="81">
        <v>4.1135482774002199</v>
      </c>
      <c r="L16" s="81">
        <v>8.0372273872755411</v>
      </c>
      <c r="M16" s="81">
        <v>37.069749979141164</v>
      </c>
      <c r="N16" s="81">
        <v>45.989688879256363</v>
      </c>
      <c r="O16" s="81">
        <v>19.373411927111963</v>
      </c>
      <c r="P16" s="81">
        <v>13.60825807956167</v>
      </c>
      <c r="Q16" s="81">
        <v>1.3151416375502829</v>
      </c>
      <c r="R16" s="81">
        <v>0</v>
      </c>
      <c r="S16" s="81">
        <v>0</v>
      </c>
      <c r="T16" s="82"/>
      <c r="U16" s="81">
        <v>1332712</v>
      </c>
      <c r="V16" s="81">
        <v>1307</v>
      </c>
      <c r="W16" s="81">
        <v>153</v>
      </c>
      <c r="X16" s="81">
        <v>7197</v>
      </c>
      <c r="Y16" s="81">
        <v>9125</v>
      </c>
      <c r="Z16" s="81">
        <v>10053</v>
      </c>
      <c r="AA16" s="81">
        <v>2750</v>
      </c>
      <c r="AB16" s="81">
        <v>18740</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15.303000000000001</v>
      </c>
      <c r="BJ16" s="81">
        <v>133.69399999999999</v>
      </c>
      <c r="BK16" s="81">
        <v>6.2110000000000003</v>
      </c>
      <c r="BL16" s="81">
        <v>0</v>
      </c>
      <c r="BM16" s="82"/>
      <c r="BN16" s="81">
        <v>0</v>
      </c>
      <c r="BO16" s="81">
        <v>0</v>
      </c>
      <c r="BP16" s="81">
        <v>2</v>
      </c>
      <c r="BQ16" s="81">
        <v>1</v>
      </c>
      <c r="BR16" s="81">
        <v>1</v>
      </c>
      <c r="BS16" s="81">
        <v>0</v>
      </c>
      <c r="BT16"/>
      <c r="BU16" s="80">
        <v>155.208</v>
      </c>
      <c r="BV16" s="80">
        <v>0</v>
      </c>
      <c r="BW16" s="80">
        <v>0</v>
      </c>
      <c r="BX16" s="80">
        <v>0</v>
      </c>
      <c r="BY16" s="80">
        <v>0</v>
      </c>
      <c r="BZ16" s="80">
        <v>0</v>
      </c>
      <c r="CA16" s="80">
        <v>0</v>
      </c>
      <c r="CB16" s="80">
        <v>0</v>
      </c>
      <c r="CC16" s="80">
        <v>0</v>
      </c>
    </row>
    <row r="17" spans="1:81">
      <c r="A17" s="80" t="s">
        <v>1738</v>
      </c>
      <c r="B17" s="80">
        <v>417</v>
      </c>
      <c r="C17" s="80">
        <v>9</v>
      </c>
      <c r="D17" s="80">
        <v>25</v>
      </c>
      <c r="E17" s="80">
        <v>2012</v>
      </c>
      <c r="F17" s="80" t="s">
        <v>88</v>
      </c>
      <c r="G17" s="80" t="s">
        <v>1662</v>
      </c>
      <c r="H17" s="80" t="s">
        <v>1663</v>
      </c>
      <c r="I17" s="177"/>
      <c r="J17" s="81">
        <v>73.875348038224629</v>
      </c>
      <c r="K17" s="81">
        <v>4.6340712301876437</v>
      </c>
      <c r="L17" s="81">
        <v>8.1093234404243688</v>
      </c>
      <c r="M17" s="81">
        <v>46.040511691007843</v>
      </c>
      <c r="N17" s="81">
        <v>50.248834723548669</v>
      </c>
      <c r="O17" s="81">
        <v>19.356708162826184</v>
      </c>
      <c r="P17" s="81">
        <v>13.352250935288708</v>
      </c>
      <c r="Q17" s="81">
        <v>1.4063008242546804</v>
      </c>
      <c r="R17" s="81">
        <v>0</v>
      </c>
      <c r="S17" s="81">
        <v>0.56230774778063575</v>
      </c>
      <c r="T17" s="82"/>
      <c r="U17" s="81">
        <v>2600263</v>
      </c>
      <c r="V17" s="81">
        <v>1307</v>
      </c>
      <c r="W17" s="81">
        <v>153</v>
      </c>
      <c r="X17" s="81">
        <v>7197</v>
      </c>
      <c r="Y17" s="81">
        <v>9076</v>
      </c>
      <c r="Z17" s="81">
        <v>10124</v>
      </c>
      <c r="AA17" s="81">
        <v>2683</v>
      </c>
      <c r="AB17" s="81">
        <v>18444</v>
      </c>
      <c r="AC17" s="81">
        <v>0</v>
      </c>
      <c r="AD17" s="81">
        <v>0.56230774778063575</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17.509</v>
      </c>
      <c r="BJ17" s="81">
        <v>166.19</v>
      </c>
      <c r="BK17" s="81">
        <v>7.1</v>
      </c>
      <c r="BL17" s="81">
        <v>0</v>
      </c>
      <c r="BM17" s="82"/>
      <c r="BN17" s="81">
        <v>0</v>
      </c>
      <c r="BO17" s="81">
        <v>0</v>
      </c>
      <c r="BP17" s="81">
        <v>2</v>
      </c>
      <c r="BQ17" s="81">
        <v>1</v>
      </c>
      <c r="BR17" s="81">
        <v>1</v>
      </c>
      <c r="BS17" s="81">
        <v>0</v>
      </c>
      <c r="BT17"/>
      <c r="BU17" s="80">
        <v>187.166</v>
      </c>
      <c r="BV17" s="80">
        <v>0</v>
      </c>
      <c r="BW17" s="80">
        <v>0</v>
      </c>
      <c r="BX17" s="80">
        <v>0</v>
      </c>
      <c r="BY17" s="80">
        <v>3.633</v>
      </c>
      <c r="BZ17" s="80">
        <v>0</v>
      </c>
      <c r="CA17" s="80">
        <v>0</v>
      </c>
      <c r="CB17" s="80">
        <v>0</v>
      </c>
      <c r="CC17" s="80">
        <v>0</v>
      </c>
    </row>
    <row r="18" spans="1:81">
      <c r="A18" s="80" t="s">
        <v>1739</v>
      </c>
      <c r="B18" s="80">
        <v>418</v>
      </c>
      <c r="C18" s="80">
        <v>10</v>
      </c>
      <c r="D18" s="80">
        <v>25</v>
      </c>
      <c r="E18" s="80">
        <v>2013</v>
      </c>
      <c r="F18" s="80" t="s">
        <v>89</v>
      </c>
      <c r="G18" s="80" t="s">
        <v>1662</v>
      </c>
      <c r="H18" s="80" t="s">
        <v>1663</v>
      </c>
      <c r="I18" s="177"/>
      <c r="J18" s="81">
        <v>78.818096756452533</v>
      </c>
      <c r="K18" s="81">
        <v>3.8300756784122432</v>
      </c>
      <c r="L18" s="81">
        <v>7.1611720311997882</v>
      </c>
      <c r="M18" s="81">
        <v>42.818776618451892</v>
      </c>
      <c r="N18" s="81">
        <v>48.821212264970043</v>
      </c>
      <c r="O18" s="81">
        <v>18.66667274047845</v>
      </c>
      <c r="P18" s="81">
        <v>13.387574689608954</v>
      </c>
      <c r="Q18" s="81">
        <v>1.4267580410950682</v>
      </c>
      <c r="R18" s="81">
        <v>0</v>
      </c>
      <c r="S18" s="81">
        <v>2.7032747527256431</v>
      </c>
      <c r="T18" s="82"/>
      <c r="U18" s="81">
        <v>2824744</v>
      </c>
      <c r="V18" s="81">
        <v>1307</v>
      </c>
      <c r="W18" s="81">
        <v>153</v>
      </c>
      <c r="X18" s="81">
        <v>7197</v>
      </c>
      <c r="Y18" s="81">
        <v>9099</v>
      </c>
      <c r="Z18" s="81">
        <v>10199</v>
      </c>
      <c r="AA18" s="81">
        <v>2680</v>
      </c>
      <c r="AB18" s="81">
        <v>18444</v>
      </c>
      <c r="AC18" s="81">
        <v>0</v>
      </c>
      <c r="AD18" s="81">
        <v>2.7032747527256431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19.577999999999999</v>
      </c>
      <c r="BJ18" s="81">
        <v>154.42599999999999</v>
      </c>
      <c r="BK18" s="81">
        <v>8.51</v>
      </c>
      <c r="BL18" s="81">
        <v>0</v>
      </c>
      <c r="BM18" s="82"/>
      <c r="BN18" s="81">
        <v>0</v>
      </c>
      <c r="BO18" s="81">
        <v>0</v>
      </c>
      <c r="BP18" s="81">
        <v>2</v>
      </c>
      <c r="BQ18" s="81">
        <v>1</v>
      </c>
      <c r="BR18" s="81">
        <v>1</v>
      </c>
      <c r="BS18" s="81">
        <v>0</v>
      </c>
      <c r="BT18"/>
      <c r="BU18" s="80">
        <v>179.11799999999999</v>
      </c>
      <c r="BV18" s="80">
        <v>0</v>
      </c>
      <c r="BW18" s="80">
        <v>0</v>
      </c>
      <c r="BX18" s="80">
        <v>0</v>
      </c>
      <c r="BY18" s="80">
        <v>3.3959999999999999</v>
      </c>
      <c r="BZ18" s="80">
        <v>0</v>
      </c>
      <c r="CA18" s="80">
        <v>0</v>
      </c>
      <c r="CB18" s="80">
        <v>0</v>
      </c>
      <c r="CC18" s="80">
        <v>0</v>
      </c>
    </row>
    <row r="19" spans="1:81">
      <c r="A19" s="80" t="s">
        <v>1740</v>
      </c>
      <c r="B19" s="80">
        <v>419</v>
      </c>
      <c r="C19" s="80">
        <v>11</v>
      </c>
      <c r="D19" s="80">
        <v>25</v>
      </c>
      <c r="E19" s="80">
        <v>2014</v>
      </c>
      <c r="F19" s="80" t="s">
        <v>90</v>
      </c>
      <c r="G19" s="80" t="s">
        <v>1662</v>
      </c>
      <c r="H19" s="80" t="s">
        <v>1663</v>
      </c>
      <c r="I19" s="177"/>
      <c r="J19" s="81">
        <v>65.358639963410297</v>
      </c>
      <c r="K19" s="81">
        <v>3.8482184403381603</v>
      </c>
      <c r="L19" s="81">
        <v>6.9238123518231207</v>
      </c>
      <c r="M19" s="81">
        <v>42.961475685395087</v>
      </c>
      <c r="N19" s="81">
        <v>51.405608560609046</v>
      </c>
      <c r="O19" s="81">
        <v>17.57239291004224</v>
      </c>
      <c r="P19" s="81">
        <v>13.276436181734535</v>
      </c>
      <c r="Q19" s="81">
        <v>1.3442689418649512</v>
      </c>
      <c r="R19" s="81">
        <v>0</v>
      </c>
      <c r="S19" s="81">
        <v>3.3147093677933031</v>
      </c>
      <c r="T19" s="82"/>
      <c r="U19" s="81">
        <v>2601478</v>
      </c>
      <c r="V19" s="81">
        <v>1141</v>
      </c>
      <c r="W19" s="81">
        <v>151</v>
      </c>
      <c r="X19" s="81">
        <v>6865</v>
      </c>
      <c r="Y19" s="81">
        <v>9048</v>
      </c>
      <c r="Z19" s="81">
        <v>10112</v>
      </c>
      <c r="AA19" s="81">
        <v>2644</v>
      </c>
      <c r="AB19" s="81">
        <v>18112</v>
      </c>
      <c r="AC19" s="81">
        <v>0</v>
      </c>
      <c r="AD19" s="81">
        <v>3.3147093677933031</v>
      </c>
      <c r="AE19" s="82"/>
      <c r="AF19" s="81">
        <v>21186835.899462409</v>
      </c>
      <c r="AG19" s="81">
        <v>2700274.2555775438</v>
      </c>
      <c r="AH19" s="81">
        <v>1126158.794050761</v>
      </c>
      <c r="AI19" s="81">
        <v>45208865.440993413</v>
      </c>
      <c r="AJ19" s="81">
        <v>38915229.713003434</v>
      </c>
      <c r="AK19" s="81">
        <v>0</v>
      </c>
      <c r="AL19" s="81">
        <v>0</v>
      </c>
      <c r="AM19" s="81">
        <v>2486506.9484905084</v>
      </c>
      <c r="AN19" s="81">
        <v>0</v>
      </c>
      <c r="AO19" s="81">
        <v>0</v>
      </c>
      <c r="AP19" s="82"/>
      <c r="AQ19" s="81">
        <v>43</v>
      </c>
      <c r="AR19" s="81">
        <v>2</v>
      </c>
      <c r="AS19" s="81">
        <v>0</v>
      </c>
      <c r="AT19" s="81">
        <v>0</v>
      </c>
      <c r="AU19" s="81">
        <v>0</v>
      </c>
      <c r="AV19" s="81">
        <v>0</v>
      </c>
      <c r="AW19" s="81" t="s">
        <v>564</v>
      </c>
      <c r="AX19" s="82"/>
      <c r="AY19" s="81">
        <v>205.93</v>
      </c>
      <c r="AZ19" s="81">
        <v>59</v>
      </c>
      <c r="BA19" s="81">
        <v>0</v>
      </c>
      <c r="BB19" s="81">
        <v>0</v>
      </c>
      <c r="BC19" s="81">
        <v>0</v>
      </c>
      <c r="BD19" s="81">
        <v>0</v>
      </c>
      <c r="BE19" s="81" t="s">
        <v>564</v>
      </c>
      <c r="BF19" s="82"/>
      <c r="BG19" s="81">
        <v>0</v>
      </c>
      <c r="BH19" s="81">
        <v>0</v>
      </c>
      <c r="BI19" s="81">
        <v>6.7389999999999999</v>
      </c>
      <c r="BJ19" s="81">
        <v>155.86699999999999</v>
      </c>
      <c r="BK19" s="81">
        <v>8.1310000000000002</v>
      </c>
      <c r="BL19" s="81">
        <v>0</v>
      </c>
      <c r="BM19" s="82"/>
      <c r="BN19" s="81">
        <v>0</v>
      </c>
      <c r="BO19" s="81">
        <v>0</v>
      </c>
      <c r="BP19" s="81">
        <v>1</v>
      </c>
      <c r="BQ19" s="81">
        <v>1</v>
      </c>
      <c r="BR19" s="81">
        <v>1</v>
      </c>
      <c r="BS19" s="81">
        <v>0</v>
      </c>
      <c r="BT19"/>
      <c r="BU19" s="80">
        <v>167.28700000000001</v>
      </c>
      <c r="BV19" s="80">
        <v>0</v>
      </c>
      <c r="BW19" s="80">
        <v>0</v>
      </c>
      <c r="BX19" s="80">
        <v>0</v>
      </c>
      <c r="BY19" s="80">
        <v>3.45</v>
      </c>
      <c r="BZ19" s="80">
        <v>0</v>
      </c>
      <c r="CA19" s="80">
        <v>0</v>
      </c>
      <c r="CB19" s="80">
        <v>0</v>
      </c>
      <c r="CC19" s="80">
        <v>0</v>
      </c>
    </row>
    <row r="20" spans="1:81">
      <c r="A20" s="80" t="s">
        <v>1741</v>
      </c>
      <c r="B20" s="80">
        <v>420</v>
      </c>
      <c r="C20" s="80">
        <v>12</v>
      </c>
      <c r="D20" s="80">
        <v>25</v>
      </c>
      <c r="E20" s="80">
        <v>2015</v>
      </c>
      <c r="F20" s="80" t="s">
        <v>91</v>
      </c>
      <c r="G20" s="80" t="s">
        <v>1662</v>
      </c>
      <c r="H20" s="80" t="s">
        <v>1663</v>
      </c>
      <c r="I20" s="177"/>
      <c r="J20" s="81">
        <v>52.347265762721079</v>
      </c>
      <c r="K20" s="81">
        <v>3.6900414512486388</v>
      </c>
      <c r="L20" s="81">
        <v>7.2880348182455101</v>
      </c>
      <c r="M20" s="81">
        <v>41.568357107792067</v>
      </c>
      <c r="N20" s="81">
        <v>47.125433803817728</v>
      </c>
      <c r="O20" s="81">
        <v>17.328970275184822</v>
      </c>
      <c r="P20" s="81">
        <v>13.176325795184695</v>
      </c>
      <c r="Q20" s="81">
        <v>1.2927221613452167</v>
      </c>
      <c r="R20" s="81">
        <v>0</v>
      </c>
      <c r="S20" s="81">
        <v>2.6612104396404361</v>
      </c>
      <c r="T20" s="82"/>
      <c r="U20" s="81">
        <v>2089024</v>
      </c>
      <c r="V20" s="81">
        <v>1141</v>
      </c>
      <c r="W20" s="81">
        <v>151</v>
      </c>
      <c r="X20" s="81">
        <v>6865</v>
      </c>
      <c r="Y20" s="81">
        <v>9012</v>
      </c>
      <c r="Z20" s="81">
        <v>10068</v>
      </c>
      <c r="AA20" s="81">
        <v>2622</v>
      </c>
      <c r="AB20" s="81">
        <v>17792</v>
      </c>
      <c r="AC20" s="81">
        <v>0</v>
      </c>
      <c r="AD20" s="81">
        <v>2.6612104396404361</v>
      </c>
      <c r="AE20" s="82"/>
      <c r="AF20" s="81">
        <v>16121626.102174861</v>
      </c>
      <c r="AG20" s="81">
        <v>2458378.9278078517</v>
      </c>
      <c r="AH20" s="81">
        <v>942356.48970505525</v>
      </c>
      <c r="AI20" s="81">
        <v>43661957.192379847</v>
      </c>
      <c r="AJ20" s="81">
        <v>37197523.064425409</v>
      </c>
      <c r="AK20" s="81">
        <v>0</v>
      </c>
      <c r="AL20" s="81">
        <v>0</v>
      </c>
      <c r="AM20" s="81">
        <v>2438318.965367062</v>
      </c>
      <c r="AN20" s="81">
        <v>0</v>
      </c>
      <c r="AO20" s="81">
        <v>0</v>
      </c>
      <c r="AP20" s="82"/>
      <c r="AQ20" s="81">
        <v>51</v>
      </c>
      <c r="AR20" s="81">
        <v>2</v>
      </c>
      <c r="AS20" s="81">
        <v>0</v>
      </c>
      <c r="AT20" s="81">
        <v>0</v>
      </c>
      <c r="AU20" s="81">
        <v>0</v>
      </c>
      <c r="AV20" s="81">
        <v>0</v>
      </c>
      <c r="AW20" s="81" t="s">
        <v>564</v>
      </c>
      <c r="AX20" s="82"/>
      <c r="AY20" s="81">
        <v>268.73</v>
      </c>
      <c r="AZ20" s="81">
        <v>59</v>
      </c>
      <c r="BA20" s="81">
        <v>0</v>
      </c>
      <c r="BB20" s="81">
        <v>0</v>
      </c>
      <c r="BC20" s="81">
        <v>0</v>
      </c>
      <c r="BD20" s="81">
        <v>0</v>
      </c>
      <c r="BE20" s="81" t="s">
        <v>564</v>
      </c>
      <c r="BF20" s="82"/>
      <c r="BG20" s="81">
        <v>0</v>
      </c>
      <c r="BH20" s="81">
        <v>0</v>
      </c>
      <c r="BI20" s="81">
        <v>7.4109999999999996</v>
      </c>
      <c r="BJ20" s="81">
        <v>151.79499999999999</v>
      </c>
      <c r="BK20" s="81">
        <v>8.0050000000000008</v>
      </c>
      <c r="BL20" s="81">
        <v>0</v>
      </c>
      <c r="BM20" s="82"/>
      <c r="BN20" s="81">
        <v>0</v>
      </c>
      <c r="BO20" s="81">
        <v>0</v>
      </c>
      <c r="BP20" s="81">
        <v>1</v>
      </c>
      <c r="BQ20" s="81">
        <v>1</v>
      </c>
      <c r="BR20" s="81">
        <v>1</v>
      </c>
      <c r="BS20" s="81">
        <v>0</v>
      </c>
      <c r="BT20"/>
      <c r="BU20" s="80">
        <v>163.95699999999999</v>
      </c>
      <c r="BV20" s="80">
        <v>0</v>
      </c>
      <c r="BW20" s="80">
        <v>0</v>
      </c>
      <c r="BX20" s="80">
        <v>0</v>
      </c>
      <c r="BY20" s="80">
        <v>3.254</v>
      </c>
      <c r="BZ20" s="80">
        <v>0</v>
      </c>
      <c r="CA20" s="80">
        <v>0</v>
      </c>
      <c r="CB20" s="80">
        <v>0</v>
      </c>
      <c r="CC20" s="80">
        <v>0</v>
      </c>
    </row>
    <row r="21" spans="1:81">
      <c r="A21" s="80" t="s">
        <v>1742</v>
      </c>
      <c r="B21" s="80">
        <v>421</v>
      </c>
      <c r="C21" s="80">
        <v>13</v>
      </c>
      <c r="D21" s="80">
        <v>25</v>
      </c>
      <c r="E21" s="80">
        <v>2016</v>
      </c>
      <c r="F21" s="80" t="s">
        <v>92</v>
      </c>
      <c r="G21" s="80" t="s">
        <v>1662</v>
      </c>
      <c r="H21" s="80" t="s">
        <v>1663</v>
      </c>
      <c r="I21" s="177"/>
      <c r="J21" s="81">
        <v>72.328817229542835</v>
      </c>
      <c r="K21" s="81">
        <v>3.4807351343785489</v>
      </c>
      <c r="L21" s="81">
        <v>7.8371749333966116</v>
      </c>
      <c r="M21" s="81">
        <v>35.640045383536858</v>
      </c>
      <c r="N21" s="81">
        <v>47.630977108655649</v>
      </c>
      <c r="O21" s="81">
        <v>17.098133346443483</v>
      </c>
      <c r="P21" s="81">
        <v>14.53729602670967</v>
      </c>
      <c r="Q21" s="81">
        <v>1.2406515692081912</v>
      </c>
      <c r="R21" s="81">
        <v>0</v>
      </c>
      <c r="S21" s="81">
        <v>2.7209627724611853</v>
      </c>
      <c r="T21" s="82"/>
      <c r="U21" s="81">
        <v>2747490</v>
      </c>
      <c r="V21" s="81">
        <v>1141</v>
      </c>
      <c r="W21" s="81">
        <v>151</v>
      </c>
      <c r="X21" s="81">
        <v>6865</v>
      </c>
      <c r="Y21" s="81">
        <v>8957</v>
      </c>
      <c r="Z21" s="81">
        <v>10056</v>
      </c>
      <c r="AA21" s="81">
        <v>2992</v>
      </c>
      <c r="AB21" s="81">
        <v>17565</v>
      </c>
      <c r="AC21" s="81">
        <v>0</v>
      </c>
      <c r="AD21" s="81">
        <v>2.7209627724611849</v>
      </c>
      <c r="AE21" s="82"/>
      <c r="AF21" s="81">
        <v>22665407.476024039</v>
      </c>
      <c r="AG21" s="81">
        <v>2343337.883105481</v>
      </c>
      <c r="AH21" s="81">
        <v>798693.5602092297</v>
      </c>
      <c r="AI21" s="81">
        <v>43583338.491559453</v>
      </c>
      <c r="AJ21" s="81">
        <v>38481020.418036088</v>
      </c>
      <c r="AK21" s="81">
        <v>0</v>
      </c>
      <c r="AL21" s="81">
        <v>0</v>
      </c>
      <c r="AM21" s="81">
        <v>2409079.7332369848</v>
      </c>
      <c r="AN21" s="81">
        <v>0</v>
      </c>
      <c r="AO21" s="81">
        <v>0</v>
      </c>
      <c r="AP21" s="82"/>
      <c r="AQ21" s="81">
        <v>54</v>
      </c>
      <c r="AR21" s="81">
        <v>5</v>
      </c>
      <c r="AS21" s="81">
        <v>0</v>
      </c>
      <c r="AT21" s="81">
        <v>0</v>
      </c>
      <c r="AU21" s="81">
        <v>0</v>
      </c>
      <c r="AV21" s="81">
        <v>0</v>
      </c>
      <c r="AW21" s="81" t="s">
        <v>564</v>
      </c>
      <c r="AX21" s="82"/>
      <c r="AY21" s="81">
        <v>284.13</v>
      </c>
      <c r="AZ21" s="81">
        <v>684.4</v>
      </c>
      <c r="BA21" s="81">
        <v>0</v>
      </c>
      <c r="BB21" s="81">
        <v>0</v>
      </c>
      <c r="BC21" s="81">
        <v>0</v>
      </c>
      <c r="BD21" s="81">
        <v>0</v>
      </c>
      <c r="BE21" s="81" t="s">
        <v>564</v>
      </c>
      <c r="BF21" s="82"/>
      <c r="BG21" s="81">
        <v>0</v>
      </c>
      <c r="BH21" s="81">
        <v>0</v>
      </c>
      <c r="BI21" s="81">
        <v>19.841000000000001</v>
      </c>
      <c r="BJ21" s="81">
        <v>128.28399999999999</v>
      </c>
      <c r="BK21" s="81">
        <v>7.9169999999999998</v>
      </c>
      <c r="BL21" s="81">
        <v>0</v>
      </c>
      <c r="BM21" s="82"/>
      <c r="BN21" s="81">
        <v>0</v>
      </c>
      <c r="BO21" s="81">
        <v>0</v>
      </c>
      <c r="BP21" s="81">
        <v>2</v>
      </c>
      <c r="BQ21" s="81">
        <v>1</v>
      </c>
      <c r="BR21" s="81">
        <v>1</v>
      </c>
      <c r="BS21" s="81">
        <v>0</v>
      </c>
      <c r="BT21"/>
      <c r="BU21" s="80">
        <v>156.042</v>
      </c>
      <c r="BV21" s="80">
        <v>0</v>
      </c>
      <c r="BW21" s="80">
        <v>0</v>
      </c>
      <c r="BX21" s="80">
        <v>0</v>
      </c>
      <c r="BY21" s="80">
        <v>0</v>
      </c>
      <c r="BZ21" s="80">
        <v>0</v>
      </c>
      <c r="CA21" s="80">
        <v>0</v>
      </c>
      <c r="CB21" s="80">
        <v>0</v>
      </c>
      <c r="CC21" s="80">
        <v>0</v>
      </c>
    </row>
    <row r="22" spans="1:81">
      <c r="A22" s="80" t="s">
        <v>1743</v>
      </c>
      <c r="B22" s="80">
        <v>422</v>
      </c>
      <c r="C22" s="80">
        <v>14</v>
      </c>
      <c r="D22" s="80">
        <v>25</v>
      </c>
      <c r="E22" s="80">
        <v>2017</v>
      </c>
      <c r="F22" s="80" t="s">
        <v>71</v>
      </c>
      <c r="G22" s="80" t="s">
        <v>1662</v>
      </c>
      <c r="H22" s="80" t="s">
        <v>1663</v>
      </c>
      <c r="I22" s="177"/>
      <c r="J22" s="81">
        <v>73.7167127315751</v>
      </c>
      <c r="K22" s="81">
        <v>3.556790143769065</v>
      </c>
      <c r="L22" s="81">
        <v>7.0746966155998026</v>
      </c>
      <c r="M22" s="81">
        <v>35.735916053743701</v>
      </c>
      <c r="N22" s="81">
        <v>46.515993865002365</v>
      </c>
      <c r="O22" s="81">
        <v>17.205490905833589</v>
      </c>
      <c r="P22" s="81">
        <v>14.319680912155798</v>
      </c>
      <c r="Q22" s="81">
        <v>1.1859726405396684</v>
      </c>
      <c r="R22" s="81">
        <v>0</v>
      </c>
      <c r="S22" s="81">
        <v>2.3244816177537504</v>
      </c>
      <c r="T22" s="82"/>
      <c r="U22" s="81">
        <v>2755355</v>
      </c>
      <c r="V22" s="81">
        <v>1141</v>
      </c>
      <c r="W22" s="81">
        <v>151</v>
      </c>
      <c r="X22" s="81">
        <v>6865</v>
      </c>
      <c r="Y22" s="81">
        <v>8939</v>
      </c>
      <c r="Z22" s="81">
        <v>10287</v>
      </c>
      <c r="AA22" s="81">
        <v>2966</v>
      </c>
      <c r="AB22" s="81">
        <v>17364</v>
      </c>
      <c r="AC22" s="81">
        <v>0</v>
      </c>
      <c r="AD22" s="81">
        <v>2.32448161775375</v>
      </c>
      <c r="AE22" s="82"/>
      <c r="AF22" s="81">
        <v>22335660.90965157</v>
      </c>
      <c r="AG22" s="81">
        <v>2350146.564195225</v>
      </c>
      <c r="AH22" s="81">
        <v>975688.68810942816</v>
      </c>
      <c r="AI22" s="81">
        <v>42505059.263145387</v>
      </c>
      <c r="AJ22" s="81">
        <v>33654630.779480323</v>
      </c>
      <c r="AK22" s="81">
        <v>0</v>
      </c>
      <c r="AL22" s="81">
        <v>0</v>
      </c>
      <c r="AM22" s="81">
        <v>2385238.542094151</v>
      </c>
      <c r="AN22" s="81">
        <v>0</v>
      </c>
      <c r="AO22" s="81">
        <v>0</v>
      </c>
      <c r="AP22" s="82"/>
      <c r="AQ22" s="81">
        <v>56</v>
      </c>
      <c r="AR22" s="81">
        <v>5</v>
      </c>
      <c r="AS22" s="81">
        <v>0</v>
      </c>
      <c r="AT22" s="81">
        <v>0</v>
      </c>
      <c r="AU22" s="81">
        <v>0</v>
      </c>
      <c r="AV22" s="81">
        <v>0</v>
      </c>
      <c r="AW22" s="81" t="s">
        <v>564</v>
      </c>
      <c r="AX22" s="82"/>
      <c r="AY22" s="81">
        <v>296.52999999999997</v>
      </c>
      <c r="AZ22" s="81">
        <v>684.4</v>
      </c>
      <c r="BA22" s="81">
        <v>0</v>
      </c>
      <c r="BB22" s="81">
        <v>0</v>
      </c>
      <c r="BC22" s="81">
        <v>0</v>
      </c>
      <c r="BD22" s="81">
        <v>0</v>
      </c>
      <c r="BE22" s="81" t="s">
        <v>564</v>
      </c>
      <c r="BF22" s="82"/>
      <c r="BG22" s="81">
        <v>0</v>
      </c>
      <c r="BH22" s="81">
        <v>0</v>
      </c>
      <c r="BI22" s="81">
        <v>18.978000000000002</v>
      </c>
      <c r="BJ22" s="81">
        <v>146.46799999999999</v>
      </c>
      <c r="BK22" s="81">
        <v>7.76</v>
      </c>
      <c r="BL22" s="81">
        <v>0</v>
      </c>
      <c r="BM22" s="82"/>
      <c r="BN22" s="81">
        <v>0</v>
      </c>
      <c r="BO22" s="81">
        <v>0</v>
      </c>
      <c r="BP22" s="81">
        <v>2</v>
      </c>
      <c r="BQ22" s="81">
        <v>1</v>
      </c>
      <c r="BR22" s="81">
        <v>1</v>
      </c>
      <c r="BS22" s="81">
        <v>0</v>
      </c>
      <c r="BT22"/>
      <c r="BU22" s="80">
        <v>170.09</v>
      </c>
      <c r="BV22" s="80">
        <v>0</v>
      </c>
      <c r="BW22" s="80">
        <v>0</v>
      </c>
      <c r="BX22" s="80">
        <v>0</v>
      </c>
      <c r="BY22" s="80">
        <v>3.1160000000000001</v>
      </c>
      <c r="BZ22" s="80">
        <v>0</v>
      </c>
      <c r="CA22" s="80">
        <v>0</v>
      </c>
      <c r="CB22" s="80">
        <v>0</v>
      </c>
      <c r="CC22" s="80">
        <v>0</v>
      </c>
    </row>
    <row r="23" spans="1:81">
      <c r="A23" s="80" t="s">
        <v>1744</v>
      </c>
      <c r="B23" s="80">
        <v>423</v>
      </c>
      <c r="C23" s="80">
        <v>15</v>
      </c>
      <c r="D23" s="80">
        <v>25</v>
      </c>
      <c r="E23" s="80">
        <v>2018</v>
      </c>
      <c r="F23" s="80" t="s">
        <v>93</v>
      </c>
      <c r="G23" s="80" t="s">
        <v>1662</v>
      </c>
      <c r="H23" s="80" t="s">
        <v>1663</v>
      </c>
      <c r="I23" s="177"/>
      <c r="J23" s="81">
        <v>67.621153881175772</v>
      </c>
      <c r="K23" s="81">
        <v>3.3104082526030307</v>
      </c>
      <c r="L23" s="81">
        <v>6.4901228989616415</v>
      </c>
      <c r="M23" s="81">
        <v>35.912168321233715</v>
      </c>
      <c r="N23" s="81">
        <v>42.773789144731815</v>
      </c>
      <c r="O23" s="81">
        <v>16.903571887018465</v>
      </c>
      <c r="P23" s="81">
        <v>14.301416423859626</v>
      </c>
      <c r="Q23" s="81">
        <v>1.086135598108716</v>
      </c>
      <c r="R23" s="81">
        <v>0</v>
      </c>
      <c r="S23" s="81">
        <v>2.4073769512632457</v>
      </c>
      <c r="T23" s="82"/>
      <c r="U23" s="81">
        <v>2640957</v>
      </c>
      <c r="V23" s="81">
        <v>1141</v>
      </c>
      <c r="W23" s="81">
        <v>151</v>
      </c>
      <c r="X23" s="81">
        <v>6865</v>
      </c>
      <c r="Y23" s="81">
        <v>8928</v>
      </c>
      <c r="Z23" s="81">
        <v>10300</v>
      </c>
      <c r="AA23" s="81">
        <v>2992</v>
      </c>
      <c r="AB23" s="81">
        <v>17137</v>
      </c>
      <c r="AC23" s="81">
        <v>0</v>
      </c>
      <c r="AD23" s="81">
        <v>2.4073769512632461</v>
      </c>
      <c r="AE23" s="82"/>
      <c r="AF23" s="81">
        <v>21490189.825817239</v>
      </c>
      <c r="AG23" s="81">
        <v>2126320.4341433519</v>
      </c>
      <c r="AH23" s="81">
        <v>919586.70859629323</v>
      </c>
      <c r="AI23" s="81">
        <v>43448852.842496969</v>
      </c>
      <c r="AJ23" s="81">
        <v>32577176.81130616</v>
      </c>
      <c r="AK23" s="81">
        <v>0</v>
      </c>
      <c r="AL23" s="81">
        <v>0</v>
      </c>
      <c r="AM23" s="81">
        <v>2358927.0842655259</v>
      </c>
      <c r="AN23" s="81">
        <v>0</v>
      </c>
      <c r="AO23" s="81">
        <v>0</v>
      </c>
      <c r="AP23" s="82"/>
      <c r="AQ23" s="81">
        <v>58</v>
      </c>
      <c r="AR23" s="81">
        <v>5</v>
      </c>
      <c r="AS23" s="81">
        <v>0</v>
      </c>
      <c r="AT23" s="81">
        <v>0</v>
      </c>
      <c r="AU23" s="81">
        <v>0</v>
      </c>
      <c r="AV23" s="81">
        <v>0</v>
      </c>
      <c r="AW23" s="81" t="s">
        <v>564</v>
      </c>
      <c r="AX23" s="82"/>
      <c r="AY23" s="81">
        <v>308.52999999999997</v>
      </c>
      <c r="AZ23" s="81">
        <v>684</v>
      </c>
      <c r="BA23" s="81">
        <v>0</v>
      </c>
      <c r="BB23" s="81">
        <v>0</v>
      </c>
      <c r="BC23" s="81">
        <v>0</v>
      </c>
      <c r="BD23" s="81">
        <v>0</v>
      </c>
      <c r="BE23" s="81" t="s">
        <v>564</v>
      </c>
      <c r="BF23" s="82"/>
      <c r="BG23" s="81">
        <v>0</v>
      </c>
      <c r="BH23" s="81">
        <v>0</v>
      </c>
      <c r="BI23" s="81">
        <v>18.946999999999999</v>
      </c>
      <c r="BJ23" s="81">
        <v>153.47900000000001</v>
      </c>
      <c r="BK23" s="81">
        <v>7.7690000000000001</v>
      </c>
      <c r="BL23" s="81">
        <v>0</v>
      </c>
      <c r="BM23" s="82"/>
      <c r="BN23" s="81">
        <v>0</v>
      </c>
      <c r="BO23" s="81">
        <v>0</v>
      </c>
      <c r="BP23" s="81">
        <v>2</v>
      </c>
      <c r="BQ23" s="81">
        <v>1</v>
      </c>
      <c r="BR23" s="81">
        <v>1</v>
      </c>
      <c r="BS23" s="81">
        <v>0</v>
      </c>
      <c r="BT23"/>
      <c r="BU23" s="80">
        <v>176.965</v>
      </c>
      <c r="BV23" s="80">
        <v>0</v>
      </c>
      <c r="BW23" s="80">
        <v>0</v>
      </c>
      <c r="BX23" s="80">
        <v>0</v>
      </c>
      <c r="BY23" s="80">
        <v>3.23</v>
      </c>
      <c r="BZ23" s="80">
        <v>0</v>
      </c>
      <c r="CA23" s="80">
        <v>0</v>
      </c>
      <c r="CB23" s="80">
        <v>0</v>
      </c>
      <c r="CC23" s="80">
        <v>0</v>
      </c>
    </row>
    <row r="24" spans="1:81">
      <c r="A24" s="80" t="s">
        <v>1745</v>
      </c>
      <c r="B24" s="80">
        <v>424</v>
      </c>
      <c r="C24" s="80">
        <v>16</v>
      </c>
      <c r="D24" s="80">
        <v>25</v>
      </c>
      <c r="E24" s="80">
        <v>2019</v>
      </c>
      <c r="F24" s="80" t="s">
        <v>73</v>
      </c>
      <c r="G24" s="80" t="s">
        <v>1662</v>
      </c>
      <c r="H24" s="80" t="s">
        <v>1663</v>
      </c>
      <c r="I24" s="177"/>
      <c r="J24" s="81">
        <v>64.997361635996768</v>
      </c>
      <c r="K24" s="81">
        <v>3.0718150957895936</v>
      </c>
      <c r="L24" s="81">
        <v>6.5192008640506662</v>
      </c>
      <c r="M24" s="81">
        <v>32.21647591494591</v>
      </c>
      <c r="N24" s="81">
        <v>42.889788049502577</v>
      </c>
      <c r="O24" s="81">
        <v>16.247422829492777</v>
      </c>
      <c r="P24" s="81">
        <v>12.198750046728842</v>
      </c>
      <c r="Q24" s="81">
        <v>1.0396696925854978</v>
      </c>
      <c r="R24" s="81">
        <v>0</v>
      </c>
      <c r="S24" s="81">
        <v>2.1340784906101291</v>
      </c>
      <c r="T24" s="82"/>
      <c r="U24" s="81">
        <v>2670358</v>
      </c>
      <c r="V24" s="81">
        <v>1141</v>
      </c>
      <c r="W24" s="81">
        <v>151</v>
      </c>
      <c r="X24" s="81">
        <v>6865</v>
      </c>
      <c r="Y24" s="81">
        <v>8843</v>
      </c>
      <c r="Z24" s="81">
        <v>10172</v>
      </c>
      <c r="AA24" s="81">
        <v>2533</v>
      </c>
      <c r="AB24" s="81">
        <v>16848</v>
      </c>
      <c r="AC24" s="81">
        <v>0</v>
      </c>
      <c r="AD24" s="81">
        <v>2.1340784906101291</v>
      </c>
      <c r="AE24" s="82"/>
      <c r="AF24" s="81">
        <v>21322354.953163821</v>
      </c>
      <c r="AG24" s="81">
        <v>2125690.7709880988</v>
      </c>
      <c r="AH24" s="81">
        <v>992878.96275602467</v>
      </c>
      <c r="AI24" s="81">
        <v>42576268.869116098</v>
      </c>
      <c r="AJ24" s="81">
        <v>32816927.320447519</v>
      </c>
      <c r="AK24" s="81">
        <v>0</v>
      </c>
      <c r="AL24" s="81">
        <v>0</v>
      </c>
      <c r="AM24" s="81">
        <v>2294570.7683239053</v>
      </c>
      <c r="AN24" s="81">
        <v>0</v>
      </c>
      <c r="AO24" s="81">
        <v>0</v>
      </c>
      <c r="AP24" s="82"/>
      <c r="AQ24" s="81">
        <v>62</v>
      </c>
      <c r="AR24" s="81">
        <v>6</v>
      </c>
      <c r="AS24" s="81">
        <v>0</v>
      </c>
      <c r="AT24" s="81">
        <v>0</v>
      </c>
      <c r="AU24" s="81">
        <v>0</v>
      </c>
      <c r="AV24" s="81">
        <v>0</v>
      </c>
      <c r="AW24" s="81" t="s">
        <v>564</v>
      </c>
      <c r="AX24" s="82"/>
      <c r="AY24" s="81">
        <v>327.2299999999999</v>
      </c>
      <c r="AZ24" s="81">
        <v>733.9</v>
      </c>
      <c r="BA24" s="81">
        <v>0</v>
      </c>
      <c r="BB24" s="81">
        <v>0</v>
      </c>
      <c r="BC24" s="81">
        <v>0</v>
      </c>
      <c r="BD24" s="81">
        <v>0</v>
      </c>
      <c r="BE24" s="81" t="s">
        <v>564</v>
      </c>
      <c r="BF24" s="82"/>
      <c r="BG24" s="81">
        <v>0</v>
      </c>
      <c r="BH24" s="81">
        <v>0</v>
      </c>
      <c r="BI24" s="81">
        <v>18.896000000000001</v>
      </c>
      <c r="BJ24" s="81">
        <v>154.233</v>
      </c>
      <c r="BK24" s="81">
        <v>7.54</v>
      </c>
      <c r="BL24" s="81">
        <v>0</v>
      </c>
      <c r="BM24" s="82"/>
      <c r="BN24" s="81">
        <v>0</v>
      </c>
      <c r="BO24" s="81">
        <v>0</v>
      </c>
      <c r="BP24" s="81">
        <v>2</v>
      </c>
      <c r="BQ24" s="81">
        <v>1</v>
      </c>
      <c r="BR24" s="81">
        <v>1</v>
      </c>
      <c r="BS24" s="81">
        <v>0</v>
      </c>
      <c r="BT24"/>
      <c r="BU24" s="80">
        <v>177.40100000000001</v>
      </c>
      <c r="BV24" s="80">
        <v>0</v>
      </c>
      <c r="BW24" s="80">
        <v>0</v>
      </c>
      <c r="BX24" s="80">
        <v>0</v>
      </c>
      <c r="BY24" s="80">
        <v>3.2679999999999998</v>
      </c>
      <c r="BZ24" s="80">
        <v>0</v>
      </c>
      <c r="CA24" s="80">
        <v>0</v>
      </c>
      <c r="CB24" s="80">
        <v>0</v>
      </c>
      <c r="CC24" s="80">
        <v>0</v>
      </c>
    </row>
    <row r="25" spans="1:81">
      <c r="A25" s="80" t="s">
        <v>1746</v>
      </c>
      <c r="B25" s="80">
        <v>425</v>
      </c>
      <c r="C25" s="80">
        <v>17</v>
      </c>
      <c r="D25" s="80">
        <v>25</v>
      </c>
      <c r="E25" s="80">
        <v>2020</v>
      </c>
      <c r="F25" s="80" t="s">
        <v>218</v>
      </c>
      <c r="G25" s="80" t="s">
        <v>1662</v>
      </c>
      <c r="H25" s="80" t="s">
        <v>1663</v>
      </c>
      <c r="I25" s="177"/>
      <c r="J25" s="81">
        <v>49.851557806238503</v>
      </c>
      <c r="K25" s="81">
        <v>2.4821518211749813</v>
      </c>
      <c r="L25" s="81">
        <v>1.360458717161884</v>
      </c>
      <c r="M25" s="81">
        <v>32.716158921822945</v>
      </c>
      <c r="N25" s="81">
        <v>39.021959421791024</v>
      </c>
      <c r="O25" s="81">
        <v>14.026525785373236</v>
      </c>
      <c r="P25" s="81">
        <v>13.045100678219011</v>
      </c>
      <c r="Q25" s="81">
        <v>0.9731871382165288</v>
      </c>
      <c r="R25" s="81">
        <v>0</v>
      </c>
      <c r="S25" s="81">
        <v>2.520794622972454</v>
      </c>
      <c r="T25" s="82"/>
      <c r="U25" s="81">
        <v>2321709</v>
      </c>
      <c r="V25" s="81">
        <v>853</v>
      </c>
      <c r="W25" s="81">
        <v>28</v>
      </c>
      <c r="X25" s="81">
        <v>7331</v>
      </c>
      <c r="Y25" s="81">
        <v>8778</v>
      </c>
      <c r="Z25" s="81">
        <v>10023</v>
      </c>
      <c r="AA25" s="81">
        <v>2943</v>
      </c>
      <c r="AB25" s="81">
        <v>16505</v>
      </c>
      <c r="AC25" s="81">
        <v>0</v>
      </c>
      <c r="AD25" s="81">
        <v>2.520794622972454</v>
      </c>
      <c r="AE25" s="82"/>
      <c r="AF25" s="81">
        <v>18127688.961143188</v>
      </c>
      <c r="AG25" s="81">
        <v>1590316.1510369978</v>
      </c>
      <c r="AH25" s="81">
        <v>199508.94187566868</v>
      </c>
      <c r="AI25" s="81">
        <v>42092268.235269606</v>
      </c>
      <c r="AJ25" s="81">
        <v>33256499.546502434</v>
      </c>
      <c r="AK25" s="81"/>
      <c r="AL25" s="81"/>
      <c r="AM25" s="81">
        <v>2154085.8743746476</v>
      </c>
      <c r="AN25" s="81"/>
      <c r="AO25" s="81"/>
      <c r="AP25" s="82"/>
      <c r="AQ25" s="81">
        <v>65</v>
      </c>
      <c r="AR25" s="81">
        <v>6</v>
      </c>
      <c r="AS25" s="81">
        <v>0</v>
      </c>
      <c r="AT25" s="81">
        <v>0</v>
      </c>
      <c r="AU25" s="81">
        <v>0</v>
      </c>
      <c r="AV25" s="81">
        <v>0</v>
      </c>
      <c r="AW25" s="81">
        <v>0</v>
      </c>
      <c r="AX25" s="82"/>
      <c r="AY25" s="81">
        <v>345.83</v>
      </c>
      <c r="AZ25" s="81">
        <v>733.9</v>
      </c>
      <c r="BA25" s="81">
        <v>0</v>
      </c>
      <c r="BB25" s="81">
        <v>0</v>
      </c>
      <c r="BC25" s="81">
        <v>0</v>
      </c>
      <c r="BD25" s="81">
        <v>0</v>
      </c>
      <c r="BE25" s="81">
        <v>0</v>
      </c>
      <c r="BF25" s="82"/>
      <c r="BG25" s="81">
        <v>0</v>
      </c>
      <c r="BH25" s="81">
        <v>0</v>
      </c>
      <c r="BI25" s="81">
        <v>18.413</v>
      </c>
      <c r="BJ25" s="81">
        <v>143.91</v>
      </c>
      <c r="BK25" s="81">
        <v>7.3689999999999998</v>
      </c>
      <c r="BL25" s="81">
        <v>0</v>
      </c>
      <c r="BM25" s="82"/>
      <c r="BN25" s="81">
        <v>0</v>
      </c>
      <c r="BO25" s="81">
        <v>0</v>
      </c>
      <c r="BP25" s="81">
        <v>2</v>
      </c>
      <c r="BQ25" s="81">
        <v>1</v>
      </c>
      <c r="BR25" s="81">
        <v>1</v>
      </c>
      <c r="BS25" s="81">
        <v>0</v>
      </c>
      <c r="BT25"/>
      <c r="BU25" s="80">
        <v>169.69200000000001</v>
      </c>
      <c r="BV25" s="80">
        <v>0</v>
      </c>
      <c r="BW25" s="80">
        <v>0</v>
      </c>
      <c r="BX25" s="80">
        <v>0</v>
      </c>
      <c r="BY25" s="80">
        <v>0</v>
      </c>
      <c r="BZ25" s="80">
        <v>0</v>
      </c>
      <c r="CA25" s="80">
        <v>0</v>
      </c>
      <c r="CB25" s="80">
        <v>0</v>
      </c>
      <c r="CC25" s="80">
        <v>0</v>
      </c>
    </row>
    <row r="26" spans="1:81">
      <c r="A26" s="80" t="s">
        <v>1668</v>
      </c>
      <c r="B26" s="80">
        <v>425</v>
      </c>
      <c r="C26" s="80">
        <v>18</v>
      </c>
      <c r="D26" s="80">
        <v>25</v>
      </c>
      <c r="E26" s="80">
        <v>2021</v>
      </c>
      <c r="F26" s="80" t="s">
        <v>75</v>
      </c>
      <c r="G26" s="174" t="s">
        <v>1662</v>
      </c>
      <c r="H26" s="80" t="s">
        <v>1663</v>
      </c>
      <c r="I26" s="177"/>
      <c r="J26" s="81">
        <v>52.092567932523878</v>
      </c>
      <c r="K26" s="81">
        <v>2.3910012067752042</v>
      </c>
      <c r="L26" s="81">
        <v>1.2415395837153691</v>
      </c>
      <c r="M26" s="81">
        <v>33.044360713068443</v>
      </c>
      <c r="N26" s="81">
        <v>36.644988125929515</v>
      </c>
      <c r="O26" s="81">
        <v>13.493034820464086</v>
      </c>
      <c r="P26" s="81">
        <v>13.099531289751734</v>
      </c>
      <c r="Q26" s="81">
        <v>0.96481679198593517</v>
      </c>
      <c r="R26" s="81">
        <v>0</v>
      </c>
      <c r="S26" s="81">
        <v>2.1691304729041931</v>
      </c>
      <c r="T26" s="82"/>
      <c r="U26" s="81">
        <v>2491416</v>
      </c>
      <c r="V26" s="81">
        <v>853</v>
      </c>
      <c r="W26" s="81">
        <v>28</v>
      </c>
      <c r="X26" s="81">
        <v>7331</v>
      </c>
      <c r="Y26" s="81">
        <v>8678</v>
      </c>
      <c r="Z26" s="81">
        <v>9928</v>
      </c>
      <c r="AA26" s="81">
        <v>2882</v>
      </c>
      <c r="AB26" s="81">
        <v>16169</v>
      </c>
      <c r="AC26" s="81">
        <v>0</v>
      </c>
      <c r="AD26" s="81">
        <v>2.1691304729041931</v>
      </c>
      <c r="AE26" s="82"/>
      <c r="AF26" s="81">
        <v>19083174.16595735</v>
      </c>
      <c r="AG26" s="81">
        <v>1617778.4147026774</v>
      </c>
      <c r="AH26" s="81">
        <v>178871.37708991201</v>
      </c>
      <c r="AI26" s="81">
        <v>45928883.130917437</v>
      </c>
      <c r="AJ26" s="81">
        <v>32040032.525523819</v>
      </c>
      <c r="AK26" s="81">
        <v>0</v>
      </c>
      <c r="AL26" s="81">
        <v>0</v>
      </c>
      <c r="AM26" s="81">
        <v>2122405.8019643654</v>
      </c>
      <c r="AN26" s="81">
        <v>0</v>
      </c>
      <c r="AO26" s="81">
        <v>0</v>
      </c>
      <c r="AP26" s="82"/>
      <c r="AQ26" s="81">
        <v>74</v>
      </c>
      <c r="AR26" s="81">
        <v>6</v>
      </c>
      <c r="AS26" s="81">
        <v>0</v>
      </c>
      <c r="AT26" s="81">
        <v>0</v>
      </c>
      <c r="AU26" s="81">
        <v>0</v>
      </c>
      <c r="AV26" s="81">
        <v>0</v>
      </c>
      <c r="AW26" s="81"/>
      <c r="AX26" s="82"/>
      <c r="AY26" s="81">
        <v>411.03</v>
      </c>
      <c r="AZ26" s="81">
        <v>733.9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1661</v>
      </c>
      <c r="B27" s="80">
        <v>425</v>
      </c>
      <c r="C27" s="80">
        <v>19</v>
      </c>
      <c r="D27" s="80">
        <v>25</v>
      </c>
      <c r="E27" s="80">
        <v>2022</v>
      </c>
      <c r="F27" s="80" t="s">
        <v>568</v>
      </c>
      <c r="G27" s="174" t="s">
        <v>1662</v>
      </c>
      <c r="H27" s="80" t="s">
        <v>1663</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91</v>
      </c>
      <c r="AR27" s="81">
        <v>8</v>
      </c>
      <c r="AS27" s="81">
        <v>0</v>
      </c>
      <c r="AT27" s="81">
        <v>0</v>
      </c>
      <c r="AU27" s="81">
        <v>0</v>
      </c>
      <c r="AV27" s="81">
        <v>0</v>
      </c>
      <c r="AW27" s="81"/>
      <c r="AX27" s="82"/>
      <c r="AY27" s="81">
        <v>518.63</v>
      </c>
      <c r="AZ27" s="81">
        <v>798.8</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1747</v>
      </c>
      <c r="B28" s="80">
        <v>103</v>
      </c>
      <c r="C28" s="80">
        <v>1</v>
      </c>
      <c r="D28" s="80">
        <v>7</v>
      </c>
      <c r="E28" s="80">
        <v>1990</v>
      </c>
      <c r="F28" s="80" t="s">
        <v>562</v>
      </c>
      <c r="G28" s="80" t="s">
        <v>1748</v>
      </c>
      <c r="H28" s="80" t="s">
        <v>1749</v>
      </c>
      <c r="I28" s="177"/>
      <c r="J28" s="81">
        <v>639.64324698643077</v>
      </c>
      <c r="K28" s="81">
        <v>11.406134782487436</v>
      </c>
      <c r="L28" s="81">
        <v>7.6306248371489609</v>
      </c>
      <c r="M28" s="81">
        <v>15.177885029797453</v>
      </c>
      <c r="N28" s="81">
        <v>22.634376318949997</v>
      </c>
      <c r="O28" s="81">
        <v>14.726058344940716</v>
      </c>
      <c r="P28" s="81">
        <v>19.908480835830236</v>
      </c>
      <c r="Q28" s="81">
        <v>1.6504067797334341</v>
      </c>
      <c r="R28" s="81">
        <v>68.325733375958549</v>
      </c>
      <c r="S28" s="81">
        <v>1.6265449838553461</v>
      </c>
      <c r="T28" s="82"/>
      <c r="U28" s="81">
        <v>5010514</v>
      </c>
      <c r="V28" s="81">
        <v>2317</v>
      </c>
      <c r="W28" s="81">
        <v>92</v>
      </c>
      <c r="X28" s="81">
        <v>5892</v>
      </c>
      <c r="Y28" s="81">
        <v>8792</v>
      </c>
      <c r="Z28" s="81">
        <v>6057</v>
      </c>
      <c r="AA28" s="81">
        <v>4834</v>
      </c>
      <c r="AB28" s="81">
        <v>26797</v>
      </c>
      <c r="AC28" s="81">
        <v>11834140</v>
      </c>
      <c r="AD28" s="81">
        <v>1.6265449838553461</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1750</v>
      </c>
      <c r="B29" s="80">
        <v>104</v>
      </c>
      <c r="C29" s="80">
        <v>2</v>
      </c>
      <c r="D29" s="80">
        <v>7</v>
      </c>
      <c r="E29" s="80">
        <v>2005</v>
      </c>
      <c r="F29" s="80" t="s">
        <v>565</v>
      </c>
      <c r="G29" s="80" t="s">
        <v>1748</v>
      </c>
      <c r="H29" s="80" t="s">
        <v>1749</v>
      </c>
      <c r="I29" s="177"/>
      <c r="J29" s="81">
        <v>239.65752749737948</v>
      </c>
      <c r="K29" s="81">
        <v>5.8027835851934562</v>
      </c>
      <c r="L29" s="81">
        <v>16.663945518040041</v>
      </c>
      <c r="M29" s="81">
        <v>19.860576553222238</v>
      </c>
      <c r="N29" s="81">
        <v>26.460983328614688</v>
      </c>
      <c r="O29" s="81">
        <v>21.663309602811271</v>
      </c>
      <c r="P29" s="81">
        <v>17.3690037567502</v>
      </c>
      <c r="Q29" s="81">
        <v>1.318454373955102</v>
      </c>
      <c r="R29" s="81">
        <v>39.607402354187798</v>
      </c>
      <c r="S29" s="81">
        <v>0</v>
      </c>
      <c r="T29" s="82"/>
      <c r="U29" s="81">
        <v>4038335</v>
      </c>
      <c r="V29" s="81">
        <v>1662</v>
      </c>
      <c r="W29" s="81">
        <v>182</v>
      </c>
      <c r="X29" s="81">
        <v>4246</v>
      </c>
      <c r="Y29" s="81">
        <v>8899</v>
      </c>
      <c r="Z29" s="81">
        <v>10311</v>
      </c>
      <c r="AA29" s="81">
        <v>3454</v>
      </c>
      <c r="AB29" s="81">
        <v>22379</v>
      </c>
      <c r="AC29" s="81">
        <v>7003749</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1751</v>
      </c>
      <c r="B30" s="80">
        <v>105</v>
      </c>
      <c r="C30" s="80">
        <v>3</v>
      </c>
      <c r="D30" s="80">
        <v>7</v>
      </c>
      <c r="E30" s="80">
        <v>2006</v>
      </c>
      <c r="F30" s="80" t="s">
        <v>566</v>
      </c>
      <c r="G30" s="80" t="s">
        <v>1748</v>
      </c>
      <c r="H30" s="80" t="s">
        <v>1749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1752</v>
      </c>
      <c r="B31" s="80">
        <v>106</v>
      </c>
      <c r="C31" s="80">
        <v>4</v>
      </c>
      <c r="D31" s="80">
        <v>7</v>
      </c>
      <c r="E31" s="80">
        <v>2007</v>
      </c>
      <c r="F31" s="80" t="s">
        <v>567</v>
      </c>
      <c r="G31" s="80" t="s">
        <v>1748</v>
      </c>
      <c r="H31" s="80" t="s">
        <v>1749</v>
      </c>
      <c r="I31" s="177"/>
      <c r="J31" s="81">
        <v>219.166070100415</v>
      </c>
      <c r="K31" s="81">
        <v>4.2992661071350309</v>
      </c>
      <c r="L31" s="81">
        <v>13.323405597357194</v>
      </c>
      <c r="M31" s="81">
        <v>19.864249362674968</v>
      </c>
      <c r="N31" s="81">
        <v>25.872473927887278</v>
      </c>
      <c r="O31" s="81">
        <v>21.014921688985009</v>
      </c>
      <c r="P31" s="81">
        <v>17.157844738902956</v>
      </c>
      <c r="Q31" s="81">
        <v>1.3408181408023558</v>
      </c>
      <c r="R31" s="81">
        <v>37.603067007257351</v>
      </c>
      <c r="S31" s="81">
        <v>0</v>
      </c>
      <c r="T31" s="82"/>
      <c r="U31" s="81">
        <v>4266655</v>
      </c>
      <c r="V31" s="81">
        <v>1494</v>
      </c>
      <c r="W31" s="81">
        <v>171</v>
      </c>
      <c r="X31" s="81">
        <v>5054</v>
      </c>
      <c r="Y31" s="81">
        <v>8846</v>
      </c>
      <c r="Z31" s="81">
        <v>10398</v>
      </c>
      <c r="AA31" s="81">
        <v>3360</v>
      </c>
      <c r="AB31" s="81">
        <v>21555</v>
      </c>
      <c r="AC31" s="81">
        <v>6840110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1753</v>
      </c>
      <c r="B32" s="80">
        <v>107</v>
      </c>
      <c r="C32" s="80">
        <v>5</v>
      </c>
      <c r="D32" s="80">
        <v>7</v>
      </c>
      <c r="E32" s="80">
        <v>2008</v>
      </c>
      <c r="F32" s="80" t="s">
        <v>84</v>
      </c>
      <c r="G32" s="80" t="s">
        <v>1748</v>
      </c>
      <c r="H32" s="80" t="s">
        <v>1749</v>
      </c>
      <c r="I32" s="177"/>
      <c r="J32" s="81">
        <v>185.65458263959295</v>
      </c>
      <c r="K32" s="81">
        <v>4.0376194093446935</v>
      </c>
      <c r="L32" s="81">
        <v>11.453281851746789</v>
      </c>
      <c r="M32" s="81">
        <v>21.242757694656841</v>
      </c>
      <c r="N32" s="81">
        <v>23.430138602102051</v>
      </c>
      <c r="O32" s="81">
        <v>20.317965152694246</v>
      </c>
      <c r="P32" s="81">
        <v>16.689430837040739</v>
      </c>
      <c r="Q32" s="81">
        <v>1.3015165091066918</v>
      </c>
      <c r="R32" s="81">
        <v>56.939573503313106</v>
      </c>
      <c r="S32" s="81">
        <v>0</v>
      </c>
      <c r="T32" s="82"/>
      <c r="U32" s="81">
        <v>4146497</v>
      </c>
      <c r="V32" s="81">
        <v>1494</v>
      </c>
      <c r="W32" s="81">
        <v>171</v>
      </c>
      <c r="X32" s="81">
        <v>5054</v>
      </c>
      <c r="Y32" s="81">
        <v>8807</v>
      </c>
      <c r="Z32" s="81">
        <v>10406</v>
      </c>
      <c r="AA32" s="81">
        <v>3272</v>
      </c>
      <c r="AB32" s="81">
        <v>21267</v>
      </c>
      <c r="AC32" s="81">
        <v>10755102</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1754</v>
      </c>
      <c r="B33" s="80">
        <v>108</v>
      </c>
      <c r="C33" s="80">
        <v>6</v>
      </c>
      <c r="D33" s="80">
        <v>7</v>
      </c>
      <c r="E33" s="80">
        <v>2009</v>
      </c>
      <c r="F33" s="80" t="s">
        <v>85</v>
      </c>
      <c r="G33" s="80" t="s">
        <v>1748</v>
      </c>
      <c r="H33" s="80" t="s">
        <v>1749</v>
      </c>
      <c r="I33" s="177"/>
      <c r="J33" s="81">
        <v>257.08636108172442</v>
      </c>
      <c r="K33" s="81">
        <v>4.5382481590988286</v>
      </c>
      <c r="L33" s="81">
        <v>8.5418958327160635</v>
      </c>
      <c r="M33" s="81">
        <v>20.901025779756633</v>
      </c>
      <c r="N33" s="81">
        <v>22.152544685698533</v>
      </c>
      <c r="O33" s="81">
        <v>20.752706496680492</v>
      </c>
      <c r="P33" s="81">
        <v>15.794724416366753</v>
      </c>
      <c r="Q33" s="81">
        <v>1.2218140456710056</v>
      </c>
      <c r="R33" s="81">
        <v>54.504965890169011</v>
      </c>
      <c r="S33" s="81">
        <v>0</v>
      </c>
      <c r="T33" s="82"/>
      <c r="U33" s="81">
        <v>4078628</v>
      </c>
      <c r="V33" s="81">
        <v>1460</v>
      </c>
      <c r="W33" s="81">
        <v>227</v>
      </c>
      <c r="X33" s="81">
        <v>5400</v>
      </c>
      <c r="Y33" s="81">
        <v>8824</v>
      </c>
      <c r="Z33" s="81">
        <v>10491</v>
      </c>
      <c r="AA33" s="81">
        <v>3179</v>
      </c>
      <c r="AB33" s="81">
        <v>20958</v>
      </c>
      <c r="AC33" s="81">
        <v>10043830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57.41</v>
      </c>
      <c r="BI33" s="81">
        <v>3925.297</v>
      </c>
      <c r="BJ33" s="81">
        <v>0</v>
      </c>
      <c r="BK33" s="81">
        <v>0</v>
      </c>
      <c r="BL33" s="81">
        <v>0</v>
      </c>
      <c r="BM33" s="82"/>
      <c r="BN33" s="81">
        <v>0</v>
      </c>
      <c r="BO33" s="81">
        <v>5</v>
      </c>
      <c r="BP33" s="81">
        <v>3</v>
      </c>
      <c r="BQ33" s="81">
        <v>0</v>
      </c>
      <c r="BR33" s="81">
        <v>0</v>
      </c>
      <c r="BS33" s="81">
        <v>0</v>
      </c>
      <c r="BT33"/>
      <c r="BU33" s="80"/>
      <c r="BV33" s="80"/>
      <c r="BW33" s="80"/>
      <c r="BX33" s="80"/>
      <c r="BY33" s="80"/>
      <c r="BZ33" s="80"/>
      <c r="CA33" s="80"/>
      <c r="CB33" s="80"/>
      <c r="CC33" s="80"/>
    </row>
    <row r="34" spans="1:81">
      <c r="A34" s="80" t="s">
        <v>1755</v>
      </c>
      <c r="B34" s="80">
        <v>109</v>
      </c>
      <c r="C34" s="80">
        <v>7</v>
      </c>
      <c r="D34" s="80">
        <v>7</v>
      </c>
      <c r="E34" s="80">
        <v>2010</v>
      </c>
      <c r="F34" s="80" t="s">
        <v>86</v>
      </c>
      <c r="G34" s="80" t="s">
        <v>1748</v>
      </c>
      <c r="H34" s="80" t="s">
        <v>1749</v>
      </c>
      <c r="I34" s="177"/>
      <c r="J34" s="81">
        <v>227.79252410937244</v>
      </c>
      <c r="K34" s="81">
        <v>3.7490416734243861</v>
      </c>
      <c r="L34" s="81">
        <v>7.6891364619315254</v>
      </c>
      <c r="M34" s="81">
        <v>22.466579627360037</v>
      </c>
      <c r="N34" s="81">
        <v>29.43038082186046</v>
      </c>
      <c r="O34" s="81">
        <v>20.70791271607256</v>
      </c>
      <c r="P34" s="81">
        <v>15.822197248756662</v>
      </c>
      <c r="Q34" s="81">
        <v>1.2546687437771322</v>
      </c>
      <c r="R34" s="81">
        <v>50.271076528301244</v>
      </c>
      <c r="S34" s="81">
        <v>0</v>
      </c>
      <c r="T34" s="82"/>
      <c r="U34" s="81">
        <v>4156002</v>
      </c>
      <c r="V34" s="81">
        <v>1460</v>
      </c>
      <c r="W34" s="81">
        <v>227</v>
      </c>
      <c r="X34" s="81">
        <v>5400</v>
      </c>
      <c r="Y34" s="81">
        <v>8852</v>
      </c>
      <c r="Z34" s="81">
        <v>10517</v>
      </c>
      <c r="AA34" s="81">
        <v>3105</v>
      </c>
      <c r="AB34" s="81">
        <v>20622</v>
      </c>
      <c r="AC34" s="81">
        <v>8778766</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57.689</v>
      </c>
      <c r="BI34" s="81">
        <v>3810.7730000000001</v>
      </c>
      <c r="BJ34" s="81">
        <v>0</v>
      </c>
      <c r="BK34" s="81">
        <v>0</v>
      </c>
      <c r="BL34" s="81">
        <v>0</v>
      </c>
      <c r="BM34" s="82"/>
      <c r="BN34" s="81">
        <v>0</v>
      </c>
      <c r="BO34" s="81">
        <v>5</v>
      </c>
      <c r="BP34" s="81">
        <v>3</v>
      </c>
      <c r="BQ34" s="81">
        <v>0</v>
      </c>
      <c r="BR34" s="81">
        <v>0</v>
      </c>
      <c r="BS34" s="81">
        <v>0</v>
      </c>
      <c r="BT34"/>
      <c r="BU34" s="80">
        <v>1606.0129999999999</v>
      </c>
      <c r="BV34" s="80">
        <v>2085.3969999999999</v>
      </c>
      <c r="BW34" s="80">
        <v>169.58</v>
      </c>
      <c r="BX34" s="80">
        <v>3.3109999999999999</v>
      </c>
      <c r="BY34" s="80">
        <v>4.1609999999999996</v>
      </c>
      <c r="BZ34" s="80">
        <v>0</v>
      </c>
      <c r="CA34" s="80">
        <v>0</v>
      </c>
      <c r="CB34" s="80">
        <v>0</v>
      </c>
      <c r="CC34" s="80">
        <v>0</v>
      </c>
    </row>
    <row r="35" spans="1:81">
      <c r="A35" s="80" t="s">
        <v>1756</v>
      </c>
      <c r="B35" s="80">
        <v>110</v>
      </c>
      <c r="C35" s="80">
        <v>8</v>
      </c>
      <c r="D35" s="80">
        <v>7</v>
      </c>
      <c r="E35" s="80">
        <v>2011</v>
      </c>
      <c r="F35" s="80" t="s">
        <v>87</v>
      </c>
      <c r="G35" s="80" t="s">
        <v>1748</v>
      </c>
      <c r="H35" s="80" t="s">
        <v>1749</v>
      </c>
      <c r="I35" s="177"/>
      <c r="J35" s="81">
        <v>314.05275880503416</v>
      </c>
      <c r="K35" s="81">
        <v>5.746851468266529</v>
      </c>
      <c r="L35" s="81">
        <v>10.388795044292108</v>
      </c>
      <c r="M35" s="81">
        <v>28.100361255243602</v>
      </c>
      <c r="N35" s="81">
        <v>36.022919165065026</v>
      </c>
      <c r="O35" s="81">
        <v>20.283016068124283</v>
      </c>
      <c r="P35" s="81">
        <v>15.043310749769994</v>
      </c>
      <c r="Q35" s="81">
        <v>1.4180230484707053</v>
      </c>
      <c r="R35" s="81">
        <v>51.984133850632979</v>
      </c>
      <c r="S35" s="81">
        <v>0</v>
      </c>
      <c r="T35" s="82"/>
      <c r="U35" s="81">
        <v>5445274</v>
      </c>
      <c r="V35" s="81">
        <v>1460</v>
      </c>
      <c r="W35" s="81">
        <v>227</v>
      </c>
      <c r="X35" s="81">
        <v>5400</v>
      </c>
      <c r="Y35" s="81">
        <v>8785</v>
      </c>
      <c r="Z35" s="81">
        <v>10525</v>
      </c>
      <c r="AA35" s="81">
        <v>3040</v>
      </c>
      <c r="AB35" s="81">
        <v>20206</v>
      </c>
      <c r="AC35" s="81">
        <v>9062901</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67.448999999999998</v>
      </c>
      <c r="BI35" s="81">
        <v>4001.5770000000002</v>
      </c>
      <c r="BJ35" s="81">
        <v>0</v>
      </c>
      <c r="BK35" s="81">
        <v>0</v>
      </c>
      <c r="BL35" s="81">
        <v>0</v>
      </c>
      <c r="BM35" s="82"/>
      <c r="BN35" s="81">
        <v>0</v>
      </c>
      <c r="BO35" s="81">
        <v>5</v>
      </c>
      <c r="BP35" s="81">
        <v>3</v>
      </c>
      <c r="BQ35" s="81">
        <v>0</v>
      </c>
      <c r="BR35" s="81">
        <v>0</v>
      </c>
      <c r="BS35" s="81">
        <v>0</v>
      </c>
      <c r="BT35"/>
      <c r="BU35" s="80">
        <v>1612.6769999999999</v>
      </c>
      <c r="BV35" s="80">
        <v>2270.556</v>
      </c>
      <c r="BW35" s="80">
        <v>178.274</v>
      </c>
      <c r="BX35" s="80">
        <v>3.36</v>
      </c>
      <c r="BY35" s="80">
        <v>4.1589999999999998</v>
      </c>
      <c r="BZ35" s="80">
        <v>0</v>
      </c>
      <c r="CA35" s="80">
        <v>0</v>
      </c>
      <c r="CB35" s="80">
        <v>0</v>
      </c>
      <c r="CC35" s="80">
        <v>0</v>
      </c>
    </row>
    <row r="36" spans="1:81">
      <c r="A36" s="80" t="s">
        <v>1757</v>
      </c>
      <c r="B36" s="80">
        <v>111</v>
      </c>
      <c r="C36" s="80">
        <v>9</v>
      </c>
      <c r="D36" s="80">
        <v>7</v>
      </c>
      <c r="E36" s="80">
        <v>2012</v>
      </c>
      <c r="F36" s="80" t="s">
        <v>88</v>
      </c>
      <c r="G36" s="80" t="s">
        <v>1748</v>
      </c>
      <c r="H36" s="80" t="s">
        <v>1749</v>
      </c>
      <c r="I36" s="177"/>
      <c r="J36" s="81">
        <v>290.19395230727122</v>
      </c>
      <c r="K36" s="81">
        <v>6.1076622878548941</v>
      </c>
      <c r="L36" s="81">
        <v>10.229842340924</v>
      </c>
      <c r="M36" s="81">
        <v>29.89749641157373</v>
      </c>
      <c r="N36" s="81">
        <v>35.083174505960855</v>
      </c>
      <c r="O36" s="81">
        <v>20.081341943319181</v>
      </c>
      <c r="P36" s="81">
        <v>14.755655618013797</v>
      </c>
      <c r="Q36" s="81">
        <v>1.518841488785146</v>
      </c>
      <c r="R36" s="81">
        <v>62.575082297801401</v>
      </c>
      <c r="S36" s="81">
        <v>0</v>
      </c>
      <c r="T36" s="82"/>
      <c r="U36" s="81">
        <v>4992901</v>
      </c>
      <c r="V36" s="81">
        <v>1460</v>
      </c>
      <c r="W36" s="81">
        <v>227</v>
      </c>
      <c r="X36" s="81">
        <v>5400</v>
      </c>
      <c r="Y36" s="81">
        <v>8723</v>
      </c>
      <c r="Z36" s="81">
        <v>10503</v>
      </c>
      <c r="AA36" s="81">
        <v>2965</v>
      </c>
      <c r="AB36" s="81">
        <v>19920</v>
      </c>
      <c r="AC36" s="81">
        <v>10626764</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79.834999999999994</v>
      </c>
      <c r="BI36" s="81">
        <v>4059.7</v>
      </c>
      <c r="BJ36" s="81">
        <v>0</v>
      </c>
      <c r="BK36" s="81">
        <v>0</v>
      </c>
      <c r="BL36" s="81">
        <v>0</v>
      </c>
      <c r="BM36" s="82"/>
      <c r="BN36" s="81">
        <v>0</v>
      </c>
      <c r="BO36" s="81">
        <v>5</v>
      </c>
      <c r="BP36" s="81">
        <v>3</v>
      </c>
      <c r="BQ36" s="81">
        <v>0</v>
      </c>
      <c r="BR36" s="81">
        <v>0</v>
      </c>
      <c r="BS36" s="81">
        <v>0</v>
      </c>
      <c r="BT36"/>
      <c r="BU36" s="80">
        <v>1721.8040000000001</v>
      </c>
      <c r="BV36" s="80">
        <v>2217.0540000000001</v>
      </c>
      <c r="BW36" s="80">
        <v>193.25800000000001</v>
      </c>
      <c r="BX36" s="80">
        <v>3.2549999999999999</v>
      </c>
      <c r="BY36" s="80">
        <v>4.1639999999999997</v>
      </c>
      <c r="BZ36" s="80">
        <v>0</v>
      </c>
      <c r="CA36" s="80">
        <v>0</v>
      </c>
      <c r="CB36" s="80">
        <v>0</v>
      </c>
      <c r="CC36" s="80">
        <v>0</v>
      </c>
    </row>
    <row r="37" spans="1:81">
      <c r="A37" s="80" t="s">
        <v>1758</v>
      </c>
      <c r="B37" s="80">
        <v>112</v>
      </c>
      <c r="C37" s="80">
        <v>10</v>
      </c>
      <c r="D37" s="80">
        <v>7</v>
      </c>
      <c r="E37" s="80">
        <v>2013</v>
      </c>
      <c r="F37" s="80" t="s">
        <v>89</v>
      </c>
      <c r="G37" s="80" t="s">
        <v>1748</v>
      </c>
      <c r="H37" s="80" t="s">
        <v>1749</v>
      </c>
      <c r="I37" s="177"/>
      <c r="J37" s="81">
        <v>345.06978503835154</v>
      </c>
      <c r="K37" s="81">
        <v>4.3658477072986166</v>
      </c>
      <c r="L37" s="81">
        <v>9.5027877931806746</v>
      </c>
      <c r="M37" s="81">
        <v>29.082257310323254</v>
      </c>
      <c r="N37" s="81">
        <v>36.440069351495175</v>
      </c>
      <c r="O37" s="81">
        <v>19.259672247088414</v>
      </c>
      <c r="P37" s="81">
        <v>14.541503702034202</v>
      </c>
      <c r="Q37" s="81">
        <v>1.5239174479273934</v>
      </c>
      <c r="R37" s="81">
        <v>68.791611907608896</v>
      </c>
      <c r="S37" s="81">
        <v>0</v>
      </c>
      <c r="T37" s="82"/>
      <c r="U37" s="81">
        <v>5950609</v>
      </c>
      <c r="V37" s="81">
        <v>1460</v>
      </c>
      <c r="W37" s="81">
        <v>227</v>
      </c>
      <c r="X37" s="81">
        <v>5400</v>
      </c>
      <c r="Y37" s="81">
        <v>8669</v>
      </c>
      <c r="Z37" s="81">
        <v>10523</v>
      </c>
      <c r="AA37" s="81">
        <v>2911</v>
      </c>
      <c r="AB37" s="81">
        <v>19700</v>
      </c>
      <c r="AC37" s="81">
        <v>11403710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91.671999999999997</v>
      </c>
      <c r="BI37" s="81">
        <v>4332.5360000000001</v>
      </c>
      <c r="BJ37" s="81">
        <v>0</v>
      </c>
      <c r="BK37" s="81">
        <v>0</v>
      </c>
      <c r="BL37" s="81">
        <v>0</v>
      </c>
      <c r="BM37" s="82"/>
      <c r="BN37" s="81">
        <v>0</v>
      </c>
      <c r="BO37" s="81">
        <v>5</v>
      </c>
      <c r="BP37" s="81">
        <v>3</v>
      </c>
      <c r="BQ37" s="81">
        <v>0</v>
      </c>
      <c r="BR37" s="81">
        <v>0</v>
      </c>
      <c r="BS37" s="81">
        <v>0</v>
      </c>
      <c r="BT37"/>
      <c r="BU37" s="80">
        <v>1872.373</v>
      </c>
      <c r="BV37" s="80">
        <v>2371.2550000000001</v>
      </c>
      <c r="BW37" s="80">
        <v>172.679</v>
      </c>
      <c r="BX37" s="80">
        <v>3.53</v>
      </c>
      <c r="BY37" s="80">
        <v>4.3710000000000004</v>
      </c>
      <c r="BZ37" s="80">
        <v>0</v>
      </c>
      <c r="CA37" s="80">
        <v>0</v>
      </c>
      <c r="CB37" s="80">
        <v>0</v>
      </c>
      <c r="CC37" s="80">
        <v>0</v>
      </c>
    </row>
    <row r="38" spans="1:81">
      <c r="A38" s="80" t="s">
        <v>1759</v>
      </c>
      <c r="B38" s="80">
        <v>113</v>
      </c>
      <c r="C38" s="80">
        <v>11</v>
      </c>
      <c r="D38" s="80">
        <v>7</v>
      </c>
      <c r="E38" s="80">
        <v>2014</v>
      </c>
      <c r="F38" s="80" t="s">
        <v>90</v>
      </c>
      <c r="G38" s="80" t="s">
        <v>1748</v>
      </c>
      <c r="H38" s="80" t="s">
        <v>1749</v>
      </c>
      <c r="I38" s="177"/>
      <c r="J38" s="81">
        <v>357.77257332243386</v>
      </c>
      <c r="K38" s="81">
        <v>4.2127275592163587</v>
      </c>
      <c r="L38" s="81">
        <v>10.359014645679597</v>
      </c>
      <c r="M38" s="81">
        <v>27.767632880740987</v>
      </c>
      <c r="N38" s="81">
        <v>32.594158769831239</v>
      </c>
      <c r="O38" s="81">
        <v>18.310947794018499</v>
      </c>
      <c r="P38" s="81">
        <v>14.290747871867053</v>
      </c>
      <c r="Q38" s="81">
        <v>1.4322936197057103</v>
      </c>
      <c r="R38" s="81">
        <v>71.669082953732925</v>
      </c>
      <c r="S38" s="81">
        <v>0</v>
      </c>
      <c r="T38" s="82"/>
      <c r="U38" s="81">
        <v>6711446</v>
      </c>
      <c r="V38" s="81">
        <v>1071</v>
      </c>
      <c r="W38" s="81">
        <v>251</v>
      </c>
      <c r="X38" s="81">
        <v>5308</v>
      </c>
      <c r="Y38" s="81">
        <v>8600</v>
      </c>
      <c r="Z38" s="81">
        <v>10537</v>
      </c>
      <c r="AA38" s="81">
        <v>2846</v>
      </c>
      <c r="AB38" s="81">
        <v>19298</v>
      </c>
      <c r="AC38" s="81">
        <v>11918071</v>
      </c>
      <c r="AD38" s="81">
        <v>0</v>
      </c>
      <c r="AE38" s="82"/>
      <c r="AF38" s="81">
        <v>95190023.040999368</v>
      </c>
      <c r="AG38" s="81">
        <v>3976705.5672965208</v>
      </c>
      <c r="AH38" s="81">
        <v>2326052.5489526219</v>
      </c>
      <c r="AI38" s="81">
        <v>32131560.39455181</v>
      </c>
      <c r="AJ38" s="81">
        <v>45112657.763941169</v>
      </c>
      <c r="AK38" s="81">
        <v>0</v>
      </c>
      <c r="AL38" s="81">
        <v>0</v>
      </c>
      <c r="AM38" s="81">
        <v>2649327.0258375569</v>
      </c>
      <c r="AN38" s="81">
        <v>0</v>
      </c>
      <c r="AO38" s="81">
        <v>0</v>
      </c>
      <c r="AP38" s="82"/>
      <c r="AQ38" s="81">
        <v>410</v>
      </c>
      <c r="AR38" s="81">
        <v>48</v>
      </c>
      <c r="AS38" s="81">
        <v>0</v>
      </c>
      <c r="AT38" s="81">
        <v>0</v>
      </c>
      <c r="AU38" s="81">
        <v>0</v>
      </c>
      <c r="AV38" s="81">
        <v>0</v>
      </c>
      <c r="AW38" s="81" t="s">
        <v>564</v>
      </c>
      <c r="AX38" s="82"/>
      <c r="AY38" s="81">
        <v>1718.9</v>
      </c>
      <c r="AZ38" s="81">
        <v>1299.8</v>
      </c>
      <c r="BA38" s="81">
        <v>0</v>
      </c>
      <c r="BB38" s="81">
        <v>0</v>
      </c>
      <c r="BC38" s="81">
        <v>0</v>
      </c>
      <c r="BD38" s="81">
        <v>0</v>
      </c>
      <c r="BE38" s="81" t="s">
        <v>564</v>
      </c>
      <c r="BF38" s="82"/>
      <c r="BG38" s="81">
        <v>0</v>
      </c>
      <c r="BH38" s="81">
        <v>91.626999999999995</v>
      </c>
      <c r="BI38" s="81">
        <v>4005.011</v>
      </c>
      <c r="BJ38" s="81">
        <v>0</v>
      </c>
      <c r="BK38" s="81">
        <v>0</v>
      </c>
      <c r="BL38" s="81">
        <v>0</v>
      </c>
      <c r="BM38" s="82"/>
      <c r="BN38" s="81">
        <v>0</v>
      </c>
      <c r="BO38" s="81">
        <v>5</v>
      </c>
      <c r="BP38" s="81">
        <v>3</v>
      </c>
      <c r="BQ38" s="81">
        <v>0</v>
      </c>
      <c r="BR38" s="81">
        <v>0</v>
      </c>
      <c r="BS38" s="81">
        <v>0</v>
      </c>
      <c r="BT38"/>
      <c r="BU38" s="80">
        <v>1674.796</v>
      </c>
      <c r="BV38" s="80">
        <v>2287.578</v>
      </c>
      <c r="BW38" s="80">
        <v>126.996</v>
      </c>
      <c r="BX38" s="80">
        <v>3.3570000000000002</v>
      </c>
      <c r="BY38" s="80">
        <v>3.911</v>
      </c>
      <c r="BZ38" s="80">
        <v>0</v>
      </c>
      <c r="CA38" s="80">
        <v>0</v>
      </c>
      <c r="CB38" s="80">
        <v>0</v>
      </c>
      <c r="CC38" s="80">
        <v>0</v>
      </c>
    </row>
    <row r="39" spans="1:81">
      <c r="A39" s="80" t="s">
        <v>1760</v>
      </c>
      <c r="B39" s="80">
        <v>114</v>
      </c>
      <c r="C39" s="80">
        <v>12</v>
      </c>
      <c r="D39" s="80">
        <v>7</v>
      </c>
      <c r="E39" s="80">
        <v>2015</v>
      </c>
      <c r="F39" s="80" t="s">
        <v>91</v>
      </c>
      <c r="G39" s="80" t="s">
        <v>1748</v>
      </c>
      <c r="H39" s="80" t="s">
        <v>1749</v>
      </c>
      <c r="I39" s="177"/>
      <c r="J39" s="81">
        <v>349.91583578163693</v>
      </c>
      <c r="K39" s="81">
        <v>4.5006843302422617</v>
      </c>
      <c r="L39" s="81">
        <v>11.402091709759803</v>
      </c>
      <c r="M39" s="81">
        <v>30.262395584456609</v>
      </c>
      <c r="N39" s="81">
        <v>28.141215190455398</v>
      </c>
      <c r="O39" s="81">
        <v>18.05875607143814</v>
      </c>
      <c r="P39" s="81">
        <v>13.950221360576931</v>
      </c>
      <c r="Q39" s="81">
        <v>1.3736626114204511</v>
      </c>
      <c r="R39" s="81">
        <v>62.854724688247977</v>
      </c>
      <c r="S39" s="81">
        <v>0</v>
      </c>
      <c r="T39" s="82"/>
      <c r="U39" s="81">
        <v>6622891</v>
      </c>
      <c r="V39" s="81">
        <v>1071</v>
      </c>
      <c r="W39" s="81">
        <v>251</v>
      </c>
      <c r="X39" s="81">
        <v>5308</v>
      </c>
      <c r="Y39" s="81">
        <v>8505</v>
      </c>
      <c r="Z39" s="81">
        <v>10492</v>
      </c>
      <c r="AA39" s="81">
        <v>2776</v>
      </c>
      <c r="AB39" s="81">
        <v>18906</v>
      </c>
      <c r="AC39" s="81">
        <v>10767190</v>
      </c>
      <c r="AD39" s="81">
        <v>0</v>
      </c>
      <c r="AE39" s="82"/>
      <c r="AF39" s="81">
        <v>99740018.466618747</v>
      </c>
      <c r="AG39" s="81">
        <v>4358691.2354682125</v>
      </c>
      <c r="AH39" s="81">
        <v>2091486.0089542151</v>
      </c>
      <c r="AI39" s="81">
        <v>35126029.102428474</v>
      </c>
      <c r="AJ39" s="81">
        <v>43093239.757699981</v>
      </c>
      <c r="AK39" s="81">
        <v>0</v>
      </c>
      <c r="AL39" s="81">
        <v>0</v>
      </c>
      <c r="AM39" s="81">
        <v>2590987.9923128192</v>
      </c>
      <c r="AN39" s="81">
        <v>0</v>
      </c>
      <c r="AO39" s="81">
        <v>0</v>
      </c>
      <c r="AP39" s="82"/>
      <c r="AQ39" s="81">
        <v>449</v>
      </c>
      <c r="AR39" s="81">
        <v>52</v>
      </c>
      <c r="AS39" s="81">
        <v>0</v>
      </c>
      <c r="AT39" s="81">
        <v>0</v>
      </c>
      <c r="AU39" s="81">
        <v>0</v>
      </c>
      <c r="AV39" s="81">
        <v>0</v>
      </c>
      <c r="AW39" s="81" t="s">
        <v>564</v>
      </c>
      <c r="AX39" s="82"/>
      <c r="AY39" s="81">
        <v>1930.67</v>
      </c>
      <c r="AZ39" s="81">
        <v>1387.6</v>
      </c>
      <c r="BA39" s="81">
        <v>0</v>
      </c>
      <c r="BB39" s="81">
        <v>0</v>
      </c>
      <c r="BC39" s="81">
        <v>0</v>
      </c>
      <c r="BD39" s="81">
        <v>0</v>
      </c>
      <c r="BE39" s="81" t="s">
        <v>564</v>
      </c>
      <c r="BF39" s="82"/>
      <c r="BG39" s="81">
        <v>0</v>
      </c>
      <c r="BH39" s="81">
        <v>84.947999999999993</v>
      </c>
      <c r="BI39" s="81">
        <v>3937.9659999999999</v>
      </c>
      <c r="BJ39" s="81">
        <v>0</v>
      </c>
      <c r="BK39" s="81">
        <v>0</v>
      </c>
      <c r="BL39" s="81">
        <v>0</v>
      </c>
      <c r="BM39" s="82"/>
      <c r="BN39" s="81">
        <v>0</v>
      </c>
      <c r="BO39" s="81">
        <v>5</v>
      </c>
      <c r="BP39" s="81">
        <v>3</v>
      </c>
      <c r="BQ39" s="81">
        <v>0</v>
      </c>
      <c r="BR39" s="81">
        <v>0</v>
      </c>
      <c r="BS39" s="81">
        <v>0</v>
      </c>
      <c r="BT39"/>
      <c r="BU39" s="80">
        <v>1658.463</v>
      </c>
      <c r="BV39" s="80">
        <v>2173.2139999999999</v>
      </c>
      <c r="BW39" s="80">
        <v>183.7</v>
      </c>
      <c r="BX39" s="80">
        <v>3.3220000000000001</v>
      </c>
      <c r="BY39" s="80">
        <v>4.2149999999999999</v>
      </c>
      <c r="BZ39" s="80">
        <v>0</v>
      </c>
      <c r="CA39" s="80">
        <v>0</v>
      </c>
      <c r="CB39" s="80">
        <v>0</v>
      </c>
      <c r="CC39" s="80">
        <v>0</v>
      </c>
    </row>
    <row r="40" spans="1:81">
      <c r="A40" s="80" t="s">
        <v>1761</v>
      </c>
      <c r="B40" s="80">
        <v>115</v>
      </c>
      <c r="C40" s="80">
        <v>13</v>
      </c>
      <c r="D40" s="80">
        <v>7</v>
      </c>
      <c r="E40" s="80">
        <v>2016</v>
      </c>
      <c r="F40" s="80" t="s">
        <v>92</v>
      </c>
      <c r="G40" s="80" t="s">
        <v>1748</v>
      </c>
      <c r="H40" s="80" t="s">
        <v>1749</v>
      </c>
      <c r="I40" s="177"/>
      <c r="J40" s="81">
        <v>317.59392012156422</v>
      </c>
      <c r="K40" s="81">
        <v>4.2756269553092627</v>
      </c>
      <c r="L40" s="81">
        <v>11.949950566380204</v>
      </c>
      <c r="M40" s="81">
        <v>20.641297448430514</v>
      </c>
      <c r="N40" s="81">
        <v>26.703650522202512</v>
      </c>
      <c r="O40" s="81">
        <v>17.752745651373946</v>
      </c>
      <c r="P40" s="81">
        <v>13.405213816073521</v>
      </c>
      <c r="Q40" s="81">
        <v>1.3053505067199875</v>
      </c>
      <c r="R40" s="81">
        <v>59.8860671315798</v>
      </c>
      <c r="S40" s="81">
        <v>0</v>
      </c>
      <c r="T40" s="82"/>
      <c r="U40" s="81">
        <v>5473159</v>
      </c>
      <c r="V40" s="81">
        <v>1071</v>
      </c>
      <c r="W40" s="81">
        <v>251</v>
      </c>
      <c r="X40" s="81">
        <v>5308</v>
      </c>
      <c r="Y40" s="81">
        <v>8406</v>
      </c>
      <c r="Z40" s="81">
        <v>10441</v>
      </c>
      <c r="AA40" s="81">
        <v>2759</v>
      </c>
      <c r="AB40" s="81">
        <v>18481</v>
      </c>
      <c r="AC40" s="81">
        <v>10227950.7787669</v>
      </c>
      <c r="AD40" s="81">
        <v>0</v>
      </c>
      <c r="AE40" s="82"/>
      <c r="AF40" s="81">
        <v>95194512.36231637</v>
      </c>
      <c r="AG40" s="81">
        <v>4333359.684365062</v>
      </c>
      <c r="AH40" s="81">
        <v>1869837.8651563369</v>
      </c>
      <c r="AI40" s="81">
        <v>31936234.394211229</v>
      </c>
      <c r="AJ40" s="81">
        <v>43456756.608294897</v>
      </c>
      <c r="AK40" s="81">
        <v>0</v>
      </c>
      <c r="AL40" s="81">
        <v>0</v>
      </c>
      <c r="AM40" s="81">
        <v>2534711.2183292182</v>
      </c>
      <c r="AN40" s="81">
        <v>0</v>
      </c>
      <c r="AO40" s="81">
        <v>0</v>
      </c>
      <c r="AP40" s="82"/>
      <c r="AQ40" s="81">
        <v>473</v>
      </c>
      <c r="AR40" s="81">
        <v>57</v>
      </c>
      <c r="AS40" s="81">
        <v>1</v>
      </c>
      <c r="AT40" s="81">
        <v>0</v>
      </c>
      <c r="AU40" s="81">
        <v>0</v>
      </c>
      <c r="AV40" s="81">
        <v>0</v>
      </c>
      <c r="AW40" s="81" t="s">
        <v>564</v>
      </c>
      <c r="AX40" s="82"/>
      <c r="AY40" s="81">
        <v>2053.37</v>
      </c>
      <c r="AZ40" s="81">
        <v>1482.5</v>
      </c>
      <c r="BA40" s="81">
        <v>19.2</v>
      </c>
      <c r="BB40" s="81">
        <v>0</v>
      </c>
      <c r="BC40" s="81">
        <v>0</v>
      </c>
      <c r="BD40" s="81">
        <v>0</v>
      </c>
      <c r="BE40" s="81" t="s">
        <v>564</v>
      </c>
      <c r="BF40" s="82"/>
      <c r="BG40" s="81">
        <v>0</v>
      </c>
      <c r="BH40" s="81">
        <v>79.66</v>
      </c>
      <c r="BI40" s="81">
        <v>3944.1080000000002</v>
      </c>
      <c r="BJ40" s="81">
        <v>0</v>
      </c>
      <c r="BK40" s="81">
        <v>0</v>
      </c>
      <c r="BL40" s="81">
        <v>0</v>
      </c>
      <c r="BM40" s="82"/>
      <c r="BN40" s="81">
        <v>0</v>
      </c>
      <c r="BO40" s="81">
        <v>5</v>
      </c>
      <c r="BP40" s="81">
        <v>3</v>
      </c>
      <c r="BQ40" s="81">
        <v>0</v>
      </c>
      <c r="BR40" s="81">
        <v>0</v>
      </c>
      <c r="BS40" s="81">
        <v>0</v>
      </c>
      <c r="BT40"/>
      <c r="BU40" s="80">
        <v>1552.231</v>
      </c>
      <c r="BV40" s="80">
        <v>2252.3380000000002</v>
      </c>
      <c r="BW40" s="80">
        <v>211.65799999999999</v>
      </c>
      <c r="BX40" s="80">
        <v>3.2770000000000001</v>
      </c>
      <c r="BY40" s="80">
        <v>4.2640000000000002</v>
      </c>
      <c r="BZ40" s="80">
        <v>0</v>
      </c>
      <c r="CA40" s="80">
        <v>0</v>
      </c>
      <c r="CB40" s="80">
        <v>0</v>
      </c>
      <c r="CC40" s="80">
        <v>0</v>
      </c>
    </row>
    <row r="41" spans="1:81">
      <c r="A41" s="80" t="s">
        <v>1762</v>
      </c>
      <c r="B41" s="80">
        <v>116</v>
      </c>
      <c r="C41" s="80">
        <v>14</v>
      </c>
      <c r="D41" s="80">
        <v>7</v>
      </c>
      <c r="E41" s="80">
        <v>2017</v>
      </c>
      <c r="F41" s="80" t="s">
        <v>71</v>
      </c>
      <c r="G41" s="80" t="s">
        <v>1748</v>
      </c>
      <c r="H41" s="80" t="s">
        <v>1749</v>
      </c>
      <c r="I41" s="177"/>
      <c r="J41" s="81">
        <v>303.74498831131075</v>
      </c>
      <c r="K41" s="81">
        <v>4.251857998586333</v>
      </c>
      <c r="L41" s="81">
        <v>10.794226415099612</v>
      </c>
      <c r="M41" s="81">
        <v>19.999475527162069</v>
      </c>
      <c r="N41" s="81">
        <v>25.948752225942684</v>
      </c>
      <c r="O41" s="81">
        <v>17.315879007300005</v>
      </c>
      <c r="P41" s="81">
        <v>13.117522939422557</v>
      </c>
      <c r="Q41" s="81">
        <v>1.235558918875985</v>
      </c>
      <c r="R41" s="81">
        <v>58.689535794369803</v>
      </c>
      <c r="S41" s="81">
        <v>0</v>
      </c>
      <c r="T41" s="82"/>
      <c r="U41" s="81">
        <v>5941359</v>
      </c>
      <c r="V41" s="81">
        <v>1071</v>
      </c>
      <c r="W41" s="81">
        <v>251</v>
      </c>
      <c r="X41" s="81">
        <v>5308</v>
      </c>
      <c r="Y41" s="81">
        <v>8330</v>
      </c>
      <c r="Z41" s="81">
        <v>10353</v>
      </c>
      <c r="AA41" s="81">
        <v>2717</v>
      </c>
      <c r="AB41" s="81">
        <v>18090</v>
      </c>
      <c r="AC41" s="81">
        <v>10222484</v>
      </c>
      <c r="AD41" s="81">
        <v>0</v>
      </c>
      <c r="AE41" s="82"/>
      <c r="AF41" s="81">
        <v>90654845.688898206</v>
      </c>
      <c r="AG41" s="81">
        <v>3860189.6160925841</v>
      </c>
      <c r="AH41" s="81">
        <v>2156637.241709209</v>
      </c>
      <c r="AI41" s="81">
        <v>32814643.356538761</v>
      </c>
      <c r="AJ41" s="81">
        <v>46126870.391853467</v>
      </c>
      <c r="AK41" s="81">
        <v>0</v>
      </c>
      <c r="AL41" s="81">
        <v>0</v>
      </c>
      <c r="AM41" s="81">
        <v>2484966.898553513</v>
      </c>
      <c r="AN41" s="81">
        <v>0</v>
      </c>
      <c r="AO41" s="81">
        <v>0</v>
      </c>
      <c r="AP41" s="82"/>
      <c r="AQ41" s="81">
        <v>495</v>
      </c>
      <c r="AR41" s="81">
        <v>60</v>
      </c>
      <c r="AS41" s="81">
        <v>1</v>
      </c>
      <c r="AT41" s="81">
        <v>0</v>
      </c>
      <c r="AU41" s="81">
        <v>0</v>
      </c>
      <c r="AV41" s="81">
        <v>0</v>
      </c>
      <c r="AW41" s="81" t="s">
        <v>564</v>
      </c>
      <c r="AX41" s="82"/>
      <c r="AY41" s="81">
        <v>2159.4699999999998</v>
      </c>
      <c r="AZ41" s="81">
        <v>1581.5</v>
      </c>
      <c r="BA41" s="81">
        <v>19.2</v>
      </c>
      <c r="BB41" s="81">
        <v>0</v>
      </c>
      <c r="BC41" s="81">
        <v>0</v>
      </c>
      <c r="BD41" s="81">
        <v>0</v>
      </c>
      <c r="BE41" s="81" t="s">
        <v>564</v>
      </c>
      <c r="BF41" s="82"/>
      <c r="BG41" s="81">
        <v>0</v>
      </c>
      <c r="BH41" s="81">
        <v>77.064999999999998</v>
      </c>
      <c r="BI41" s="81">
        <v>3987.9180000000001</v>
      </c>
      <c r="BJ41" s="81">
        <v>0</v>
      </c>
      <c r="BK41" s="81">
        <v>0</v>
      </c>
      <c r="BL41" s="81">
        <v>0</v>
      </c>
      <c r="BM41" s="82"/>
      <c r="BN41" s="81">
        <v>0</v>
      </c>
      <c r="BO41" s="81">
        <v>5</v>
      </c>
      <c r="BP41" s="81">
        <v>3</v>
      </c>
      <c r="BQ41" s="81">
        <v>0</v>
      </c>
      <c r="BR41" s="81">
        <v>0</v>
      </c>
      <c r="BS41" s="81">
        <v>0</v>
      </c>
      <c r="BT41"/>
      <c r="BU41" s="80">
        <v>1627.7180000000001</v>
      </c>
      <c r="BV41" s="80">
        <v>2206.3110000000001</v>
      </c>
      <c r="BW41" s="80">
        <v>223.12200000000001</v>
      </c>
      <c r="BX41" s="80">
        <v>3.8370000000000002</v>
      </c>
      <c r="BY41" s="80">
        <v>3.9950000000000001</v>
      </c>
      <c r="BZ41" s="80">
        <v>0</v>
      </c>
      <c r="CA41" s="80">
        <v>0</v>
      </c>
      <c r="CB41" s="80">
        <v>0</v>
      </c>
      <c r="CC41" s="80">
        <v>0</v>
      </c>
    </row>
    <row r="42" spans="1:81">
      <c r="A42" s="80" t="s">
        <v>1763</v>
      </c>
      <c r="B42" s="80">
        <v>117</v>
      </c>
      <c r="C42" s="80">
        <v>15</v>
      </c>
      <c r="D42" s="80">
        <v>7</v>
      </c>
      <c r="E42" s="80">
        <v>2018</v>
      </c>
      <c r="F42" s="80" t="s">
        <v>93</v>
      </c>
      <c r="G42" s="80" t="s">
        <v>1748</v>
      </c>
      <c r="H42" s="80" t="s">
        <v>1749</v>
      </c>
      <c r="I42" s="177"/>
      <c r="J42" s="81">
        <v>292.81814248517702</v>
      </c>
      <c r="K42" s="81">
        <v>3.8233417051244514</v>
      </c>
      <c r="L42" s="81">
        <v>9.6020745534824918</v>
      </c>
      <c r="M42" s="81">
        <v>18.210854199681055</v>
      </c>
      <c r="N42" s="81">
        <v>18.402877627491002</v>
      </c>
      <c r="O42" s="81">
        <v>16.867467170366581</v>
      </c>
      <c r="P42" s="81">
        <v>12.939149150864974</v>
      </c>
      <c r="Q42" s="81">
        <v>1.1190295921227453</v>
      </c>
      <c r="R42" s="81">
        <v>63.789489171967205</v>
      </c>
      <c r="S42" s="81">
        <v>0</v>
      </c>
      <c r="T42" s="82"/>
      <c r="U42" s="81">
        <v>6429999</v>
      </c>
      <c r="V42" s="81">
        <v>1071</v>
      </c>
      <c r="W42" s="81">
        <v>251</v>
      </c>
      <c r="X42" s="81">
        <v>5308</v>
      </c>
      <c r="Y42" s="81">
        <v>8216</v>
      </c>
      <c r="Z42" s="81">
        <v>10278</v>
      </c>
      <c r="AA42" s="81">
        <v>2707</v>
      </c>
      <c r="AB42" s="81">
        <v>17656</v>
      </c>
      <c r="AC42" s="81">
        <v>11067244</v>
      </c>
      <c r="AD42" s="81">
        <v>0</v>
      </c>
      <c r="AE42" s="82"/>
      <c r="AF42" s="81">
        <v>91305304.104433373</v>
      </c>
      <c r="AG42" s="81">
        <v>4156871.1434018938</v>
      </c>
      <c r="AH42" s="81">
        <v>1958667.71936573</v>
      </c>
      <c r="AI42" s="81">
        <v>31521844.56532209</v>
      </c>
      <c r="AJ42" s="81">
        <v>41599991.155513167</v>
      </c>
      <c r="AK42" s="81">
        <v>0</v>
      </c>
      <c r="AL42" s="81">
        <v>0</v>
      </c>
      <c r="AM42" s="81">
        <v>2430368.0107248728</v>
      </c>
      <c r="AN42" s="81">
        <v>0</v>
      </c>
      <c r="AO42" s="81">
        <v>0</v>
      </c>
      <c r="AP42" s="82"/>
      <c r="AQ42" s="81">
        <v>515</v>
      </c>
      <c r="AR42" s="81">
        <v>60</v>
      </c>
      <c r="AS42" s="81">
        <v>1</v>
      </c>
      <c r="AT42" s="81">
        <v>0</v>
      </c>
      <c r="AU42" s="81">
        <v>0</v>
      </c>
      <c r="AV42" s="81">
        <v>0</v>
      </c>
      <c r="AW42" s="81" t="s">
        <v>564</v>
      </c>
      <c r="AX42" s="82"/>
      <c r="AY42" s="81">
        <v>2267.4699999999998</v>
      </c>
      <c r="AZ42" s="81">
        <v>1582</v>
      </c>
      <c r="BA42" s="81">
        <v>19</v>
      </c>
      <c r="BB42" s="81">
        <v>0</v>
      </c>
      <c r="BC42" s="81">
        <v>0</v>
      </c>
      <c r="BD42" s="81">
        <v>0</v>
      </c>
      <c r="BE42" s="81" t="s">
        <v>564</v>
      </c>
      <c r="BF42" s="82"/>
      <c r="BG42" s="81">
        <v>0</v>
      </c>
      <c r="BH42" s="81">
        <v>77.691000000000003</v>
      </c>
      <c r="BI42" s="81">
        <v>3920.7759999999998</v>
      </c>
      <c r="BJ42" s="81">
        <v>0</v>
      </c>
      <c r="BK42" s="81">
        <v>0</v>
      </c>
      <c r="BL42" s="81">
        <v>0</v>
      </c>
      <c r="BM42" s="82"/>
      <c r="BN42" s="81">
        <v>0</v>
      </c>
      <c r="BO42" s="81">
        <v>5</v>
      </c>
      <c r="BP42" s="81">
        <v>3</v>
      </c>
      <c r="BQ42" s="81">
        <v>0</v>
      </c>
      <c r="BR42" s="81">
        <v>0</v>
      </c>
      <c r="BS42" s="81">
        <v>0</v>
      </c>
      <c r="BT42"/>
      <c r="BU42" s="80">
        <v>1561.0070000000001</v>
      </c>
      <c r="BV42" s="80">
        <v>2193.694</v>
      </c>
      <c r="BW42" s="80">
        <v>236.19</v>
      </c>
      <c r="BX42" s="80">
        <v>3.7050000000000001</v>
      </c>
      <c r="BY42" s="80">
        <v>3.871</v>
      </c>
      <c r="BZ42" s="80">
        <v>0</v>
      </c>
      <c r="CA42" s="80">
        <v>0</v>
      </c>
      <c r="CB42" s="80">
        <v>0</v>
      </c>
      <c r="CC42" s="80">
        <v>0</v>
      </c>
    </row>
    <row r="43" spans="1:81">
      <c r="A43" s="80" t="s">
        <v>1764</v>
      </c>
      <c r="B43" s="80">
        <v>118</v>
      </c>
      <c r="C43" s="80">
        <v>16</v>
      </c>
      <c r="D43" s="80">
        <v>7</v>
      </c>
      <c r="E43" s="80">
        <v>2019</v>
      </c>
      <c r="F43" s="80" t="s">
        <v>73</v>
      </c>
      <c r="G43" s="80" t="s">
        <v>1748</v>
      </c>
      <c r="H43" s="80" t="s">
        <v>1749</v>
      </c>
      <c r="I43" s="177"/>
      <c r="J43" s="81">
        <v>290.37380470536777</v>
      </c>
      <c r="K43" s="81">
        <v>3.8790290729439572</v>
      </c>
      <c r="L43" s="81">
        <v>9.77573949726888</v>
      </c>
      <c r="M43" s="81">
        <v>20.771375978865716</v>
      </c>
      <c r="N43" s="81">
        <v>20.224247509183559</v>
      </c>
      <c r="O43" s="81">
        <v>16.204296559693688</v>
      </c>
      <c r="P43" s="81">
        <v>12.728502318793657</v>
      </c>
      <c r="Q43" s="81">
        <v>1.0594165053601512</v>
      </c>
      <c r="R43" s="81">
        <v>64.28421940335933</v>
      </c>
      <c r="S43" s="81">
        <v>0</v>
      </c>
      <c r="T43" s="82"/>
      <c r="U43" s="81">
        <v>6091195</v>
      </c>
      <c r="V43" s="81">
        <v>1071</v>
      </c>
      <c r="W43" s="81">
        <v>251</v>
      </c>
      <c r="X43" s="81">
        <v>5308</v>
      </c>
      <c r="Y43" s="81">
        <v>8075</v>
      </c>
      <c r="Z43" s="81">
        <v>10145</v>
      </c>
      <c r="AA43" s="81">
        <v>2643</v>
      </c>
      <c r="AB43" s="81">
        <v>17168</v>
      </c>
      <c r="AC43" s="81">
        <v>11335752</v>
      </c>
      <c r="AD43" s="81">
        <v>0</v>
      </c>
      <c r="AE43" s="82"/>
      <c r="AF43" s="81">
        <v>84956249.379426256</v>
      </c>
      <c r="AG43" s="81">
        <v>4121494.3706802712</v>
      </c>
      <c r="AH43" s="81">
        <v>2179923.7414459428</v>
      </c>
      <c r="AI43" s="81">
        <v>32423239.54229774</v>
      </c>
      <c r="AJ43" s="81">
        <v>42077065.725694753</v>
      </c>
      <c r="AK43" s="81">
        <v>0</v>
      </c>
      <c r="AL43" s="81">
        <v>0</v>
      </c>
      <c r="AM43" s="81">
        <v>2338152.359365195</v>
      </c>
      <c r="AN43" s="81">
        <v>0</v>
      </c>
      <c r="AO43" s="81">
        <v>0</v>
      </c>
      <c r="AP43" s="82"/>
      <c r="AQ43" s="81">
        <v>535</v>
      </c>
      <c r="AR43" s="81">
        <v>62</v>
      </c>
      <c r="AS43" s="81">
        <v>1</v>
      </c>
      <c r="AT43" s="81">
        <v>0</v>
      </c>
      <c r="AU43" s="81">
        <v>0</v>
      </c>
      <c r="AV43" s="81">
        <v>0</v>
      </c>
      <c r="AW43" s="81" t="s">
        <v>564</v>
      </c>
      <c r="AX43" s="82"/>
      <c r="AY43" s="81">
        <v>2384.7800000000002</v>
      </c>
      <c r="AZ43" s="81">
        <v>1601.8</v>
      </c>
      <c r="BA43" s="81">
        <v>19.2</v>
      </c>
      <c r="BB43" s="81">
        <v>0</v>
      </c>
      <c r="BC43" s="81">
        <v>0</v>
      </c>
      <c r="BD43" s="81">
        <v>0</v>
      </c>
      <c r="BE43" s="81" t="s">
        <v>564</v>
      </c>
      <c r="BF43" s="82"/>
      <c r="BG43" s="81">
        <v>0</v>
      </c>
      <c r="BH43" s="81">
        <v>70.786000000000001</v>
      </c>
      <c r="BI43" s="81">
        <v>3785.3159999999998</v>
      </c>
      <c r="BJ43" s="81">
        <v>0</v>
      </c>
      <c r="BK43" s="81">
        <v>0</v>
      </c>
      <c r="BL43" s="81">
        <v>0</v>
      </c>
      <c r="BM43" s="82"/>
      <c r="BN43" s="81">
        <v>0</v>
      </c>
      <c r="BO43" s="81">
        <v>5</v>
      </c>
      <c r="BP43" s="81">
        <v>3</v>
      </c>
      <c r="BQ43" s="81">
        <v>0</v>
      </c>
      <c r="BR43" s="81">
        <v>0</v>
      </c>
      <c r="BS43" s="81">
        <v>0</v>
      </c>
      <c r="BT43"/>
      <c r="BU43" s="80">
        <v>1506.124</v>
      </c>
      <c r="BV43" s="80">
        <v>2111.3580000000002</v>
      </c>
      <c r="BW43" s="80">
        <v>231.23699999999999</v>
      </c>
      <c r="BX43" s="80">
        <v>3.5939999999999999</v>
      </c>
      <c r="BY43" s="80">
        <v>3.7890000000000001</v>
      </c>
      <c r="BZ43" s="80">
        <v>0</v>
      </c>
      <c r="CA43" s="80">
        <v>0</v>
      </c>
      <c r="CB43" s="80">
        <v>0</v>
      </c>
      <c r="CC43" s="80">
        <v>0</v>
      </c>
    </row>
    <row r="44" spans="1:81">
      <c r="A44" s="80" t="s">
        <v>1765</v>
      </c>
      <c r="B44" s="80">
        <v>119</v>
      </c>
      <c r="C44" s="80">
        <v>17</v>
      </c>
      <c r="D44" s="80">
        <v>7</v>
      </c>
      <c r="E44" s="80">
        <v>2020</v>
      </c>
      <c r="F44" s="80" t="s">
        <v>218</v>
      </c>
      <c r="G44" s="80" t="s">
        <v>1748</v>
      </c>
      <c r="H44" s="80" t="s">
        <v>1749</v>
      </c>
      <c r="I44" s="177"/>
      <c r="J44" s="81">
        <v>287.56748898894932</v>
      </c>
      <c r="K44" s="81">
        <v>5.0013090311810995</v>
      </c>
      <c r="L44" s="81">
        <v>5.5536408613994102</v>
      </c>
      <c r="M44" s="81">
        <v>18.281097996164387</v>
      </c>
      <c r="N44" s="81">
        <v>18.597381655089919</v>
      </c>
      <c r="O44" s="81">
        <v>14.057313330746698</v>
      </c>
      <c r="P44" s="81">
        <v>11.866032794968499</v>
      </c>
      <c r="Q44" s="81">
        <v>0.98698452024274297</v>
      </c>
      <c r="R44" s="81">
        <v>50.137691041881006</v>
      </c>
      <c r="S44" s="81">
        <v>0</v>
      </c>
      <c r="T44" s="82"/>
      <c r="U44" s="81">
        <v>5785539</v>
      </c>
      <c r="V44" s="81">
        <v>1349</v>
      </c>
      <c r="W44" s="81">
        <v>134</v>
      </c>
      <c r="X44" s="81">
        <v>4989</v>
      </c>
      <c r="Y44" s="81">
        <v>7992</v>
      </c>
      <c r="Z44" s="81">
        <v>10045</v>
      </c>
      <c r="AA44" s="81">
        <v>2677</v>
      </c>
      <c r="AB44" s="81">
        <v>16739</v>
      </c>
      <c r="AC44" s="81">
        <v>8887305</v>
      </c>
      <c r="AD44" s="81">
        <v>0</v>
      </c>
      <c r="AE44" s="82"/>
      <c r="AF44" s="81">
        <v>91337767.367384598</v>
      </c>
      <c r="AG44" s="81">
        <v>5082278.4031030256</v>
      </c>
      <c r="AH44" s="81">
        <v>1371229.1453627327</v>
      </c>
      <c r="AI44" s="81">
        <v>27268632.359464753</v>
      </c>
      <c r="AJ44" s="81">
        <v>38143452.767347969</v>
      </c>
      <c r="AK44" s="81"/>
      <c r="AL44" s="81"/>
      <c r="AM44" s="81">
        <v>2184625.4741688715</v>
      </c>
      <c r="AN44" s="81"/>
      <c r="AO44" s="81"/>
      <c r="AP44" s="82"/>
      <c r="AQ44" s="81">
        <v>548</v>
      </c>
      <c r="AR44" s="81">
        <v>62</v>
      </c>
      <c r="AS44" s="81">
        <v>1</v>
      </c>
      <c r="AT44" s="81">
        <v>0</v>
      </c>
      <c r="AU44" s="81">
        <v>0</v>
      </c>
      <c r="AV44" s="81">
        <v>0</v>
      </c>
      <c r="AW44" s="81">
        <v>1</v>
      </c>
      <c r="AX44" s="82"/>
      <c r="AY44" s="81">
        <v>2448.34</v>
      </c>
      <c r="AZ44" s="81">
        <v>1601.8</v>
      </c>
      <c r="BA44" s="81">
        <v>19.2</v>
      </c>
      <c r="BB44" s="81">
        <v>0</v>
      </c>
      <c r="BC44" s="81">
        <v>0</v>
      </c>
      <c r="BD44" s="81">
        <v>0</v>
      </c>
      <c r="BE44" s="81">
        <v>19.2</v>
      </c>
      <c r="BF44" s="82"/>
      <c r="BG44" s="81">
        <v>0</v>
      </c>
      <c r="BH44" s="81">
        <v>71.706000000000003</v>
      </c>
      <c r="BI44" s="81">
        <v>3780.9050000000002</v>
      </c>
      <c r="BJ44" s="81">
        <v>0</v>
      </c>
      <c r="BK44" s="81">
        <v>0</v>
      </c>
      <c r="BL44" s="81">
        <v>0</v>
      </c>
      <c r="BM44" s="82"/>
      <c r="BN44" s="81">
        <v>0</v>
      </c>
      <c r="BO44" s="81">
        <v>4</v>
      </c>
      <c r="BP44" s="81">
        <v>3</v>
      </c>
      <c r="BQ44" s="81">
        <v>0</v>
      </c>
      <c r="BR44" s="81">
        <v>0</v>
      </c>
      <c r="BS44" s="81">
        <v>0</v>
      </c>
      <c r="BT44"/>
      <c r="BU44" s="80">
        <v>1530.33</v>
      </c>
      <c r="BV44" s="80">
        <v>2080.6759999999999</v>
      </c>
      <c r="BW44" s="80">
        <v>234.09100000000001</v>
      </c>
      <c r="BX44" s="80">
        <v>3.6890000000000001</v>
      </c>
      <c r="BY44" s="80">
        <v>3.8250000000000002</v>
      </c>
      <c r="BZ44" s="80">
        <v>0</v>
      </c>
      <c r="CA44" s="80">
        <v>0</v>
      </c>
      <c r="CB44" s="80">
        <v>0</v>
      </c>
      <c r="CC44" s="80">
        <v>0</v>
      </c>
    </row>
    <row r="45" spans="1:81">
      <c r="A45" s="80" t="s">
        <v>1766</v>
      </c>
      <c r="B45" s="80">
        <v>119</v>
      </c>
      <c r="C45" s="80">
        <v>18</v>
      </c>
      <c r="D45" s="80">
        <v>7</v>
      </c>
      <c r="E45" s="80">
        <v>2021</v>
      </c>
      <c r="F45" s="80" t="s">
        <v>75</v>
      </c>
      <c r="G45" s="174" t="s">
        <v>1748</v>
      </c>
      <c r="H45" s="80" t="s">
        <v>1749</v>
      </c>
      <c r="I45" s="177"/>
      <c r="J45" s="81">
        <v>281.99674965232327</v>
      </c>
      <c r="K45" s="81">
        <v>5.1656767198222333</v>
      </c>
      <c r="L45" s="81">
        <v>4.9544422862434372</v>
      </c>
      <c r="M45" s="81">
        <v>17.527840277042241</v>
      </c>
      <c r="N45" s="81">
        <v>15.646042393028953</v>
      </c>
      <c r="O45" s="81">
        <v>13.501189353997807</v>
      </c>
      <c r="P45" s="81">
        <v>12.217744658866295</v>
      </c>
      <c r="Q45" s="81">
        <v>0.97305135920060892</v>
      </c>
      <c r="R45" s="81">
        <v>52.200403968406775</v>
      </c>
      <c r="S45" s="81">
        <v>0</v>
      </c>
      <c r="T45" s="82"/>
      <c r="U45" s="81">
        <v>6497615</v>
      </c>
      <c r="V45" s="81">
        <v>1349</v>
      </c>
      <c r="W45" s="81">
        <v>134</v>
      </c>
      <c r="X45" s="81">
        <v>4989</v>
      </c>
      <c r="Y45" s="81">
        <v>7881</v>
      </c>
      <c r="Z45" s="81">
        <v>9934</v>
      </c>
      <c r="AA45" s="81">
        <v>2688</v>
      </c>
      <c r="AB45" s="81">
        <v>16307</v>
      </c>
      <c r="AC45" s="81">
        <v>8968536.9999999981</v>
      </c>
      <c r="AD45" s="81">
        <v>0</v>
      </c>
      <c r="AE45" s="82"/>
      <c r="AF45" s="81">
        <v>83405984.072422996</v>
      </c>
      <c r="AG45" s="81">
        <v>6021605.1017195703</v>
      </c>
      <c r="AH45" s="81">
        <v>1274565.1229253307</v>
      </c>
      <c r="AI45" s="81">
        <v>31587758.076554328</v>
      </c>
      <c r="AJ45" s="81">
        <v>37822667.006487176</v>
      </c>
      <c r="AK45" s="81">
        <v>0</v>
      </c>
      <c r="AL45" s="81">
        <v>0</v>
      </c>
      <c r="AM45" s="81">
        <v>2140520.2184818424</v>
      </c>
      <c r="AN45" s="81">
        <v>0</v>
      </c>
      <c r="AO45" s="81">
        <v>0</v>
      </c>
      <c r="AP45" s="82"/>
      <c r="AQ45" s="81">
        <v>554</v>
      </c>
      <c r="AR45" s="81">
        <v>63</v>
      </c>
      <c r="AS45" s="81">
        <v>1</v>
      </c>
      <c r="AT45" s="81">
        <v>0</v>
      </c>
      <c r="AU45" s="81">
        <v>0</v>
      </c>
      <c r="AV45" s="81">
        <v>0</v>
      </c>
      <c r="AW45" s="81"/>
      <c r="AX45" s="82"/>
      <c r="AY45" s="81">
        <v>2483.88</v>
      </c>
      <c r="AZ45" s="81">
        <v>1700.8</v>
      </c>
      <c r="BA45" s="81">
        <v>19.2</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1767</v>
      </c>
      <c r="B46" s="80">
        <v>119</v>
      </c>
      <c r="C46" s="80">
        <v>19</v>
      </c>
      <c r="D46" s="80">
        <v>7</v>
      </c>
      <c r="E46" s="80">
        <v>2022</v>
      </c>
      <c r="F46" s="80" t="s">
        <v>568</v>
      </c>
      <c r="G46" s="174" t="s">
        <v>1748</v>
      </c>
      <c r="H46" s="80" t="s">
        <v>1749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561</v>
      </c>
      <c r="AR46" s="81">
        <v>63</v>
      </c>
      <c r="AS46" s="81">
        <v>1</v>
      </c>
      <c r="AT46" s="81">
        <v>0</v>
      </c>
      <c r="AU46" s="81">
        <v>0</v>
      </c>
      <c r="AV46" s="81">
        <v>0</v>
      </c>
      <c r="AW46" s="81"/>
      <c r="AX46" s="82"/>
      <c r="AY46" s="81">
        <v>2520.38</v>
      </c>
      <c r="AZ46" s="81">
        <v>1700.8</v>
      </c>
      <c r="BA46" s="81">
        <v>19.2</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1768</v>
      </c>
      <c r="B47" s="80">
        <v>358</v>
      </c>
      <c r="C47" s="80">
        <v>1</v>
      </c>
      <c r="D47" s="80">
        <v>22</v>
      </c>
      <c r="E47" s="80">
        <v>1990</v>
      </c>
      <c r="F47" s="80" t="s">
        <v>562</v>
      </c>
      <c r="G47" s="80" t="s">
        <v>1769</v>
      </c>
      <c r="H47" s="80" t="s">
        <v>1770</v>
      </c>
      <c r="I47" s="177"/>
      <c r="J47" s="81">
        <v>74.125663013617512</v>
      </c>
      <c r="K47" s="81">
        <v>5.5254232959812564</v>
      </c>
      <c r="L47" s="81">
        <v>23.586849633119702</v>
      </c>
      <c r="M47" s="81">
        <v>13.249134607037558</v>
      </c>
      <c r="N47" s="81">
        <v>18.868448573042638</v>
      </c>
      <c r="O47" s="81">
        <v>15.457863456683686</v>
      </c>
      <c r="P47" s="81">
        <v>33.919372810074023</v>
      </c>
      <c r="Q47" s="81">
        <v>1.4920608518051339</v>
      </c>
      <c r="R47" s="81">
        <v>0</v>
      </c>
      <c r="S47" s="81">
        <v>1.5233597174419475</v>
      </c>
      <c r="T47" s="82"/>
      <c r="U47" s="81">
        <v>1090734</v>
      </c>
      <c r="V47" s="81">
        <v>1446</v>
      </c>
      <c r="W47" s="81">
        <v>314</v>
      </c>
      <c r="X47" s="81">
        <v>5328</v>
      </c>
      <c r="Y47" s="81">
        <v>8393</v>
      </c>
      <c r="Z47" s="81">
        <v>6358</v>
      </c>
      <c r="AA47" s="81">
        <v>8236</v>
      </c>
      <c r="AB47" s="81">
        <v>24226</v>
      </c>
      <c r="AC47" s="81">
        <v>0</v>
      </c>
      <c r="AD47" s="81">
        <v>1.5233597174419475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1771</v>
      </c>
      <c r="B48" s="80">
        <v>359</v>
      </c>
      <c r="C48" s="80">
        <v>2</v>
      </c>
      <c r="D48" s="80">
        <v>22</v>
      </c>
      <c r="E48" s="80">
        <v>2005</v>
      </c>
      <c r="F48" s="80" t="s">
        <v>565</v>
      </c>
      <c r="G48" s="80" t="s">
        <v>1769</v>
      </c>
      <c r="H48" s="80" t="s">
        <v>1770</v>
      </c>
      <c r="I48" s="177"/>
      <c r="J48" s="81">
        <v>33.60387619253936</v>
      </c>
      <c r="K48" s="81">
        <v>3.2464113865259034</v>
      </c>
      <c r="L48" s="81">
        <v>15.693992526029026</v>
      </c>
      <c r="M48" s="81">
        <v>19.11865438393998</v>
      </c>
      <c r="N48" s="81">
        <v>21.861345947571657</v>
      </c>
      <c r="O48" s="81">
        <v>20.532976893441429</v>
      </c>
      <c r="P48" s="81">
        <v>37.594288386063837</v>
      </c>
      <c r="Q48" s="81">
        <v>1.2454000183670808</v>
      </c>
      <c r="R48" s="81">
        <v>0</v>
      </c>
      <c r="S48" s="81">
        <v>2.4648548400000001</v>
      </c>
      <c r="T48" s="82"/>
      <c r="U48" s="81">
        <v>736090</v>
      </c>
      <c r="V48" s="81">
        <v>1023</v>
      </c>
      <c r="W48" s="81">
        <v>137</v>
      </c>
      <c r="X48" s="81">
        <v>4089</v>
      </c>
      <c r="Y48" s="81">
        <v>8792</v>
      </c>
      <c r="Z48" s="81">
        <v>9773</v>
      </c>
      <c r="AA48" s="81">
        <v>7476</v>
      </c>
      <c r="AB48" s="81">
        <v>21139</v>
      </c>
      <c r="AC48" s="81">
        <v>0</v>
      </c>
      <c r="AD48" s="81">
        <v>2.4648548400000001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1772</v>
      </c>
      <c r="B49" s="80">
        <v>360</v>
      </c>
      <c r="C49" s="80">
        <v>3</v>
      </c>
      <c r="D49" s="80">
        <v>22</v>
      </c>
      <c r="E49" s="80">
        <v>2006</v>
      </c>
      <c r="F49" s="80" t="s">
        <v>566</v>
      </c>
      <c r="G49" s="80" t="s">
        <v>1769</v>
      </c>
      <c r="H49" s="80" t="s">
        <v>1770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1773</v>
      </c>
      <c r="B50" s="80">
        <v>361</v>
      </c>
      <c r="C50" s="80">
        <v>4</v>
      </c>
      <c r="D50" s="80">
        <v>22</v>
      </c>
      <c r="E50" s="80">
        <v>2007</v>
      </c>
      <c r="F50" s="80" t="s">
        <v>567</v>
      </c>
      <c r="G50" s="80" t="s">
        <v>1769</v>
      </c>
      <c r="H50" s="80" t="s">
        <v>1770</v>
      </c>
      <c r="I50" s="177"/>
      <c r="J50" s="81">
        <v>29.989641954507821</v>
      </c>
      <c r="K50" s="81">
        <v>3.0337092332276545</v>
      </c>
      <c r="L50" s="81">
        <v>13.832210398044319</v>
      </c>
      <c r="M50" s="81">
        <v>22.068188148067446</v>
      </c>
      <c r="N50" s="81">
        <v>25.214540033225212</v>
      </c>
      <c r="O50" s="81">
        <v>19.905362926987241</v>
      </c>
      <c r="P50" s="81">
        <v>36.715745140688171</v>
      </c>
      <c r="Q50" s="81">
        <v>1.2771829305012279</v>
      </c>
      <c r="R50" s="81">
        <v>0</v>
      </c>
      <c r="S50" s="81">
        <v>2.5393780399999999</v>
      </c>
      <c r="T50" s="82"/>
      <c r="U50" s="81">
        <v>746853</v>
      </c>
      <c r="V50" s="81">
        <v>972</v>
      </c>
      <c r="W50" s="81">
        <v>126</v>
      </c>
      <c r="X50" s="81">
        <v>5600</v>
      </c>
      <c r="Y50" s="81">
        <v>8805</v>
      </c>
      <c r="Z50" s="81">
        <v>9849</v>
      </c>
      <c r="AA50" s="81">
        <v>7190</v>
      </c>
      <c r="AB50" s="81">
        <v>20532</v>
      </c>
      <c r="AC50" s="81">
        <v>0</v>
      </c>
      <c r="AD50" s="81">
        <v>2.5393780399999999</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1774</v>
      </c>
      <c r="B51" s="80">
        <v>362</v>
      </c>
      <c r="C51" s="80">
        <v>5</v>
      </c>
      <c r="D51" s="80">
        <v>22</v>
      </c>
      <c r="E51" s="80">
        <v>2008</v>
      </c>
      <c r="F51" s="80" t="s">
        <v>84</v>
      </c>
      <c r="G51" s="80" t="s">
        <v>1769</v>
      </c>
      <c r="H51" s="80" t="s">
        <v>1770</v>
      </c>
      <c r="I51" s="177"/>
      <c r="J51" s="81">
        <v>30.090932181732455</v>
      </c>
      <c r="K51" s="81">
        <v>2.1603398365563136</v>
      </c>
      <c r="L51" s="81">
        <v>11.043970539697865</v>
      </c>
      <c r="M51" s="81">
        <v>23.314852924347999</v>
      </c>
      <c r="N51" s="81">
        <v>22.40584747624408</v>
      </c>
      <c r="O51" s="81">
        <v>19.271412267642919</v>
      </c>
      <c r="P51" s="81">
        <v>36.240344161728139</v>
      </c>
      <c r="Q51" s="81">
        <v>1.2311378009921152</v>
      </c>
      <c r="R51" s="81">
        <v>0</v>
      </c>
      <c r="S51" s="81">
        <v>2.0278268697600002</v>
      </c>
      <c r="T51" s="82"/>
      <c r="U51" s="81">
        <v>801715</v>
      </c>
      <c r="V51" s="81">
        <v>972</v>
      </c>
      <c r="W51" s="81">
        <v>126</v>
      </c>
      <c r="X51" s="81">
        <v>5600</v>
      </c>
      <c r="Y51" s="81">
        <v>8792</v>
      </c>
      <c r="Z51" s="81">
        <v>9870</v>
      </c>
      <c r="AA51" s="81">
        <v>7105</v>
      </c>
      <c r="AB51" s="81">
        <v>20117</v>
      </c>
      <c r="AC51" s="81">
        <v>0</v>
      </c>
      <c r="AD51" s="81">
        <v>2.0278268697600002</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1775</v>
      </c>
      <c r="B52" s="80">
        <v>363</v>
      </c>
      <c r="C52" s="80">
        <v>6</v>
      </c>
      <c r="D52" s="80">
        <v>22</v>
      </c>
      <c r="E52" s="80">
        <v>2009</v>
      </c>
      <c r="F52" s="80" t="s">
        <v>85</v>
      </c>
      <c r="G52" s="80" t="s">
        <v>1769</v>
      </c>
      <c r="H52" s="80" t="s">
        <v>1770</v>
      </c>
      <c r="I52" s="177"/>
      <c r="J52" s="81">
        <v>28.649213222286868</v>
      </c>
      <c r="K52" s="81">
        <v>2.2119463663981995</v>
      </c>
      <c r="L52" s="81">
        <v>24.199972401397201</v>
      </c>
      <c r="M52" s="81">
        <v>23.66230576986997</v>
      </c>
      <c r="N52" s="81">
        <v>21.860489840177507</v>
      </c>
      <c r="O52" s="81">
        <v>19.627142680398801</v>
      </c>
      <c r="P52" s="81">
        <v>34.664923640450091</v>
      </c>
      <c r="Q52" s="81">
        <v>1.1551208846705459</v>
      </c>
      <c r="R52" s="81">
        <v>0</v>
      </c>
      <c r="S52" s="81">
        <v>2.3531037371200005</v>
      </c>
      <c r="T52" s="82"/>
      <c r="U52" s="81">
        <v>704788</v>
      </c>
      <c r="V52" s="81">
        <v>712</v>
      </c>
      <c r="W52" s="81">
        <v>425</v>
      </c>
      <c r="X52" s="81">
        <v>5467</v>
      </c>
      <c r="Y52" s="81">
        <v>8791</v>
      </c>
      <c r="Z52" s="81">
        <v>9922</v>
      </c>
      <c r="AA52" s="81">
        <v>6977</v>
      </c>
      <c r="AB52" s="81">
        <v>19814</v>
      </c>
      <c r="AC52" s="81">
        <v>0</v>
      </c>
      <c r="AD52" s="81">
        <v>2.3531037371200005</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1776</v>
      </c>
      <c r="B53" s="80">
        <v>364</v>
      </c>
      <c r="C53" s="80">
        <v>7</v>
      </c>
      <c r="D53" s="80">
        <v>22</v>
      </c>
      <c r="E53" s="80">
        <v>2010</v>
      </c>
      <c r="F53" s="80" t="s">
        <v>86</v>
      </c>
      <c r="G53" s="80" t="s">
        <v>1769</v>
      </c>
      <c r="H53" s="80" t="s">
        <v>1770</v>
      </c>
      <c r="I53" s="177"/>
      <c r="J53" s="81">
        <v>28.4696246513302</v>
      </c>
      <c r="K53" s="81">
        <v>1.8120655897538025</v>
      </c>
      <c r="L53" s="81">
        <v>21.522820946492615</v>
      </c>
      <c r="M53" s="81">
        <v>22.019537477400256</v>
      </c>
      <c r="N53" s="81">
        <v>21.059228190604973</v>
      </c>
      <c r="O53" s="81">
        <v>19.660407765521015</v>
      </c>
      <c r="P53" s="81">
        <v>35.073811163668957</v>
      </c>
      <c r="Q53" s="81">
        <v>1.1895077397724136</v>
      </c>
      <c r="R53" s="81">
        <v>0</v>
      </c>
      <c r="S53" s="81">
        <v>2.9874176589599997</v>
      </c>
      <c r="T53" s="82"/>
      <c r="U53" s="81">
        <v>761376</v>
      </c>
      <c r="V53" s="81">
        <v>712</v>
      </c>
      <c r="W53" s="81">
        <v>425</v>
      </c>
      <c r="X53" s="81">
        <v>5467</v>
      </c>
      <c r="Y53" s="81">
        <v>8790</v>
      </c>
      <c r="Z53" s="81">
        <v>9985</v>
      </c>
      <c r="AA53" s="81">
        <v>6883</v>
      </c>
      <c r="AB53" s="81">
        <v>19551</v>
      </c>
      <c r="AC53" s="81">
        <v>0</v>
      </c>
      <c r="AD53" s="81">
        <v>2.9874176589599997</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1777</v>
      </c>
      <c r="B54" s="80">
        <v>365</v>
      </c>
      <c r="C54" s="80">
        <v>8</v>
      </c>
      <c r="D54" s="80">
        <v>22</v>
      </c>
      <c r="E54" s="80">
        <v>2011</v>
      </c>
      <c r="F54" s="80" t="s">
        <v>87</v>
      </c>
      <c r="G54" s="80" t="s">
        <v>1769</v>
      </c>
      <c r="H54" s="80" t="s">
        <v>1770</v>
      </c>
      <c r="I54" s="177"/>
      <c r="J54" s="81">
        <v>34.3013168834376</v>
      </c>
      <c r="K54" s="81">
        <v>2.6389004137764864</v>
      </c>
      <c r="L54" s="81">
        <v>20.723682076598763</v>
      </c>
      <c r="M54" s="81">
        <v>30.878447337572744</v>
      </c>
      <c r="N54" s="81">
        <v>28.507583386212389</v>
      </c>
      <c r="O54" s="81">
        <v>19.307889594920397</v>
      </c>
      <c r="P54" s="81">
        <v>33.822706899565098</v>
      </c>
      <c r="Q54" s="81">
        <v>1.351353648488167</v>
      </c>
      <c r="R54" s="81">
        <v>0</v>
      </c>
      <c r="S54" s="81">
        <v>3.0754327050930002</v>
      </c>
      <c r="T54" s="82"/>
      <c r="U54" s="81">
        <v>865500</v>
      </c>
      <c r="V54" s="81">
        <v>712</v>
      </c>
      <c r="W54" s="81">
        <v>425</v>
      </c>
      <c r="X54" s="81">
        <v>5467</v>
      </c>
      <c r="Y54" s="81">
        <v>8758</v>
      </c>
      <c r="Z54" s="81">
        <v>10019</v>
      </c>
      <c r="AA54" s="81">
        <v>6835</v>
      </c>
      <c r="AB54" s="81">
        <v>19256</v>
      </c>
      <c r="AC54" s="81">
        <v>0</v>
      </c>
      <c r="AD54" s="81">
        <v>3.0754327050930002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1778</v>
      </c>
      <c r="B55" s="80">
        <v>366</v>
      </c>
      <c r="C55" s="80">
        <v>9</v>
      </c>
      <c r="D55" s="80">
        <v>22</v>
      </c>
      <c r="E55" s="80">
        <v>2012</v>
      </c>
      <c r="F55" s="80" t="s">
        <v>88</v>
      </c>
      <c r="G55" s="80" t="s">
        <v>1769</v>
      </c>
      <c r="H55" s="80" t="s">
        <v>1770</v>
      </c>
      <c r="I55" s="177"/>
      <c r="J55" s="81">
        <v>27.63288718362843</v>
      </c>
      <c r="K55" s="81">
        <v>3.1865512125962505</v>
      </c>
      <c r="L55" s="81">
        <v>20.262025661382363</v>
      </c>
      <c r="M55" s="81">
        <v>31.532459174612729</v>
      </c>
      <c r="N55" s="81">
        <v>35.280635266927916</v>
      </c>
      <c r="O55" s="81">
        <v>19.437010587049681</v>
      </c>
      <c r="P55" s="81">
        <v>33.268653560344767</v>
      </c>
      <c r="Q55" s="81">
        <v>1.4502953794268205</v>
      </c>
      <c r="R55" s="81">
        <v>0</v>
      </c>
      <c r="S55" s="81">
        <v>2.6744053917840001</v>
      </c>
      <c r="T55" s="82"/>
      <c r="U55" s="81">
        <v>675851</v>
      </c>
      <c r="V55" s="81">
        <v>712</v>
      </c>
      <c r="W55" s="81">
        <v>425</v>
      </c>
      <c r="X55" s="81">
        <v>5467</v>
      </c>
      <c r="Y55" s="81">
        <v>8772</v>
      </c>
      <c r="Z55" s="81">
        <v>10166</v>
      </c>
      <c r="AA55" s="81">
        <v>6685</v>
      </c>
      <c r="AB55" s="81">
        <v>19021</v>
      </c>
      <c r="AC55" s="81">
        <v>0</v>
      </c>
      <c r="AD55" s="81">
        <v>2.6744053917840001</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1779</v>
      </c>
      <c r="B56" s="80">
        <v>367</v>
      </c>
      <c r="C56" s="80">
        <v>10</v>
      </c>
      <c r="D56" s="80">
        <v>22</v>
      </c>
      <c r="E56" s="80">
        <v>2013</v>
      </c>
      <c r="F56" s="80" t="s">
        <v>89</v>
      </c>
      <c r="G56" s="80" t="s">
        <v>1769</v>
      </c>
      <c r="H56" s="80" t="s">
        <v>1770</v>
      </c>
      <c r="I56" s="177"/>
      <c r="J56" s="81">
        <v>28.696862211733723</v>
      </c>
      <c r="K56" s="81">
        <v>3.2098160888477953</v>
      </c>
      <c r="L56" s="81">
        <v>20.871791463360726</v>
      </c>
      <c r="M56" s="81">
        <v>32.682608041350356</v>
      </c>
      <c r="N56" s="81">
        <v>36.017634671772363</v>
      </c>
      <c r="O56" s="81">
        <v>18.730731329155454</v>
      </c>
      <c r="P56" s="81">
        <v>32.804553353232087</v>
      </c>
      <c r="Q56" s="81">
        <v>1.4571590338379852</v>
      </c>
      <c r="R56" s="81">
        <v>0</v>
      </c>
      <c r="S56" s="81">
        <v>3.3725933985535987</v>
      </c>
      <c r="T56" s="82"/>
      <c r="U56" s="81">
        <v>744555</v>
      </c>
      <c r="V56" s="81">
        <v>712</v>
      </c>
      <c r="W56" s="81">
        <v>425</v>
      </c>
      <c r="X56" s="81">
        <v>5467</v>
      </c>
      <c r="Y56" s="81">
        <v>8761</v>
      </c>
      <c r="Z56" s="81">
        <v>10234</v>
      </c>
      <c r="AA56" s="81">
        <v>6567</v>
      </c>
      <c r="AB56" s="81">
        <v>18837</v>
      </c>
      <c r="AC56" s="81">
        <v>0</v>
      </c>
      <c r="AD56" s="81">
        <v>3.3725933985535987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1780</v>
      </c>
      <c r="B57" s="80">
        <v>368</v>
      </c>
      <c r="C57" s="80">
        <v>11</v>
      </c>
      <c r="D57" s="80">
        <v>22</v>
      </c>
      <c r="E57" s="80">
        <v>2014</v>
      </c>
      <c r="F57" s="80" t="s">
        <v>90</v>
      </c>
      <c r="G57" s="80" t="s">
        <v>1769</v>
      </c>
      <c r="H57" s="80" t="s">
        <v>1770</v>
      </c>
      <c r="I57" s="177"/>
      <c r="J57" s="81">
        <v>27.456508302568373</v>
      </c>
      <c r="K57" s="81">
        <v>3.1497441366391437</v>
      </c>
      <c r="L57" s="81">
        <v>22.57797842643598</v>
      </c>
      <c r="M57" s="81">
        <v>29.526587919302909</v>
      </c>
      <c r="N57" s="81">
        <v>35.472696281610872</v>
      </c>
      <c r="O57" s="81">
        <v>17.84869932545924</v>
      </c>
      <c r="P57" s="81">
        <v>32.26716297421563</v>
      </c>
      <c r="Q57" s="81">
        <v>1.3663122212230501</v>
      </c>
      <c r="R57" s="81">
        <v>0</v>
      </c>
      <c r="S57" s="81">
        <v>3.5216445463398003</v>
      </c>
      <c r="T57" s="82"/>
      <c r="U57" s="81">
        <v>768061</v>
      </c>
      <c r="V57" s="81">
        <v>794</v>
      </c>
      <c r="W57" s="81">
        <v>421</v>
      </c>
      <c r="X57" s="81">
        <v>5043</v>
      </c>
      <c r="Y57" s="81">
        <v>8651</v>
      </c>
      <c r="Z57" s="81">
        <v>10271</v>
      </c>
      <c r="AA57" s="81">
        <v>6426</v>
      </c>
      <c r="AB57" s="81">
        <v>18409</v>
      </c>
      <c r="AC57" s="81">
        <v>0</v>
      </c>
      <c r="AD57" s="81">
        <v>3.5216445463398003</v>
      </c>
      <c r="AE57" s="82"/>
      <c r="AF57" s="81">
        <v>9302294.1441442445</v>
      </c>
      <c r="AG57" s="81">
        <v>2069465.9582902805</v>
      </c>
      <c r="AH57" s="81">
        <v>3323332.4164835638</v>
      </c>
      <c r="AI57" s="81">
        <v>29221077.039804067</v>
      </c>
      <c r="AJ57" s="81">
        <v>43936170.911416158</v>
      </c>
      <c r="AK57" s="81">
        <v>0</v>
      </c>
      <c r="AL57" s="81">
        <v>0</v>
      </c>
      <c r="AM57" s="81">
        <v>2527280.6103556626</v>
      </c>
      <c r="AN57" s="81">
        <v>0</v>
      </c>
      <c r="AO57" s="81">
        <v>0</v>
      </c>
      <c r="AP57" s="82"/>
      <c r="AQ57" s="81">
        <v>496</v>
      </c>
      <c r="AR57" s="81">
        <v>90</v>
      </c>
      <c r="AS57" s="81">
        <v>0</v>
      </c>
      <c r="AT57" s="81">
        <v>0</v>
      </c>
      <c r="AU57" s="81">
        <v>0</v>
      </c>
      <c r="AV57" s="81">
        <v>0</v>
      </c>
      <c r="AW57" s="81" t="s">
        <v>564</v>
      </c>
      <c r="AX57" s="82"/>
      <c r="AY57" s="81">
        <v>2364.308</v>
      </c>
      <c r="AZ57" s="81">
        <v>6366.04</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1781</v>
      </c>
      <c r="B58" s="80">
        <v>369</v>
      </c>
      <c r="C58" s="80">
        <v>12</v>
      </c>
      <c r="D58" s="80">
        <v>22</v>
      </c>
      <c r="E58" s="80">
        <v>2015</v>
      </c>
      <c r="F58" s="80" t="s">
        <v>91</v>
      </c>
      <c r="G58" s="80" t="s">
        <v>1769</v>
      </c>
      <c r="H58" s="80" t="s">
        <v>1770</v>
      </c>
      <c r="I58" s="177"/>
      <c r="J58" s="81">
        <v>29.443602391023422</v>
      </c>
      <c r="K58" s="81">
        <v>3.4966418902757934</v>
      </c>
      <c r="L58" s="81">
        <v>26.904772844984066</v>
      </c>
      <c r="M58" s="81">
        <v>28.233142873164578</v>
      </c>
      <c r="N58" s="81">
        <v>29.898601170670222</v>
      </c>
      <c r="O58" s="81">
        <v>17.616409492105351</v>
      </c>
      <c r="P58" s="81">
        <v>31.885502353335962</v>
      </c>
      <c r="Q58" s="81">
        <v>1.3171350798598296</v>
      </c>
      <c r="R58" s="81">
        <v>0</v>
      </c>
      <c r="S58" s="81">
        <v>0.98170237390949999</v>
      </c>
      <c r="T58" s="82"/>
      <c r="U58" s="81">
        <v>850325</v>
      </c>
      <c r="V58" s="81">
        <v>794</v>
      </c>
      <c r="W58" s="81">
        <v>421</v>
      </c>
      <c r="X58" s="81">
        <v>5043</v>
      </c>
      <c r="Y58" s="81">
        <v>8626</v>
      </c>
      <c r="Z58" s="81">
        <v>10235</v>
      </c>
      <c r="AA58" s="81">
        <v>6345</v>
      </c>
      <c r="AB58" s="81">
        <v>18128</v>
      </c>
      <c r="AC58" s="81">
        <v>0</v>
      </c>
      <c r="AD58" s="81">
        <v>0.98170237390949999</v>
      </c>
      <c r="AE58" s="82"/>
      <c r="AF58" s="81">
        <v>9655780.6895605419</v>
      </c>
      <c r="AG58" s="81">
        <v>2776005.528086903</v>
      </c>
      <c r="AH58" s="81">
        <v>3297715.9150776118</v>
      </c>
      <c r="AI58" s="81">
        <v>31320404.87380477</v>
      </c>
      <c r="AJ58" s="81">
        <v>38416331.229300402</v>
      </c>
      <c r="AK58" s="81">
        <v>0</v>
      </c>
      <c r="AL58" s="81">
        <v>0</v>
      </c>
      <c r="AM58" s="81">
        <v>2484366.3559000734</v>
      </c>
      <c r="AN58" s="81">
        <v>0</v>
      </c>
      <c r="AO58" s="81">
        <v>0</v>
      </c>
      <c r="AP58" s="82"/>
      <c r="AQ58" s="81">
        <v>521</v>
      </c>
      <c r="AR58" s="81">
        <v>134</v>
      </c>
      <c r="AS58" s="81">
        <v>0</v>
      </c>
      <c r="AT58" s="81">
        <v>0</v>
      </c>
      <c r="AU58" s="81">
        <v>0</v>
      </c>
      <c r="AV58" s="81">
        <v>0</v>
      </c>
      <c r="AW58" s="81" t="s">
        <v>564</v>
      </c>
      <c r="AX58" s="82"/>
      <c r="AY58" s="81">
        <v>2522.7979999999998</v>
      </c>
      <c r="AZ58" s="81">
        <v>17542.84</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1782</v>
      </c>
      <c r="B59" s="80">
        <v>370</v>
      </c>
      <c r="C59" s="80">
        <v>13</v>
      </c>
      <c r="D59" s="80">
        <v>22</v>
      </c>
      <c r="E59" s="80">
        <v>2016</v>
      </c>
      <c r="F59" s="80" t="s">
        <v>92</v>
      </c>
      <c r="G59" s="80" t="s">
        <v>1769</v>
      </c>
      <c r="H59" s="80" t="s">
        <v>1770</v>
      </c>
      <c r="I59" s="177"/>
      <c r="J59" s="81">
        <v>28.702942315835585</v>
      </c>
      <c r="K59" s="81">
        <v>3.0065922575411115</v>
      </c>
      <c r="L59" s="81">
        <v>25.819769938885077</v>
      </c>
      <c r="M59" s="81">
        <v>20.546611082803722</v>
      </c>
      <c r="N59" s="81">
        <v>22.105399184614196</v>
      </c>
      <c r="O59" s="81">
        <v>16.554040002085696</v>
      </c>
      <c r="P59" s="81">
        <v>29.176625214034612</v>
      </c>
      <c r="Q59" s="81">
        <v>1.2592277925330848</v>
      </c>
      <c r="R59" s="81">
        <v>0</v>
      </c>
      <c r="S59" s="81">
        <v>2.7341999144000004</v>
      </c>
      <c r="T59" s="82"/>
      <c r="U59" s="81">
        <v>876895.00000000012</v>
      </c>
      <c r="V59" s="81">
        <v>794</v>
      </c>
      <c r="W59" s="81">
        <v>421</v>
      </c>
      <c r="X59" s="81">
        <v>5043</v>
      </c>
      <c r="Y59" s="81">
        <v>8631</v>
      </c>
      <c r="Z59" s="81">
        <v>9736</v>
      </c>
      <c r="AA59" s="81">
        <v>6005</v>
      </c>
      <c r="AB59" s="81">
        <v>17828</v>
      </c>
      <c r="AC59" s="81">
        <v>0</v>
      </c>
      <c r="AD59" s="81">
        <v>2.7341999144</v>
      </c>
      <c r="AE59" s="82"/>
      <c r="AF59" s="81">
        <v>10451587.607470419</v>
      </c>
      <c r="AG59" s="81">
        <v>2730798.0821752078</v>
      </c>
      <c r="AH59" s="81">
        <v>2843915.8801172161</v>
      </c>
      <c r="AI59" s="81">
        <v>29554286.271270331</v>
      </c>
      <c r="AJ59" s="81">
        <v>35367222.557156213</v>
      </c>
      <c r="AK59" s="81">
        <v>0</v>
      </c>
      <c r="AL59" s="81">
        <v>0</v>
      </c>
      <c r="AM59" s="81">
        <v>2445150.781904296</v>
      </c>
      <c r="AN59" s="81">
        <v>0</v>
      </c>
      <c r="AO59" s="81">
        <v>0</v>
      </c>
      <c r="AP59" s="82"/>
      <c r="AQ59" s="81">
        <v>535</v>
      </c>
      <c r="AR59" s="81">
        <v>145</v>
      </c>
      <c r="AS59" s="81">
        <v>0</v>
      </c>
      <c r="AT59" s="81">
        <v>0</v>
      </c>
      <c r="AU59" s="81">
        <v>0</v>
      </c>
      <c r="AV59" s="81">
        <v>0</v>
      </c>
      <c r="AW59" s="81" t="s">
        <v>564</v>
      </c>
      <c r="AX59" s="82"/>
      <c r="AY59" s="81">
        <v>2609.127</v>
      </c>
      <c r="AZ59" s="81">
        <v>19352.04</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1783</v>
      </c>
      <c r="B60" s="80">
        <v>371</v>
      </c>
      <c r="C60" s="80">
        <v>14</v>
      </c>
      <c r="D60" s="80">
        <v>22</v>
      </c>
      <c r="E60" s="80">
        <v>2017</v>
      </c>
      <c r="F60" s="80" t="s">
        <v>71</v>
      </c>
      <c r="G60" s="80" t="s">
        <v>1769</v>
      </c>
      <c r="H60" s="80" t="s">
        <v>1770</v>
      </c>
      <c r="I60" s="177"/>
      <c r="J60" s="81">
        <v>28.273595124916682</v>
      </c>
      <c r="K60" s="81">
        <v>3.138677087230044</v>
      </c>
      <c r="L60" s="81">
        <v>24.509210836269602</v>
      </c>
      <c r="M60" s="81">
        <v>19.578001201160408</v>
      </c>
      <c r="N60" s="81">
        <v>26.823517106986486</v>
      </c>
      <c r="O60" s="81">
        <v>16.417721272641444</v>
      </c>
      <c r="P60" s="81">
        <v>28.629705936980404</v>
      </c>
      <c r="Q60" s="81">
        <v>1.1971739485936022</v>
      </c>
      <c r="R60" s="81">
        <v>0</v>
      </c>
      <c r="S60" s="81">
        <v>2.7273189595199998</v>
      </c>
      <c r="T60" s="82"/>
      <c r="U60" s="81">
        <v>889823</v>
      </c>
      <c r="V60" s="81">
        <v>794</v>
      </c>
      <c r="W60" s="81">
        <v>421</v>
      </c>
      <c r="X60" s="81">
        <v>5043</v>
      </c>
      <c r="Y60" s="81">
        <v>8574</v>
      </c>
      <c r="Z60" s="81">
        <v>9816</v>
      </c>
      <c r="AA60" s="81">
        <v>5930</v>
      </c>
      <c r="AB60" s="81">
        <v>17528</v>
      </c>
      <c r="AC60" s="81">
        <v>0</v>
      </c>
      <c r="AD60" s="81">
        <v>2.7273189595199998</v>
      </c>
      <c r="AE60" s="82"/>
      <c r="AF60" s="81">
        <v>10582721.14973742</v>
      </c>
      <c r="AG60" s="81">
        <v>2787191.0558159081</v>
      </c>
      <c r="AH60" s="81">
        <v>3501635.435470887</v>
      </c>
      <c r="AI60" s="81">
        <v>28905448.533472609</v>
      </c>
      <c r="AJ60" s="81">
        <v>39879728.490649067</v>
      </c>
      <c r="AK60" s="81">
        <v>0</v>
      </c>
      <c r="AL60" s="81">
        <v>0</v>
      </c>
      <c r="AM60" s="81">
        <v>2407766.7107709209</v>
      </c>
      <c r="AN60" s="81">
        <v>0</v>
      </c>
      <c r="AO60" s="81">
        <v>0</v>
      </c>
      <c r="AP60" s="82"/>
      <c r="AQ60" s="81">
        <v>544</v>
      </c>
      <c r="AR60" s="81">
        <v>149</v>
      </c>
      <c r="AS60" s="81">
        <v>0</v>
      </c>
      <c r="AT60" s="81">
        <v>0</v>
      </c>
      <c r="AU60" s="81">
        <v>0</v>
      </c>
      <c r="AV60" s="81">
        <v>0</v>
      </c>
      <c r="AW60" s="81" t="s">
        <v>564</v>
      </c>
      <c r="AX60" s="82"/>
      <c r="AY60" s="81">
        <v>2660.8270000000002</v>
      </c>
      <c r="AZ60" s="81">
        <v>19433.54</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1784</v>
      </c>
      <c r="B61" s="80">
        <v>372</v>
      </c>
      <c r="C61" s="80">
        <v>15</v>
      </c>
      <c r="D61" s="80">
        <v>22</v>
      </c>
      <c r="E61" s="80">
        <v>2018</v>
      </c>
      <c r="F61" s="80" t="s">
        <v>93</v>
      </c>
      <c r="G61" s="80" t="s">
        <v>1769</v>
      </c>
      <c r="H61" s="80" t="s">
        <v>1770</v>
      </c>
      <c r="I61" s="177"/>
      <c r="J61" s="81">
        <v>29.772088795033316</v>
      </c>
      <c r="K61" s="81">
        <v>3.15007579677768</v>
      </c>
      <c r="L61" s="81">
        <v>21.866816079269103</v>
      </c>
      <c r="M61" s="81">
        <v>18.847613088981234</v>
      </c>
      <c r="N61" s="81">
        <v>20.376632548116785</v>
      </c>
      <c r="O61" s="81">
        <v>16.132243849455488</v>
      </c>
      <c r="P61" s="81">
        <v>27.991007546163758</v>
      </c>
      <c r="Q61" s="81">
        <v>1.0904454084997641</v>
      </c>
      <c r="R61" s="81">
        <v>0</v>
      </c>
      <c r="S61" s="81">
        <v>2.8742165444999994</v>
      </c>
      <c r="T61" s="82"/>
      <c r="U61" s="81">
        <v>950099</v>
      </c>
      <c r="V61" s="81">
        <v>794</v>
      </c>
      <c r="W61" s="81">
        <v>421</v>
      </c>
      <c r="X61" s="81">
        <v>5043</v>
      </c>
      <c r="Y61" s="81">
        <v>8525</v>
      </c>
      <c r="Z61" s="81">
        <v>9830</v>
      </c>
      <c r="AA61" s="81">
        <v>5856</v>
      </c>
      <c r="AB61" s="81">
        <v>17205</v>
      </c>
      <c r="AC61" s="81">
        <v>0</v>
      </c>
      <c r="AD61" s="81">
        <v>2.874216544499999</v>
      </c>
      <c r="AE61" s="82"/>
      <c r="AF61" s="81">
        <v>11208330.113367289</v>
      </c>
      <c r="AG61" s="81">
        <v>2822870.9464677479</v>
      </c>
      <c r="AH61" s="81">
        <v>3168766.2157036569</v>
      </c>
      <c r="AI61" s="81">
        <v>27275119.21573256</v>
      </c>
      <c r="AJ61" s="81">
        <v>31777745.85246063</v>
      </c>
      <c r="AK61" s="81">
        <v>0</v>
      </c>
      <c r="AL61" s="81">
        <v>0</v>
      </c>
      <c r="AM61" s="81">
        <v>2368287.3597939191</v>
      </c>
      <c r="AN61" s="81">
        <v>0</v>
      </c>
      <c r="AO61" s="81">
        <v>0</v>
      </c>
      <c r="AP61" s="82"/>
      <c r="AQ61" s="81">
        <v>554</v>
      </c>
      <c r="AR61" s="81">
        <v>161</v>
      </c>
      <c r="AS61" s="81">
        <v>0</v>
      </c>
      <c r="AT61" s="81">
        <v>0</v>
      </c>
      <c r="AU61" s="81">
        <v>0</v>
      </c>
      <c r="AV61" s="81">
        <v>0</v>
      </c>
      <c r="AW61" s="81" t="s">
        <v>564</v>
      </c>
      <c r="AX61" s="82"/>
      <c r="AY61" s="81">
        <v>2721.5269999999991</v>
      </c>
      <c r="AZ61" s="81">
        <v>19815.54</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1785</v>
      </c>
      <c r="B62" s="80">
        <v>373</v>
      </c>
      <c r="C62" s="80">
        <v>16</v>
      </c>
      <c r="D62" s="80">
        <v>22</v>
      </c>
      <c r="E62" s="80">
        <v>2019</v>
      </c>
      <c r="F62" s="80" t="s">
        <v>73</v>
      </c>
      <c r="G62" s="80" t="s">
        <v>1769</v>
      </c>
      <c r="H62" s="80" t="s">
        <v>1770</v>
      </c>
      <c r="I62" s="177"/>
      <c r="J62" s="81">
        <v>31.140364035077472</v>
      </c>
      <c r="K62" s="81">
        <v>2.3932020259040137</v>
      </c>
      <c r="L62" s="81">
        <v>21.708119065613761</v>
      </c>
      <c r="M62" s="81">
        <v>15.700409122970203</v>
      </c>
      <c r="N62" s="81">
        <v>14.429200821466042</v>
      </c>
      <c r="O62" s="81">
        <v>16.223463790715506</v>
      </c>
      <c r="P62" s="81">
        <v>28.842603249056072</v>
      </c>
      <c r="Q62" s="81">
        <v>1.0372630497785869</v>
      </c>
      <c r="R62" s="81">
        <v>0</v>
      </c>
      <c r="S62" s="81">
        <v>3.20299042176</v>
      </c>
      <c r="T62" s="82"/>
      <c r="U62" s="81">
        <v>1062851</v>
      </c>
      <c r="V62" s="81">
        <v>794</v>
      </c>
      <c r="W62" s="81">
        <v>421</v>
      </c>
      <c r="X62" s="81">
        <v>5043</v>
      </c>
      <c r="Y62" s="81">
        <v>8424</v>
      </c>
      <c r="Z62" s="81">
        <v>10157</v>
      </c>
      <c r="AA62" s="81">
        <v>5989</v>
      </c>
      <c r="AB62" s="81">
        <v>16809</v>
      </c>
      <c r="AC62" s="81">
        <v>0</v>
      </c>
      <c r="AD62" s="81">
        <v>3.20299042176</v>
      </c>
      <c r="AE62" s="82"/>
      <c r="AF62" s="81">
        <v>11599513.64468525</v>
      </c>
      <c r="AG62" s="81">
        <v>1944056.000061458</v>
      </c>
      <c r="AH62" s="81">
        <v>3513962.334937477</v>
      </c>
      <c r="AI62" s="81">
        <v>28365563.62907508</v>
      </c>
      <c r="AJ62" s="81">
        <v>27238647.299962316</v>
      </c>
      <c r="AK62" s="81">
        <v>0</v>
      </c>
      <c r="AL62" s="81">
        <v>0</v>
      </c>
      <c r="AM62" s="81">
        <v>2289259.261915748</v>
      </c>
      <c r="AN62" s="81">
        <v>0</v>
      </c>
      <c r="AO62" s="81">
        <v>0</v>
      </c>
      <c r="AP62" s="82"/>
      <c r="AQ62" s="81">
        <v>570</v>
      </c>
      <c r="AR62" s="81">
        <v>167</v>
      </c>
      <c r="AS62" s="81">
        <v>0</v>
      </c>
      <c r="AT62" s="81">
        <v>0</v>
      </c>
      <c r="AU62" s="81">
        <v>0</v>
      </c>
      <c r="AV62" s="81">
        <v>0</v>
      </c>
      <c r="AW62" s="81" t="s">
        <v>564</v>
      </c>
      <c r="AX62" s="82"/>
      <c r="AY62" s="81">
        <v>2820.056</v>
      </c>
      <c r="AZ62" s="81">
        <v>20076.740000000002</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1786</v>
      </c>
      <c r="B63" s="80">
        <v>374</v>
      </c>
      <c r="C63" s="80">
        <v>17</v>
      </c>
      <c r="D63" s="80">
        <v>22</v>
      </c>
      <c r="E63" s="80">
        <v>2020</v>
      </c>
      <c r="F63" s="80" t="s">
        <v>218</v>
      </c>
      <c r="G63" s="80" t="s">
        <v>1769</v>
      </c>
      <c r="H63" s="80" t="s">
        <v>1770</v>
      </c>
      <c r="I63" s="177"/>
      <c r="J63" s="81">
        <v>26.405098225760689</v>
      </c>
      <c r="K63" s="81">
        <v>2.5609780970792118</v>
      </c>
      <c r="L63" s="81">
        <v>36.068961243517592</v>
      </c>
      <c r="M63" s="81">
        <v>19.893506545811537</v>
      </c>
      <c r="N63" s="81">
        <v>25.568907113810976</v>
      </c>
      <c r="O63" s="81">
        <v>13.75923391417636</v>
      </c>
      <c r="P63" s="81">
        <v>25.686836027957582</v>
      </c>
      <c r="Q63" s="81">
        <v>0.97082861137444076</v>
      </c>
      <c r="R63" s="81">
        <v>0</v>
      </c>
      <c r="S63" s="81">
        <v>2.9054748304799989</v>
      </c>
      <c r="T63" s="82"/>
      <c r="U63" s="81">
        <v>846720</v>
      </c>
      <c r="V63" s="81">
        <v>627</v>
      </c>
      <c r="W63" s="81">
        <v>611</v>
      </c>
      <c r="X63" s="81">
        <v>4679</v>
      </c>
      <c r="Y63" s="81">
        <v>8351</v>
      </c>
      <c r="Z63" s="81">
        <v>9832</v>
      </c>
      <c r="AA63" s="81">
        <v>5795</v>
      </c>
      <c r="AB63" s="81">
        <v>16465</v>
      </c>
      <c r="AC63" s="81">
        <v>0</v>
      </c>
      <c r="AD63" s="81">
        <v>2.9054748304799989</v>
      </c>
      <c r="AE63" s="82"/>
      <c r="AF63" s="81">
        <v>8849971.5046289172</v>
      </c>
      <c r="AG63" s="81">
        <v>2152609.8160827411</v>
      </c>
      <c r="AH63" s="81">
        <v>6198289.4162905682</v>
      </c>
      <c r="AI63" s="81">
        <v>27880561.658683587</v>
      </c>
      <c r="AJ63" s="81">
        <v>37528564.036083654</v>
      </c>
      <c r="AK63" s="81"/>
      <c r="AL63" s="81"/>
      <c r="AM63" s="81">
        <v>2148865.4299653787</v>
      </c>
      <c r="AN63" s="81"/>
      <c r="AO63" s="81"/>
      <c r="AP63" s="82"/>
      <c r="AQ63" s="81">
        <v>585</v>
      </c>
      <c r="AR63" s="81">
        <v>174</v>
      </c>
      <c r="AS63" s="81">
        <v>0</v>
      </c>
      <c r="AT63" s="81">
        <v>0</v>
      </c>
      <c r="AU63" s="81">
        <v>0</v>
      </c>
      <c r="AV63" s="81">
        <v>0</v>
      </c>
      <c r="AW63" s="81">
        <v>0</v>
      </c>
      <c r="AX63" s="82"/>
      <c r="AY63" s="81">
        <v>2928.6459999999988</v>
      </c>
      <c r="AZ63" s="81">
        <v>20314.040000000019</v>
      </c>
      <c r="BA63" s="81">
        <v>0</v>
      </c>
      <c r="BB63" s="81">
        <v>0</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1787</v>
      </c>
      <c r="B64" s="80">
        <v>374</v>
      </c>
      <c r="C64" s="80">
        <v>18</v>
      </c>
      <c r="D64" s="80">
        <v>22</v>
      </c>
      <c r="E64" s="80">
        <v>2021</v>
      </c>
      <c r="F64" s="80" t="s">
        <v>75</v>
      </c>
      <c r="G64" s="174" t="s">
        <v>1769</v>
      </c>
      <c r="H64" s="80" t="s">
        <v>1770</v>
      </c>
      <c r="I64" s="177"/>
      <c r="J64" s="81">
        <v>25.096548176780761</v>
      </c>
      <c r="K64" s="81">
        <v>2.6156432043774327</v>
      </c>
      <c r="L64" s="81">
        <v>35.094510395252172</v>
      </c>
      <c r="M64" s="81">
        <v>19.100020598168175</v>
      </c>
      <c r="N64" s="81">
        <v>19.131742267344034</v>
      </c>
      <c r="O64" s="81">
        <v>13.294607837810203</v>
      </c>
      <c r="P64" s="81">
        <v>26.330876044945104</v>
      </c>
      <c r="Q64" s="81">
        <v>0.96111720381702392</v>
      </c>
      <c r="R64" s="81">
        <v>0</v>
      </c>
      <c r="S64" s="81">
        <v>3.1721424416000001</v>
      </c>
      <c r="T64" s="82"/>
      <c r="U64" s="81">
        <v>891545</v>
      </c>
      <c r="V64" s="81">
        <v>627</v>
      </c>
      <c r="W64" s="81">
        <v>611</v>
      </c>
      <c r="X64" s="81">
        <v>4679</v>
      </c>
      <c r="Y64" s="81">
        <v>8234</v>
      </c>
      <c r="Z64" s="81">
        <v>9782</v>
      </c>
      <c r="AA64" s="81">
        <v>5793</v>
      </c>
      <c r="AB64" s="81">
        <v>16107</v>
      </c>
      <c r="AC64" s="81">
        <v>0</v>
      </c>
      <c r="AD64" s="81">
        <v>3.1721424416000001</v>
      </c>
      <c r="AE64" s="82"/>
      <c r="AF64" s="81">
        <v>8242005.6979586538</v>
      </c>
      <c r="AG64" s="81">
        <v>2300551.7840504684</v>
      </c>
      <c r="AH64" s="81">
        <v>5966754.6628996674</v>
      </c>
      <c r="AI64" s="81">
        <v>29559850.81854951</v>
      </c>
      <c r="AJ64" s="81">
        <v>29904053.828499615</v>
      </c>
      <c r="AK64" s="81">
        <v>0</v>
      </c>
      <c r="AL64" s="81">
        <v>0</v>
      </c>
      <c r="AM64" s="81">
        <v>2114267.4409202817</v>
      </c>
      <c r="AN64" s="81">
        <v>0</v>
      </c>
      <c r="AO64" s="81">
        <v>0</v>
      </c>
      <c r="AP64" s="82"/>
      <c r="AQ64" s="81">
        <v>597</v>
      </c>
      <c r="AR64" s="81">
        <v>174</v>
      </c>
      <c r="AS64" s="81">
        <v>0</v>
      </c>
      <c r="AT64" s="81">
        <v>0</v>
      </c>
      <c r="AU64" s="81">
        <v>0</v>
      </c>
      <c r="AV64" s="81">
        <v>0</v>
      </c>
      <c r="AW64" s="81"/>
      <c r="AX64" s="82"/>
      <c r="AY64" s="81">
        <v>3000.0179999999982</v>
      </c>
      <c r="AZ64" s="81">
        <v>20314.040000000019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1788</v>
      </c>
      <c r="B65" s="80">
        <v>374</v>
      </c>
      <c r="C65" s="80">
        <v>19</v>
      </c>
      <c r="D65" s="80">
        <v>22</v>
      </c>
      <c r="E65" s="80">
        <v>2022</v>
      </c>
      <c r="F65" s="80" t="s">
        <v>568</v>
      </c>
      <c r="G65" s="174" t="s">
        <v>1769</v>
      </c>
      <c r="H65" s="80" t="s">
        <v>1770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622</v>
      </c>
      <c r="AR65" s="81">
        <v>178</v>
      </c>
      <c r="AS65" s="81">
        <v>0</v>
      </c>
      <c r="AT65" s="81">
        <v>0</v>
      </c>
      <c r="AU65" s="81">
        <v>0</v>
      </c>
      <c r="AV65" s="81">
        <v>0</v>
      </c>
      <c r="AW65" s="81"/>
      <c r="AX65" s="82"/>
      <c r="AY65" s="81">
        <v>3143.0179999999991</v>
      </c>
      <c r="AZ65" s="81">
        <v>20512.040000000015</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1789</v>
      </c>
      <c r="B66" s="80">
        <v>426</v>
      </c>
      <c r="C66" s="80">
        <v>1</v>
      </c>
      <c r="D66" s="80">
        <v>26</v>
      </c>
      <c r="E66" s="80">
        <v>1990</v>
      </c>
      <c r="F66" s="80" t="s">
        <v>562</v>
      </c>
      <c r="G66" s="80" t="s">
        <v>1790</v>
      </c>
      <c r="H66" s="80" t="s">
        <v>1791</v>
      </c>
      <c r="I66" s="177"/>
      <c r="J66" s="81">
        <v>19.760299516026617</v>
      </c>
      <c r="K66" s="81">
        <v>4.095073708172869</v>
      </c>
      <c r="L66" s="81">
        <v>14.612311130495023</v>
      </c>
      <c r="M66" s="81">
        <v>22.268692990293097</v>
      </c>
      <c r="N66" s="81">
        <v>34.330843376187701</v>
      </c>
      <c r="O66" s="81">
        <v>15.538094581891386</v>
      </c>
      <c r="P66" s="81">
        <v>27.358717044356691</v>
      </c>
      <c r="Q66" s="81">
        <v>1.5879552935726811</v>
      </c>
      <c r="R66" s="81">
        <v>0.81126177720752735</v>
      </c>
      <c r="S66" s="81">
        <v>1.6979856443296955</v>
      </c>
      <c r="T66" s="82"/>
      <c r="U66" s="81">
        <v>1188549</v>
      </c>
      <c r="V66" s="81">
        <v>1097</v>
      </c>
      <c r="W66" s="81">
        <v>143</v>
      </c>
      <c r="X66" s="81">
        <v>6805</v>
      </c>
      <c r="Y66" s="81">
        <v>10096</v>
      </c>
      <c r="Z66" s="81">
        <v>6391</v>
      </c>
      <c r="AA66" s="81">
        <v>6643</v>
      </c>
      <c r="AB66" s="81">
        <v>25783</v>
      </c>
      <c r="AC66" s="81">
        <v>140512</v>
      </c>
      <c r="AD66" s="81">
        <v>1.6979856443296955</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1792</v>
      </c>
      <c r="B67" s="80">
        <v>427</v>
      </c>
      <c r="C67" s="80">
        <v>2</v>
      </c>
      <c r="D67" s="80">
        <v>26</v>
      </c>
      <c r="E67" s="80">
        <v>2005</v>
      </c>
      <c r="F67" s="80" t="s">
        <v>565</v>
      </c>
      <c r="G67" s="80" t="s">
        <v>1790</v>
      </c>
      <c r="H67" s="80" t="s">
        <v>1791</v>
      </c>
      <c r="I67" s="177"/>
      <c r="J67" s="81">
        <v>14.344600514925922</v>
      </c>
      <c r="K67" s="81">
        <v>2.2566142405960972</v>
      </c>
      <c r="L67" s="81">
        <v>5.9619916167239895</v>
      </c>
      <c r="M67" s="81">
        <v>33.360575858745875</v>
      </c>
      <c r="N67" s="81">
        <v>42.004451102153297</v>
      </c>
      <c r="O67" s="81">
        <v>21.081335326797429</v>
      </c>
      <c r="P67" s="81">
        <v>26.90334976798308</v>
      </c>
      <c r="Q67" s="81">
        <v>1.267728728663742</v>
      </c>
      <c r="R67" s="81">
        <v>0.21338658952948886</v>
      </c>
      <c r="S67" s="81">
        <v>1.9865110200000002</v>
      </c>
      <c r="T67" s="82"/>
      <c r="U67" s="81">
        <v>1087091</v>
      </c>
      <c r="V67" s="81">
        <v>777</v>
      </c>
      <c r="W67" s="81">
        <v>66</v>
      </c>
      <c r="X67" s="81">
        <v>5652</v>
      </c>
      <c r="Y67" s="81">
        <v>10126</v>
      </c>
      <c r="Z67" s="81">
        <v>10034</v>
      </c>
      <c r="AA67" s="81">
        <v>5350</v>
      </c>
      <c r="AB67" s="81">
        <v>21518</v>
      </c>
      <c r="AC67" s="81">
        <v>37733</v>
      </c>
      <c r="AD67" s="81">
        <v>1.9865110200000002</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1793</v>
      </c>
      <c r="B68" s="80">
        <v>428</v>
      </c>
      <c r="C68" s="80">
        <v>3</v>
      </c>
      <c r="D68" s="80">
        <v>26</v>
      </c>
      <c r="E68" s="80">
        <v>2006</v>
      </c>
      <c r="F68" s="80" t="s">
        <v>566</v>
      </c>
      <c r="G68" s="80" t="s">
        <v>1790</v>
      </c>
      <c r="H68" s="80" t="s">
        <v>1791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1794</v>
      </c>
      <c r="B69" s="80">
        <v>429</v>
      </c>
      <c r="C69" s="80">
        <v>4</v>
      </c>
      <c r="D69" s="80">
        <v>26</v>
      </c>
      <c r="E69" s="80">
        <v>2007</v>
      </c>
      <c r="F69" s="80" t="s">
        <v>567</v>
      </c>
      <c r="G69" s="80" t="s">
        <v>1790</v>
      </c>
      <c r="H69" s="80" t="s">
        <v>1791</v>
      </c>
      <c r="I69" s="177"/>
      <c r="J69" s="81">
        <v>9.6318174030726951</v>
      </c>
      <c r="K69" s="81">
        <v>1.9599889315350472</v>
      </c>
      <c r="L69" s="81">
        <v>8.3625749720065485</v>
      </c>
      <c r="M69" s="81">
        <v>34.279622557683936</v>
      </c>
      <c r="N69" s="81">
        <v>41.615061445845228</v>
      </c>
      <c r="O69" s="81">
        <v>20.222668438159644</v>
      </c>
      <c r="P69" s="81">
        <v>25.920601159128392</v>
      </c>
      <c r="Q69" s="81">
        <v>1.2932938977231168</v>
      </c>
      <c r="R69" s="81">
        <v>0.11433567407789325</v>
      </c>
      <c r="S69" s="81">
        <v>2.1490063983999992</v>
      </c>
      <c r="T69" s="82"/>
      <c r="U69" s="81">
        <v>861269</v>
      </c>
      <c r="V69" s="81">
        <v>732</v>
      </c>
      <c r="W69" s="81">
        <v>108</v>
      </c>
      <c r="X69" s="81">
        <v>7154</v>
      </c>
      <c r="Y69" s="81">
        <v>10132</v>
      </c>
      <c r="Z69" s="81">
        <v>10006</v>
      </c>
      <c r="AA69" s="81">
        <v>5076</v>
      </c>
      <c r="AB69" s="81">
        <v>20791</v>
      </c>
      <c r="AC69" s="81">
        <v>20798</v>
      </c>
      <c r="AD69" s="81">
        <v>2.1490063983999992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1795</v>
      </c>
      <c r="B70" s="80">
        <v>430</v>
      </c>
      <c r="C70" s="80">
        <v>5</v>
      </c>
      <c r="D70" s="80">
        <v>26</v>
      </c>
      <c r="E70" s="80">
        <v>2008</v>
      </c>
      <c r="F70" s="80" t="s">
        <v>84</v>
      </c>
      <c r="G70" s="80" t="s">
        <v>1790</v>
      </c>
      <c r="H70" s="80" t="s">
        <v>1791</v>
      </c>
      <c r="I70" s="177"/>
      <c r="J70" s="81">
        <v>8.7242081388422914</v>
      </c>
      <c r="K70" s="81">
        <v>1.4780360610009042</v>
      </c>
      <c r="L70" s="81">
        <v>7.151585607860155</v>
      </c>
      <c r="M70" s="81">
        <v>36.188140844094171</v>
      </c>
      <c r="N70" s="81">
        <v>36.054239210906566</v>
      </c>
      <c r="O70" s="81">
        <v>19.443234383099107</v>
      </c>
      <c r="P70" s="81">
        <v>24.901528528860904</v>
      </c>
      <c r="Q70" s="81">
        <v>1.2524350100563524</v>
      </c>
      <c r="R70" s="81">
        <v>0.12698648604638693</v>
      </c>
      <c r="S70" s="81">
        <v>2.4562653855999996</v>
      </c>
      <c r="T70" s="82"/>
      <c r="U70" s="81">
        <v>830313</v>
      </c>
      <c r="V70" s="81">
        <v>732</v>
      </c>
      <c r="W70" s="81">
        <v>108</v>
      </c>
      <c r="X70" s="81">
        <v>7154</v>
      </c>
      <c r="Y70" s="81">
        <v>10115</v>
      </c>
      <c r="Z70" s="81">
        <v>9958</v>
      </c>
      <c r="AA70" s="81">
        <v>4882</v>
      </c>
      <c r="AB70" s="81">
        <v>20465</v>
      </c>
      <c r="AC70" s="81">
        <v>23986</v>
      </c>
      <c r="AD70" s="81">
        <v>2.4562653855999996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1796</v>
      </c>
      <c r="B71" s="80">
        <v>431</v>
      </c>
      <c r="C71" s="80">
        <v>6</v>
      </c>
      <c r="D71" s="80">
        <v>26</v>
      </c>
      <c r="E71" s="80">
        <v>2009</v>
      </c>
      <c r="F71" s="80" t="s">
        <v>85</v>
      </c>
      <c r="G71" s="80" t="s">
        <v>1790</v>
      </c>
      <c r="H71" s="80" t="s">
        <v>1791</v>
      </c>
      <c r="I71" s="177"/>
      <c r="J71" s="81">
        <v>7.9419598800327798</v>
      </c>
      <c r="K71" s="81">
        <v>1.3449180079868446</v>
      </c>
      <c r="L71" s="81">
        <v>10.849051927787229</v>
      </c>
      <c r="M71" s="81">
        <v>35.708278693888914</v>
      </c>
      <c r="N71" s="81">
        <v>37.121996711264387</v>
      </c>
      <c r="O71" s="81">
        <v>19.747809451564326</v>
      </c>
      <c r="P71" s="81">
        <v>23.729350051137974</v>
      </c>
      <c r="Q71" s="81">
        <v>1.1706282105675061</v>
      </c>
      <c r="R71" s="81">
        <v>0.13863076721034281</v>
      </c>
      <c r="S71" s="81">
        <v>1.9964604475199998</v>
      </c>
      <c r="T71" s="82"/>
      <c r="U71" s="81">
        <v>645262</v>
      </c>
      <c r="V71" s="81">
        <v>646</v>
      </c>
      <c r="W71" s="81">
        <v>204</v>
      </c>
      <c r="X71" s="81">
        <v>7396</v>
      </c>
      <c r="Y71" s="81">
        <v>10083</v>
      </c>
      <c r="Z71" s="81">
        <v>9983</v>
      </c>
      <c r="AA71" s="81">
        <v>4776</v>
      </c>
      <c r="AB71" s="81">
        <v>20080</v>
      </c>
      <c r="AC71" s="81">
        <v>25546</v>
      </c>
      <c r="AD71" s="81">
        <v>1.9964604475199998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1797</v>
      </c>
      <c r="B72" s="80">
        <v>432</v>
      </c>
      <c r="C72" s="80">
        <v>7</v>
      </c>
      <c r="D72" s="80">
        <v>26</v>
      </c>
      <c r="E72" s="80">
        <v>2010</v>
      </c>
      <c r="F72" s="80" t="s">
        <v>86</v>
      </c>
      <c r="G72" s="80" t="s">
        <v>1790</v>
      </c>
      <c r="H72" s="80" t="s">
        <v>1791</v>
      </c>
      <c r="I72" s="177"/>
      <c r="J72" s="81">
        <v>7.9879212108996542</v>
      </c>
      <c r="K72" s="81">
        <v>1.4061716208617285</v>
      </c>
      <c r="L72" s="81">
        <v>10.070954952822763</v>
      </c>
      <c r="M72" s="81">
        <v>36.859636989622921</v>
      </c>
      <c r="N72" s="81">
        <v>40.429836578142847</v>
      </c>
      <c r="O72" s="81">
        <v>19.674190725396691</v>
      </c>
      <c r="P72" s="81">
        <v>23.577876544282468</v>
      </c>
      <c r="Q72" s="81">
        <v>1.1914546605269898</v>
      </c>
      <c r="R72" s="81">
        <v>0.10887680318994622</v>
      </c>
      <c r="S72" s="81">
        <v>2.2184304942099997</v>
      </c>
      <c r="T72" s="82"/>
      <c r="U72" s="81">
        <v>651105</v>
      </c>
      <c r="V72" s="81">
        <v>646</v>
      </c>
      <c r="W72" s="81">
        <v>204</v>
      </c>
      <c r="X72" s="81">
        <v>7396</v>
      </c>
      <c r="Y72" s="81">
        <v>9667</v>
      </c>
      <c r="Z72" s="81">
        <v>9992</v>
      </c>
      <c r="AA72" s="81">
        <v>4627</v>
      </c>
      <c r="AB72" s="81">
        <v>19583</v>
      </c>
      <c r="AC72" s="81">
        <v>19013</v>
      </c>
      <c r="AD72" s="81">
        <v>2.2184304942099997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1798</v>
      </c>
      <c r="B73" s="80">
        <v>433</v>
      </c>
      <c r="C73" s="80">
        <v>8</v>
      </c>
      <c r="D73" s="80">
        <v>26</v>
      </c>
      <c r="E73" s="80">
        <v>2011</v>
      </c>
      <c r="F73" s="80" t="s">
        <v>87</v>
      </c>
      <c r="G73" s="80" t="s">
        <v>1790</v>
      </c>
      <c r="H73" s="80" t="s">
        <v>1791</v>
      </c>
      <c r="I73" s="177"/>
      <c r="J73" s="81">
        <v>8.0685909396378612</v>
      </c>
      <c r="K73" s="81">
        <v>1.9411443351592443</v>
      </c>
      <c r="L73" s="81">
        <v>10.016315472318331</v>
      </c>
      <c r="M73" s="81">
        <v>42.928405540656307</v>
      </c>
      <c r="N73" s="81">
        <v>40.980234004918323</v>
      </c>
      <c r="O73" s="81">
        <v>19.165282166032874</v>
      </c>
      <c r="P73" s="81">
        <v>22.465996974985448</v>
      </c>
      <c r="Q73" s="81">
        <v>1.3406163661751898</v>
      </c>
      <c r="R73" s="81">
        <v>7.9591715865745774E-2</v>
      </c>
      <c r="S73" s="81">
        <v>2.130649654375</v>
      </c>
      <c r="T73" s="82"/>
      <c r="U73" s="81">
        <v>609951</v>
      </c>
      <c r="V73" s="81">
        <v>646</v>
      </c>
      <c r="W73" s="81">
        <v>204</v>
      </c>
      <c r="X73" s="81">
        <v>7396</v>
      </c>
      <c r="Y73" s="81">
        <v>9503</v>
      </c>
      <c r="Z73" s="81">
        <v>9945</v>
      </c>
      <c r="AA73" s="81">
        <v>4540</v>
      </c>
      <c r="AB73" s="81">
        <v>19103</v>
      </c>
      <c r="AC73" s="81">
        <v>13876</v>
      </c>
      <c r="AD73" s="81">
        <v>2.130649654375</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1799</v>
      </c>
      <c r="B74" s="80">
        <v>434</v>
      </c>
      <c r="C74" s="80">
        <v>9</v>
      </c>
      <c r="D74" s="80">
        <v>26</v>
      </c>
      <c r="E74" s="80">
        <v>2012</v>
      </c>
      <c r="F74" s="80" t="s">
        <v>88</v>
      </c>
      <c r="G74" s="80" t="s">
        <v>1790</v>
      </c>
      <c r="H74" s="80" t="s">
        <v>1791</v>
      </c>
      <c r="I74" s="177"/>
      <c r="J74" s="81">
        <v>7.7255155596602068</v>
      </c>
      <c r="K74" s="81">
        <v>1.8125684001391349</v>
      </c>
      <c r="L74" s="81">
        <v>10.163877422689371</v>
      </c>
      <c r="M74" s="81">
        <v>40.538069687900865</v>
      </c>
      <c r="N74" s="81">
        <v>38.513234971313452</v>
      </c>
      <c r="O74" s="81">
        <v>19.209487051749768</v>
      </c>
      <c r="P74" s="81">
        <v>21.877187890991117</v>
      </c>
      <c r="Q74" s="81">
        <v>1.4376383670202775</v>
      </c>
      <c r="R74" s="81">
        <v>8.8108756007191119E-2</v>
      </c>
      <c r="S74" s="81">
        <v>2.0349994849950002</v>
      </c>
      <c r="T74" s="82"/>
      <c r="U74" s="81">
        <v>614225</v>
      </c>
      <c r="V74" s="81">
        <v>646</v>
      </c>
      <c r="W74" s="81">
        <v>204</v>
      </c>
      <c r="X74" s="81">
        <v>7396</v>
      </c>
      <c r="Y74" s="81">
        <v>9512</v>
      </c>
      <c r="Z74" s="81">
        <v>10047</v>
      </c>
      <c r="AA74" s="81">
        <v>4396</v>
      </c>
      <c r="AB74" s="81">
        <v>18855</v>
      </c>
      <c r="AC74" s="81">
        <v>14963</v>
      </c>
      <c r="AD74" s="81">
        <v>2.0349994849950002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1800</v>
      </c>
      <c r="B75" s="80">
        <v>435</v>
      </c>
      <c r="C75" s="80">
        <v>10</v>
      </c>
      <c r="D75" s="80">
        <v>26</v>
      </c>
      <c r="E75" s="80">
        <v>2013</v>
      </c>
      <c r="F75" s="80" t="s">
        <v>89</v>
      </c>
      <c r="G75" s="80" t="s">
        <v>1790</v>
      </c>
      <c r="H75" s="80" t="s">
        <v>1791</v>
      </c>
      <c r="I75" s="177"/>
      <c r="J75" s="81">
        <v>7.0655469558168029</v>
      </c>
      <c r="K75" s="81">
        <v>1.5860610060109808</v>
      </c>
      <c r="L75" s="81">
        <v>9.6414976033671955</v>
      </c>
      <c r="M75" s="81">
        <v>40.818250726198663</v>
      </c>
      <c r="N75" s="81">
        <v>39.190223158349895</v>
      </c>
      <c r="O75" s="81">
        <v>18.490969182964388</v>
      </c>
      <c r="P75" s="81">
        <v>21.375161230162952</v>
      </c>
      <c r="Q75" s="81">
        <v>1.4409915847711414</v>
      </c>
      <c r="R75" s="81">
        <v>7.2165466611368162E-2</v>
      </c>
      <c r="S75" s="81">
        <v>1.6327784345599998</v>
      </c>
      <c r="T75" s="82"/>
      <c r="U75" s="81">
        <v>563731</v>
      </c>
      <c r="V75" s="81">
        <v>646</v>
      </c>
      <c r="W75" s="81">
        <v>204</v>
      </c>
      <c r="X75" s="81">
        <v>7396</v>
      </c>
      <c r="Y75" s="81">
        <v>9453</v>
      </c>
      <c r="Z75" s="81">
        <v>10103</v>
      </c>
      <c r="AA75" s="81">
        <v>4279</v>
      </c>
      <c r="AB75" s="81">
        <v>18628</v>
      </c>
      <c r="AC75" s="81">
        <v>11963</v>
      </c>
      <c r="AD75" s="81">
        <v>1.6327784345599998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1801</v>
      </c>
      <c r="B76" s="80">
        <v>436</v>
      </c>
      <c r="C76" s="80">
        <v>11</v>
      </c>
      <c r="D76" s="80">
        <v>26</v>
      </c>
      <c r="E76" s="80">
        <v>2014</v>
      </c>
      <c r="F76" s="80" t="s">
        <v>90</v>
      </c>
      <c r="G76" s="80" t="s">
        <v>1790</v>
      </c>
      <c r="H76" s="80" t="s">
        <v>1791</v>
      </c>
      <c r="I76" s="177"/>
      <c r="J76" s="81">
        <v>7.0900182243834662</v>
      </c>
      <c r="K76" s="81">
        <v>1.7615514707235396</v>
      </c>
      <c r="L76" s="81">
        <v>8.678828444435208</v>
      </c>
      <c r="M76" s="81">
        <v>36.183353824230778</v>
      </c>
      <c r="N76" s="81">
        <v>34.557461941143551</v>
      </c>
      <c r="O76" s="81">
        <v>17.579344014832603</v>
      </c>
      <c r="P76" s="81">
        <v>21.079606312754002</v>
      </c>
      <c r="Q76" s="81">
        <v>1.3611910553115727</v>
      </c>
      <c r="R76" s="81">
        <v>7.6942478056475139E-2</v>
      </c>
      <c r="S76" s="81">
        <v>1.6046219947199998</v>
      </c>
      <c r="T76" s="82"/>
      <c r="U76" s="81">
        <v>591918</v>
      </c>
      <c r="V76" s="81">
        <v>606</v>
      </c>
      <c r="W76" s="81">
        <v>190</v>
      </c>
      <c r="X76" s="81">
        <v>6423</v>
      </c>
      <c r="Y76" s="81">
        <v>9317</v>
      </c>
      <c r="Z76" s="81">
        <v>10116</v>
      </c>
      <c r="AA76" s="81">
        <v>4198</v>
      </c>
      <c r="AB76" s="81">
        <v>18340</v>
      </c>
      <c r="AC76" s="81">
        <v>12795</v>
      </c>
      <c r="AD76" s="81">
        <v>1.6046219947199998</v>
      </c>
      <c r="AE76" s="82"/>
      <c r="AF76" s="81">
        <v>4957564.3861446632</v>
      </c>
      <c r="AG76" s="81">
        <v>1406309.9201115894</v>
      </c>
      <c r="AH76" s="81">
        <v>1477946.4035467296</v>
      </c>
      <c r="AI76" s="81">
        <v>48019615.185573503</v>
      </c>
      <c r="AJ76" s="81">
        <v>46819604.961734198</v>
      </c>
      <c r="AK76" s="81">
        <v>0</v>
      </c>
      <c r="AL76" s="81">
        <v>0</v>
      </c>
      <c r="AM76" s="81">
        <v>2517807.9414374954</v>
      </c>
      <c r="AN76" s="81">
        <v>0</v>
      </c>
      <c r="AO76" s="81">
        <v>0</v>
      </c>
      <c r="AP76" s="82"/>
      <c r="AQ76" s="81">
        <v>221</v>
      </c>
      <c r="AR76" s="81">
        <v>61</v>
      </c>
      <c r="AS76" s="81">
        <v>0</v>
      </c>
      <c r="AT76" s="81">
        <v>0</v>
      </c>
      <c r="AU76" s="81">
        <v>0</v>
      </c>
      <c r="AV76" s="81">
        <v>0</v>
      </c>
      <c r="AW76" s="81" t="s">
        <v>564</v>
      </c>
      <c r="AX76" s="82"/>
      <c r="AY76" s="81">
        <v>963.90000000000009</v>
      </c>
      <c r="AZ76" s="81">
        <v>4152.8999999999996</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1802</v>
      </c>
      <c r="B77" s="80">
        <v>437</v>
      </c>
      <c r="C77" s="80">
        <v>12</v>
      </c>
      <c r="D77" s="80">
        <v>26</v>
      </c>
      <c r="E77" s="80">
        <v>2015</v>
      </c>
      <c r="F77" s="80" t="s">
        <v>91</v>
      </c>
      <c r="G77" s="80" t="s">
        <v>1790</v>
      </c>
      <c r="H77" s="80" t="s">
        <v>1791</v>
      </c>
      <c r="I77" s="177"/>
      <c r="J77" s="81">
        <v>5.9712298440194793</v>
      </c>
      <c r="K77" s="81">
        <v>1.666824286929002</v>
      </c>
      <c r="L77" s="81">
        <v>16.068241035078692</v>
      </c>
      <c r="M77" s="81">
        <v>29.5755685750051</v>
      </c>
      <c r="N77" s="81">
        <v>31.950754576983272</v>
      </c>
      <c r="O77" s="81">
        <v>17.316921924774981</v>
      </c>
      <c r="P77" s="81">
        <v>20.724320205698582</v>
      </c>
      <c r="Q77" s="81">
        <v>1.305945825540632</v>
      </c>
      <c r="R77" s="81">
        <v>6.4447284812310143E-2</v>
      </c>
      <c r="S77" s="81">
        <v>1.948002188</v>
      </c>
      <c r="T77" s="82"/>
      <c r="U77" s="81">
        <v>519589</v>
      </c>
      <c r="V77" s="81">
        <v>606</v>
      </c>
      <c r="W77" s="81">
        <v>190</v>
      </c>
      <c r="X77" s="81">
        <v>6423</v>
      </c>
      <c r="Y77" s="81">
        <v>9194</v>
      </c>
      <c r="Z77" s="81">
        <v>10061</v>
      </c>
      <c r="AA77" s="81">
        <v>4124</v>
      </c>
      <c r="AB77" s="81">
        <v>17974</v>
      </c>
      <c r="AC77" s="81">
        <v>11040</v>
      </c>
      <c r="AD77" s="81">
        <v>1.948002188</v>
      </c>
      <c r="AE77" s="82"/>
      <c r="AF77" s="81">
        <v>4069094.5783097534</v>
      </c>
      <c r="AG77" s="81">
        <v>1241918.4358584795</v>
      </c>
      <c r="AH77" s="81">
        <v>2588438.6007066676</v>
      </c>
      <c r="AI77" s="81">
        <v>42451501.129485577</v>
      </c>
      <c r="AJ77" s="81">
        <v>45578412.000591435</v>
      </c>
      <c r="AK77" s="81">
        <v>0</v>
      </c>
      <c r="AL77" s="81">
        <v>0</v>
      </c>
      <c r="AM77" s="81">
        <v>2463261.3019057764</v>
      </c>
      <c r="AN77" s="81">
        <v>0</v>
      </c>
      <c r="AO77" s="81">
        <v>0</v>
      </c>
      <c r="AP77" s="82"/>
      <c r="AQ77" s="81">
        <v>246</v>
      </c>
      <c r="AR77" s="81">
        <v>64</v>
      </c>
      <c r="AS77" s="81">
        <v>0</v>
      </c>
      <c r="AT77" s="81">
        <v>0</v>
      </c>
      <c r="AU77" s="81">
        <v>0</v>
      </c>
      <c r="AV77" s="81">
        <v>0</v>
      </c>
      <c r="AW77" s="81" t="s">
        <v>564</v>
      </c>
      <c r="AX77" s="82"/>
      <c r="AY77" s="81">
        <v>1112.8</v>
      </c>
      <c r="AZ77" s="81">
        <v>4227.3999999999996</v>
      </c>
      <c r="BA77" s="81">
        <v>0</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1803</v>
      </c>
      <c r="B78" s="80">
        <v>438</v>
      </c>
      <c r="C78" s="80">
        <v>13</v>
      </c>
      <c r="D78" s="80">
        <v>26</v>
      </c>
      <c r="E78" s="80">
        <v>2016</v>
      </c>
      <c r="F78" s="80" t="s">
        <v>92</v>
      </c>
      <c r="G78" s="80" t="s">
        <v>1790</v>
      </c>
      <c r="H78" s="80" t="s">
        <v>1791</v>
      </c>
      <c r="I78" s="177"/>
      <c r="J78" s="81">
        <v>6.6074808632540618</v>
      </c>
      <c r="K78" s="81">
        <v>1.5601687166337945</v>
      </c>
      <c r="L78" s="81">
        <v>9.4296821609004287</v>
      </c>
      <c r="M78" s="81">
        <v>28.655273491920148</v>
      </c>
      <c r="N78" s="81">
        <v>32.174897683825598</v>
      </c>
      <c r="O78" s="81">
        <v>16.98591409416969</v>
      </c>
      <c r="P78" s="81">
        <v>19.648671501341546</v>
      </c>
      <c r="Q78" s="81">
        <v>1.2480679321325785</v>
      </c>
      <c r="R78" s="81">
        <v>8.5637084605195507E-2</v>
      </c>
      <c r="S78" s="81">
        <v>1.5516676436800003</v>
      </c>
      <c r="T78" s="82"/>
      <c r="U78" s="81">
        <v>527181</v>
      </c>
      <c r="V78" s="81">
        <v>606</v>
      </c>
      <c r="W78" s="81">
        <v>190</v>
      </c>
      <c r="X78" s="81">
        <v>6423</v>
      </c>
      <c r="Y78" s="81">
        <v>9116</v>
      </c>
      <c r="Z78" s="81">
        <v>9990</v>
      </c>
      <c r="AA78" s="81">
        <v>4044</v>
      </c>
      <c r="AB78" s="81">
        <v>17670</v>
      </c>
      <c r="AC78" s="81">
        <v>14625.97108363376</v>
      </c>
      <c r="AD78" s="81">
        <v>1.5516676436800001</v>
      </c>
      <c r="AE78" s="82"/>
      <c r="AF78" s="81">
        <v>4597934.041982566</v>
      </c>
      <c r="AG78" s="81">
        <v>1143021.6386189249</v>
      </c>
      <c r="AH78" s="81">
        <v>1223752.06904879</v>
      </c>
      <c r="AI78" s="81">
        <v>43660389.429937273</v>
      </c>
      <c r="AJ78" s="81">
        <v>46470411.92607227</v>
      </c>
      <c r="AK78" s="81">
        <v>0</v>
      </c>
      <c r="AL78" s="81">
        <v>0</v>
      </c>
      <c r="AM78" s="81">
        <v>2423480.7222486492</v>
      </c>
      <c r="AN78" s="81">
        <v>0</v>
      </c>
      <c r="AO78" s="81">
        <v>0</v>
      </c>
      <c r="AP78" s="82"/>
      <c r="AQ78" s="81">
        <v>257</v>
      </c>
      <c r="AR78" s="81">
        <v>68</v>
      </c>
      <c r="AS78" s="81">
        <v>0</v>
      </c>
      <c r="AT78" s="81">
        <v>0</v>
      </c>
      <c r="AU78" s="81">
        <v>0</v>
      </c>
      <c r="AV78" s="81">
        <v>0</v>
      </c>
      <c r="AW78" s="81" t="s">
        <v>564</v>
      </c>
      <c r="AX78" s="82"/>
      <c r="AY78" s="81">
        <v>1173.5999999999999</v>
      </c>
      <c r="AZ78" s="81">
        <v>4391.3</v>
      </c>
      <c r="BA78" s="81">
        <v>0</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1804</v>
      </c>
      <c r="B79" s="80">
        <v>439</v>
      </c>
      <c r="C79" s="80">
        <v>14</v>
      </c>
      <c r="D79" s="80">
        <v>26</v>
      </c>
      <c r="E79" s="80">
        <v>2017</v>
      </c>
      <c r="F79" s="80" t="s">
        <v>71</v>
      </c>
      <c r="G79" s="80" t="s">
        <v>1790</v>
      </c>
      <c r="H79" s="80" t="s">
        <v>1791</v>
      </c>
      <c r="I79" s="177"/>
      <c r="J79" s="81">
        <v>6.277491066093253</v>
      </c>
      <c r="K79" s="81">
        <v>1.5751112069601172</v>
      </c>
      <c r="L79" s="81">
        <v>9.2145929079063293</v>
      </c>
      <c r="M79" s="81">
        <v>27.072832580261117</v>
      </c>
      <c r="N79" s="81">
        <v>31.127523016332951</v>
      </c>
      <c r="O79" s="81">
        <v>16.725469919153877</v>
      </c>
      <c r="P79" s="81">
        <v>18.978646549455306</v>
      </c>
      <c r="Q79" s="81">
        <v>1.1899340787538646</v>
      </c>
      <c r="R79" s="81">
        <v>8.7197658577395518E-2</v>
      </c>
      <c r="S79" s="81">
        <v>1.4630199116400004</v>
      </c>
      <c r="T79" s="82"/>
      <c r="U79" s="81">
        <v>535226</v>
      </c>
      <c r="V79" s="81">
        <v>606</v>
      </c>
      <c r="W79" s="81">
        <v>190</v>
      </c>
      <c r="X79" s="81">
        <v>6423</v>
      </c>
      <c r="Y79" s="81">
        <v>9098</v>
      </c>
      <c r="Z79" s="81">
        <v>10000</v>
      </c>
      <c r="AA79" s="81">
        <v>3931</v>
      </c>
      <c r="AB79" s="81">
        <v>17422</v>
      </c>
      <c r="AC79" s="81">
        <v>15188</v>
      </c>
      <c r="AD79" s="81">
        <v>1.46301991164</v>
      </c>
      <c r="AE79" s="82"/>
      <c r="AF79" s="81">
        <v>4765129.1611629948</v>
      </c>
      <c r="AG79" s="81">
        <v>1204018.95347152</v>
      </c>
      <c r="AH79" s="81">
        <v>1498060.516659281</v>
      </c>
      <c r="AI79" s="81">
        <v>42924864.651438899</v>
      </c>
      <c r="AJ79" s="81">
        <v>43768522.529708728</v>
      </c>
      <c r="AK79" s="81">
        <v>0</v>
      </c>
      <c r="AL79" s="81">
        <v>0</v>
      </c>
      <c r="AM79" s="81">
        <v>2393205.8212603251</v>
      </c>
      <c r="AN79" s="81">
        <v>0</v>
      </c>
      <c r="AO79" s="81">
        <v>0</v>
      </c>
      <c r="AP79" s="82"/>
      <c r="AQ79" s="81">
        <v>275</v>
      </c>
      <c r="AR79" s="81">
        <v>76</v>
      </c>
      <c r="AS79" s="81">
        <v>0</v>
      </c>
      <c r="AT79" s="81">
        <v>0</v>
      </c>
      <c r="AU79" s="81">
        <v>0</v>
      </c>
      <c r="AV79" s="81">
        <v>0</v>
      </c>
      <c r="AW79" s="81" t="s">
        <v>564</v>
      </c>
      <c r="AX79" s="82"/>
      <c r="AY79" s="81">
        <v>1290.7</v>
      </c>
      <c r="AZ79" s="81">
        <v>4642.5</v>
      </c>
      <c r="BA79" s="81">
        <v>0</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1805</v>
      </c>
      <c r="B80" s="80">
        <v>440</v>
      </c>
      <c r="C80" s="80">
        <v>15</v>
      </c>
      <c r="D80" s="80">
        <v>26</v>
      </c>
      <c r="E80" s="80">
        <v>2018</v>
      </c>
      <c r="F80" s="80" t="s">
        <v>93</v>
      </c>
      <c r="G80" s="80" t="s">
        <v>1790</v>
      </c>
      <c r="H80" s="80" t="s">
        <v>1791</v>
      </c>
      <c r="I80" s="177"/>
      <c r="J80" s="81">
        <v>6.5573973738527602</v>
      </c>
      <c r="K80" s="81">
        <v>1.4589346635456231</v>
      </c>
      <c r="L80" s="81">
        <v>8.4733802136366148</v>
      </c>
      <c r="M80" s="81">
        <v>28.018597510978228</v>
      </c>
      <c r="N80" s="81">
        <v>27.576768303615353</v>
      </c>
      <c r="O80" s="81">
        <v>16.301279568325672</v>
      </c>
      <c r="P80" s="81">
        <v>18.392998128011978</v>
      </c>
      <c r="Q80" s="81">
        <v>1.0823328242342616</v>
      </c>
      <c r="R80" s="81">
        <v>5.4295088099614607E-2</v>
      </c>
      <c r="S80" s="81">
        <v>1.7676614513600002</v>
      </c>
      <c r="T80" s="82"/>
      <c r="U80" s="81">
        <v>582784</v>
      </c>
      <c r="V80" s="81">
        <v>606</v>
      </c>
      <c r="W80" s="81">
        <v>190</v>
      </c>
      <c r="X80" s="81">
        <v>6423</v>
      </c>
      <c r="Y80" s="81">
        <v>8937</v>
      </c>
      <c r="Z80" s="81">
        <v>9933</v>
      </c>
      <c r="AA80" s="81">
        <v>3848</v>
      </c>
      <c r="AB80" s="81">
        <v>17077</v>
      </c>
      <c r="AC80" s="81">
        <v>9420.0000000000018</v>
      </c>
      <c r="AD80" s="81">
        <v>1.76766145136</v>
      </c>
      <c r="AE80" s="82"/>
      <c r="AF80" s="81">
        <v>5275922.7683107471</v>
      </c>
      <c r="AG80" s="81">
        <v>1091355.1831120651</v>
      </c>
      <c r="AH80" s="81">
        <v>1386454.8893342291</v>
      </c>
      <c r="AI80" s="81">
        <v>43686148.501802117</v>
      </c>
      <c r="AJ80" s="81">
        <v>42208794.310675219</v>
      </c>
      <c r="AK80" s="81">
        <v>0</v>
      </c>
      <c r="AL80" s="81">
        <v>0</v>
      </c>
      <c r="AM80" s="81">
        <v>2350668.017622828</v>
      </c>
      <c r="AN80" s="81">
        <v>0</v>
      </c>
      <c r="AO80" s="81">
        <v>0</v>
      </c>
      <c r="AP80" s="82"/>
      <c r="AQ80" s="81">
        <v>295</v>
      </c>
      <c r="AR80" s="81">
        <v>103</v>
      </c>
      <c r="AS80" s="81">
        <v>0</v>
      </c>
      <c r="AT80" s="81">
        <v>0</v>
      </c>
      <c r="AU80" s="81">
        <v>0</v>
      </c>
      <c r="AV80" s="81">
        <v>0</v>
      </c>
      <c r="AW80" s="81" t="s">
        <v>564</v>
      </c>
      <c r="AX80" s="82"/>
      <c r="AY80" s="81">
        <v>1400.2</v>
      </c>
      <c r="AZ80" s="81">
        <v>5587</v>
      </c>
      <c r="BA80" s="81">
        <v>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1806</v>
      </c>
      <c r="B81" s="80">
        <v>441</v>
      </c>
      <c r="C81" s="80">
        <v>16</v>
      </c>
      <c r="D81" s="80">
        <v>26</v>
      </c>
      <c r="E81" s="80">
        <v>2019</v>
      </c>
      <c r="F81" s="80" t="s">
        <v>73</v>
      </c>
      <c r="G81" s="80" t="s">
        <v>1790</v>
      </c>
      <c r="H81" s="80" t="s">
        <v>1791</v>
      </c>
      <c r="I81" s="177"/>
      <c r="J81" s="81">
        <v>6.9002660531825475</v>
      </c>
      <c r="K81" s="81">
        <v>1.3602269577730555</v>
      </c>
      <c r="L81" s="81">
        <v>8.5336114084411676</v>
      </c>
      <c r="M81" s="81">
        <v>24.981843981441482</v>
      </c>
      <c r="N81" s="81">
        <v>25.382512640501378</v>
      </c>
      <c r="O81" s="81">
        <v>15.725115784148286</v>
      </c>
      <c r="P81" s="81">
        <v>17.732253324933122</v>
      </c>
      <c r="Q81" s="81">
        <v>1.0301665389376957</v>
      </c>
      <c r="R81" s="81">
        <v>6.4648565106072919E-2</v>
      </c>
      <c r="S81" s="81">
        <v>1.4582649735</v>
      </c>
      <c r="T81" s="82"/>
      <c r="U81" s="81">
        <v>603496</v>
      </c>
      <c r="V81" s="81">
        <v>606</v>
      </c>
      <c r="W81" s="81">
        <v>190</v>
      </c>
      <c r="X81" s="81">
        <v>6423</v>
      </c>
      <c r="Y81" s="81">
        <v>8861</v>
      </c>
      <c r="Z81" s="81">
        <v>9845</v>
      </c>
      <c r="AA81" s="81">
        <v>3682</v>
      </c>
      <c r="AB81" s="81">
        <v>16694</v>
      </c>
      <c r="AC81" s="81">
        <v>11400</v>
      </c>
      <c r="AD81" s="81">
        <v>1.4582649735</v>
      </c>
      <c r="AE81" s="82"/>
      <c r="AF81" s="81">
        <v>5793889.7654290423</v>
      </c>
      <c r="AG81" s="81">
        <v>1072017.8507301391</v>
      </c>
      <c r="AH81" s="81">
        <v>1524903.695589589</v>
      </c>
      <c r="AI81" s="81">
        <v>41916793.025586031</v>
      </c>
      <c r="AJ81" s="81">
        <v>37545128.420244619</v>
      </c>
      <c r="AK81" s="81">
        <v>0</v>
      </c>
      <c r="AL81" s="81">
        <v>0</v>
      </c>
      <c r="AM81" s="81">
        <v>2273597.1276352848</v>
      </c>
      <c r="AN81" s="81">
        <v>0</v>
      </c>
      <c r="AO81" s="81">
        <v>0</v>
      </c>
      <c r="AP81" s="82"/>
      <c r="AQ81" s="81">
        <v>315</v>
      </c>
      <c r="AR81" s="81">
        <v>132</v>
      </c>
      <c r="AS81" s="81">
        <v>0</v>
      </c>
      <c r="AT81" s="81">
        <v>0</v>
      </c>
      <c r="AU81" s="81">
        <v>0</v>
      </c>
      <c r="AV81" s="81">
        <v>0</v>
      </c>
      <c r="AW81" s="81" t="s">
        <v>564</v>
      </c>
      <c r="AX81" s="82"/>
      <c r="AY81" s="81">
        <v>1507.1</v>
      </c>
      <c r="AZ81" s="81">
        <v>6827.9</v>
      </c>
      <c r="BA81" s="81">
        <v>0</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1807</v>
      </c>
      <c r="B82" s="80">
        <v>442</v>
      </c>
      <c r="C82" s="80">
        <v>17</v>
      </c>
      <c r="D82" s="80">
        <v>26</v>
      </c>
      <c r="E82" s="80">
        <v>2020</v>
      </c>
      <c r="F82" s="80" t="s">
        <v>218</v>
      </c>
      <c r="G82" s="80" t="s">
        <v>1790</v>
      </c>
      <c r="H82" s="80" t="s">
        <v>1791</v>
      </c>
      <c r="I82" s="177"/>
      <c r="J82" s="81">
        <v>6.6587750613046301</v>
      </c>
      <c r="K82" s="81">
        <v>1.047244797864368</v>
      </c>
      <c r="L82" s="81">
        <v>7.7168899917855649</v>
      </c>
      <c r="M82" s="81">
        <v>20.818527539169189</v>
      </c>
      <c r="N82" s="81">
        <v>24.941128404734769</v>
      </c>
      <c r="O82" s="81">
        <v>13.683664484623318</v>
      </c>
      <c r="P82" s="81">
        <v>16.564573983861518</v>
      </c>
      <c r="Q82" s="81">
        <v>0.96676015257183912</v>
      </c>
      <c r="R82" s="81">
        <v>5.2849529714614409E-2</v>
      </c>
      <c r="S82" s="81">
        <v>1.2724839795</v>
      </c>
      <c r="T82" s="82"/>
      <c r="U82" s="81">
        <v>593434</v>
      </c>
      <c r="V82" s="81">
        <v>444</v>
      </c>
      <c r="W82" s="81">
        <v>183</v>
      </c>
      <c r="X82" s="81">
        <v>5938</v>
      </c>
      <c r="Y82" s="81">
        <v>8764</v>
      </c>
      <c r="Z82" s="81">
        <v>9778</v>
      </c>
      <c r="AA82" s="81">
        <v>3737</v>
      </c>
      <c r="AB82" s="81">
        <v>16396</v>
      </c>
      <c r="AC82" s="81">
        <v>9368</v>
      </c>
      <c r="AD82" s="81">
        <v>1.2724839795</v>
      </c>
      <c r="AE82" s="82"/>
      <c r="AF82" s="81">
        <v>5797034.1767468723</v>
      </c>
      <c r="AG82" s="81">
        <v>804542.10829516093</v>
      </c>
      <c r="AH82" s="81">
        <v>1438185.115884668</v>
      </c>
      <c r="AI82" s="81">
        <v>37433936.651611701</v>
      </c>
      <c r="AJ82" s="81">
        <v>42689502.622902237</v>
      </c>
      <c r="AK82" s="81"/>
      <c r="AL82" s="81"/>
      <c r="AM82" s="81">
        <v>2139860.1633593896</v>
      </c>
      <c r="AN82" s="81"/>
      <c r="AO82" s="81"/>
      <c r="AP82" s="82"/>
      <c r="AQ82" s="81">
        <v>328</v>
      </c>
      <c r="AR82" s="81">
        <v>165</v>
      </c>
      <c r="AS82" s="81">
        <v>0</v>
      </c>
      <c r="AT82" s="81">
        <v>0</v>
      </c>
      <c r="AU82" s="81">
        <v>0</v>
      </c>
      <c r="AV82" s="81">
        <v>0</v>
      </c>
      <c r="AW82" s="81">
        <v>0</v>
      </c>
      <c r="AX82" s="82"/>
      <c r="AY82" s="81">
        <v>1586.9999999999991</v>
      </c>
      <c r="AZ82" s="81">
        <v>8164.0000000000009</v>
      </c>
      <c r="BA82" s="81">
        <v>0</v>
      </c>
      <c r="BB82" s="81">
        <v>0</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1808</v>
      </c>
      <c r="B83" s="80">
        <v>442</v>
      </c>
      <c r="C83" s="80">
        <v>18</v>
      </c>
      <c r="D83" s="80">
        <v>26</v>
      </c>
      <c r="E83" s="80">
        <v>2021</v>
      </c>
      <c r="F83" s="80" t="s">
        <v>75</v>
      </c>
      <c r="G83" s="174" t="s">
        <v>1790</v>
      </c>
      <c r="H83" s="80" t="s">
        <v>1791</v>
      </c>
      <c r="I83" s="177"/>
      <c r="J83" s="81">
        <v>6.5567975232339046</v>
      </c>
      <c r="K83" s="81">
        <v>1.1478102962092187</v>
      </c>
      <c r="L83" s="81">
        <v>7.3817006945842385</v>
      </c>
      <c r="M83" s="81">
        <v>23.770160400941258</v>
      </c>
      <c r="N83" s="81">
        <v>24.061822872252979</v>
      </c>
      <c r="O83" s="81">
        <v>13.187239812949539</v>
      </c>
      <c r="P83" s="81">
        <v>16.722128943440886</v>
      </c>
      <c r="Q83" s="81">
        <v>0.96141555770161358</v>
      </c>
      <c r="R83" s="81">
        <v>7.3686166901026307E-2</v>
      </c>
      <c r="S83" s="81">
        <v>2.1815853653400001</v>
      </c>
      <c r="T83" s="82"/>
      <c r="U83" s="81">
        <v>576538</v>
      </c>
      <c r="V83" s="81">
        <v>444</v>
      </c>
      <c r="W83" s="81">
        <v>183</v>
      </c>
      <c r="X83" s="81">
        <v>5938</v>
      </c>
      <c r="Y83" s="81">
        <v>8686</v>
      </c>
      <c r="Z83" s="81">
        <v>9703</v>
      </c>
      <c r="AA83" s="81">
        <v>3679</v>
      </c>
      <c r="AB83" s="81">
        <v>16112</v>
      </c>
      <c r="AC83" s="81">
        <v>12659.999999999998</v>
      </c>
      <c r="AD83" s="81">
        <v>2.1815853653400001</v>
      </c>
      <c r="AE83" s="82"/>
      <c r="AF83" s="81">
        <v>5723755.7965232814</v>
      </c>
      <c r="AG83" s="81">
        <v>852624.44171728694</v>
      </c>
      <c r="AH83" s="81">
        <v>1313938.1048889346</v>
      </c>
      <c r="AI83" s="81">
        <v>39865715.996951669</v>
      </c>
      <c r="AJ83" s="81">
        <v>39136905.159015931</v>
      </c>
      <c r="AK83" s="81">
        <v>0</v>
      </c>
      <c r="AL83" s="81">
        <v>0</v>
      </c>
      <c r="AM83" s="81">
        <v>2114923.7603593203</v>
      </c>
      <c r="AN83" s="81">
        <v>0</v>
      </c>
      <c r="AO83" s="81">
        <v>0</v>
      </c>
      <c r="AP83" s="82"/>
      <c r="AQ83" s="81">
        <v>335</v>
      </c>
      <c r="AR83" s="81">
        <v>188</v>
      </c>
      <c r="AS83" s="81">
        <v>0</v>
      </c>
      <c r="AT83" s="81">
        <v>0</v>
      </c>
      <c r="AU83" s="81">
        <v>0</v>
      </c>
      <c r="AV83" s="81">
        <v>0</v>
      </c>
      <c r="AW83" s="81"/>
      <c r="AX83" s="82"/>
      <c r="AY83" s="81">
        <v>1624.9999999999991</v>
      </c>
      <c r="AZ83" s="81">
        <v>9090.4000000000015</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1809</v>
      </c>
      <c r="B84" s="80">
        <v>442</v>
      </c>
      <c r="C84" s="80">
        <v>19</v>
      </c>
      <c r="D84" s="80">
        <v>26</v>
      </c>
      <c r="E84" s="80">
        <v>2022</v>
      </c>
      <c r="F84" s="80" t="s">
        <v>568</v>
      </c>
      <c r="G84" s="174" t="s">
        <v>1790</v>
      </c>
      <c r="H84" s="80" t="s">
        <v>1791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344</v>
      </c>
      <c r="AR84" s="81">
        <v>196</v>
      </c>
      <c r="AS84" s="81">
        <v>0</v>
      </c>
      <c r="AT84" s="81">
        <v>0</v>
      </c>
      <c r="AU84" s="81">
        <v>0</v>
      </c>
      <c r="AV84" s="81">
        <v>0</v>
      </c>
      <c r="AW84" s="81"/>
      <c r="AX84" s="82"/>
      <c r="AY84" s="81">
        <v>1678.7999999999993</v>
      </c>
      <c r="AZ84" s="81">
        <v>9437.0000000000018</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1810</v>
      </c>
      <c r="B85" s="80">
        <v>205</v>
      </c>
      <c r="C85" s="80">
        <v>1</v>
      </c>
      <c r="D85" s="80">
        <v>13</v>
      </c>
      <c r="E85" s="80">
        <v>1990</v>
      </c>
      <c r="F85" s="80" t="s">
        <v>562</v>
      </c>
      <c r="G85" s="80" t="s">
        <v>1811</v>
      </c>
      <c r="H85" s="80" t="s">
        <v>1812</v>
      </c>
      <c r="I85" s="177"/>
      <c r="J85" s="81">
        <v>20.060902280429666</v>
      </c>
      <c r="K85" s="81">
        <v>4.0264022624919615</v>
      </c>
      <c r="L85" s="81">
        <v>3.8341499585362482</v>
      </c>
      <c r="M85" s="81">
        <v>12.042036568509342</v>
      </c>
      <c r="N85" s="81">
        <v>19.595827180257345</v>
      </c>
      <c r="O85" s="81">
        <v>15.44084473315478</v>
      </c>
      <c r="P85" s="81">
        <v>25.332450480180341</v>
      </c>
      <c r="Q85" s="81">
        <v>1.5412090628073836</v>
      </c>
      <c r="R85" s="81">
        <v>5.2731438157283677</v>
      </c>
      <c r="S85" s="81">
        <v>1.4255336246295491</v>
      </c>
      <c r="T85" s="82"/>
      <c r="U85" s="81">
        <v>1617832</v>
      </c>
      <c r="V85" s="81">
        <v>1184</v>
      </c>
      <c r="W85" s="81">
        <v>50</v>
      </c>
      <c r="X85" s="81">
        <v>4724</v>
      </c>
      <c r="Y85" s="81">
        <v>7080</v>
      </c>
      <c r="Z85" s="81">
        <v>6351</v>
      </c>
      <c r="AA85" s="81">
        <v>6151</v>
      </c>
      <c r="AB85" s="81">
        <v>25024</v>
      </c>
      <c r="AC85" s="81">
        <v>913318</v>
      </c>
      <c r="AD85" s="81">
        <v>1.4255336246295491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1813</v>
      </c>
      <c r="B86" s="80">
        <v>206</v>
      </c>
      <c r="C86" s="80">
        <v>2</v>
      </c>
      <c r="D86" s="80">
        <v>13</v>
      </c>
      <c r="E86" s="80">
        <v>2005</v>
      </c>
      <c r="F86" s="80" t="s">
        <v>565</v>
      </c>
      <c r="G86" s="80" t="s">
        <v>1811</v>
      </c>
      <c r="H86" s="80" t="s">
        <v>1812</v>
      </c>
      <c r="I86" s="177"/>
      <c r="J86" s="81">
        <v>20.077301136698289</v>
      </c>
      <c r="K86" s="81">
        <v>2.6967645333403261</v>
      </c>
      <c r="L86" s="81">
        <v>4.3981803301910505</v>
      </c>
      <c r="M86" s="81">
        <v>15.936367757400399</v>
      </c>
      <c r="N86" s="81">
        <v>23.100907393313104</v>
      </c>
      <c r="O86" s="81">
        <v>20.873337300352048</v>
      </c>
      <c r="P86" s="81">
        <v>25.540581957305807</v>
      </c>
      <c r="Q86" s="81">
        <v>1.2614837595570241</v>
      </c>
      <c r="R86" s="81">
        <v>2.0824377648737409</v>
      </c>
      <c r="S86" s="81">
        <v>0.93159142959703622</v>
      </c>
      <c r="T86" s="82"/>
      <c r="U86" s="81">
        <v>1850632</v>
      </c>
      <c r="V86" s="81">
        <v>1085</v>
      </c>
      <c r="W86" s="81">
        <v>58</v>
      </c>
      <c r="X86" s="81">
        <v>3531</v>
      </c>
      <c r="Y86" s="81">
        <v>7617</v>
      </c>
      <c r="Z86" s="81">
        <v>9935</v>
      </c>
      <c r="AA86" s="81">
        <v>5079</v>
      </c>
      <c r="AB86" s="81">
        <v>21412</v>
      </c>
      <c r="AC86" s="81">
        <v>368236</v>
      </c>
      <c r="AD86" s="81">
        <v>0.93159142959703622</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1814</v>
      </c>
      <c r="B87" s="80">
        <v>207</v>
      </c>
      <c r="C87" s="80">
        <v>3</v>
      </c>
      <c r="D87" s="80">
        <v>13</v>
      </c>
      <c r="E87" s="80">
        <v>2006</v>
      </c>
      <c r="F87" s="80" t="s">
        <v>566</v>
      </c>
      <c r="G87" s="80" t="s">
        <v>1811</v>
      </c>
      <c r="H87" s="80" t="s">
        <v>1812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1815</v>
      </c>
      <c r="B88" s="80">
        <v>208</v>
      </c>
      <c r="C88" s="80">
        <v>4</v>
      </c>
      <c r="D88" s="80">
        <v>13</v>
      </c>
      <c r="E88" s="80">
        <v>2007</v>
      </c>
      <c r="F88" s="80" t="s">
        <v>567</v>
      </c>
      <c r="G88" s="80" t="s">
        <v>1811</v>
      </c>
      <c r="H88" s="80" t="s">
        <v>1812</v>
      </c>
      <c r="I88" s="177"/>
      <c r="J88" s="81">
        <v>20.825365182909291</v>
      </c>
      <c r="K88" s="81">
        <v>2.1038224352963484</v>
      </c>
      <c r="L88" s="81">
        <v>3.2599768776144704</v>
      </c>
      <c r="M88" s="81">
        <v>18.047056030679077</v>
      </c>
      <c r="N88" s="81">
        <v>23.371727160595935</v>
      </c>
      <c r="O88" s="81">
        <v>20.40860542559825</v>
      </c>
      <c r="P88" s="81">
        <v>24.935046386923553</v>
      </c>
      <c r="Q88" s="81">
        <v>1.2957198734823971</v>
      </c>
      <c r="R88" s="81">
        <v>0.85799583251682632</v>
      </c>
      <c r="S88" s="81">
        <v>0.82058870689854102</v>
      </c>
      <c r="T88" s="82"/>
      <c r="U88" s="81">
        <v>2183689</v>
      </c>
      <c r="V88" s="81">
        <v>863</v>
      </c>
      <c r="W88" s="81">
        <v>42</v>
      </c>
      <c r="X88" s="81">
        <v>4607</v>
      </c>
      <c r="Y88" s="81">
        <v>7674</v>
      </c>
      <c r="Z88" s="81">
        <v>10098</v>
      </c>
      <c r="AA88" s="81">
        <v>4883</v>
      </c>
      <c r="AB88" s="81">
        <v>20830</v>
      </c>
      <c r="AC88" s="81">
        <v>156072</v>
      </c>
      <c r="AD88" s="81">
        <v>0.82058870689854102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1816</v>
      </c>
      <c r="B89" s="80">
        <v>209</v>
      </c>
      <c r="C89" s="80">
        <v>5</v>
      </c>
      <c r="D89" s="80">
        <v>13</v>
      </c>
      <c r="E89" s="80">
        <v>2008</v>
      </c>
      <c r="F89" s="80" t="s">
        <v>84</v>
      </c>
      <c r="G89" s="80" t="s">
        <v>1811</v>
      </c>
      <c r="H89" s="80" t="s">
        <v>1812</v>
      </c>
      <c r="I89" s="177"/>
      <c r="J89" s="81">
        <v>20.444862707568213</v>
      </c>
      <c r="K89" s="81">
        <v>1.5581711861756189</v>
      </c>
      <c r="L89" s="81">
        <v>2.9213247556652346</v>
      </c>
      <c r="M89" s="81">
        <v>18.797742252605495</v>
      </c>
      <c r="N89" s="81">
        <v>20.669969216463073</v>
      </c>
      <c r="O89" s="81">
        <v>19.677537267812092</v>
      </c>
      <c r="P89" s="81">
        <v>24.304748758709998</v>
      </c>
      <c r="Q89" s="81">
        <v>1.2552501583809355</v>
      </c>
      <c r="R89" s="81">
        <v>0.70266102674621089</v>
      </c>
      <c r="S89" s="81">
        <v>0</v>
      </c>
      <c r="T89" s="82"/>
      <c r="U89" s="81">
        <v>2210673</v>
      </c>
      <c r="V89" s="81">
        <v>863</v>
      </c>
      <c r="W89" s="81">
        <v>42</v>
      </c>
      <c r="X89" s="81">
        <v>4607</v>
      </c>
      <c r="Y89" s="81">
        <v>7613</v>
      </c>
      <c r="Z89" s="81">
        <v>10078</v>
      </c>
      <c r="AA89" s="81">
        <v>4765</v>
      </c>
      <c r="AB89" s="81">
        <v>20511</v>
      </c>
      <c r="AC89" s="81">
        <v>132723</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1817</v>
      </c>
      <c r="B90" s="80">
        <v>210</v>
      </c>
      <c r="C90" s="80">
        <v>6</v>
      </c>
      <c r="D90" s="80">
        <v>13</v>
      </c>
      <c r="E90" s="80">
        <v>2009</v>
      </c>
      <c r="F90" s="80" t="s">
        <v>85</v>
      </c>
      <c r="G90" s="80" t="s">
        <v>1811</v>
      </c>
      <c r="H90" s="80" t="s">
        <v>1812</v>
      </c>
      <c r="I90" s="177"/>
      <c r="J90" s="81">
        <v>15.540311506416174</v>
      </c>
      <c r="K90" s="81">
        <v>1.2673068701863999</v>
      </c>
      <c r="L90" s="81">
        <v>3.095780304628398</v>
      </c>
      <c r="M90" s="81">
        <v>17.488955555925834</v>
      </c>
      <c r="N90" s="81">
        <v>19.907544912233742</v>
      </c>
      <c r="O90" s="81">
        <v>19.989142993895374</v>
      </c>
      <c r="P90" s="81">
        <v>23.366652699016306</v>
      </c>
      <c r="Q90" s="81">
        <v>1.1795478378691409</v>
      </c>
      <c r="R90" s="81">
        <v>0.90041079453043538</v>
      </c>
      <c r="S90" s="81">
        <v>0.9041465583206576</v>
      </c>
      <c r="T90" s="82"/>
      <c r="U90" s="81">
        <v>1518593</v>
      </c>
      <c r="V90" s="81">
        <v>669</v>
      </c>
      <c r="W90" s="81">
        <v>64</v>
      </c>
      <c r="X90" s="81">
        <v>4573</v>
      </c>
      <c r="Y90" s="81">
        <v>7616</v>
      </c>
      <c r="Z90" s="81">
        <v>10105</v>
      </c>
      <c r="AA90" s="81">
        <v>4703</v>
      </c>
      <c r="AB90" s="81">
        <v>20233</v>
      </c>
      <c r="AC90" s="81">
        <v>165922</v>
      </c>
      <c r="AD90" s="81">
        <v>0.9041465583206576</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34.249000000000002</v>
      </c>
      <c r="BJ90" s="81">
        <v>0</v>
      </c>
      <c r="BK90" s="81">
        <v>0</v>
      </c>
      <c r="BL90" s="81">
        <v>0</v>
      </c>
      <c r="BM90" s="82"/>
      <c r="BN90" s="81">
        <v>0</v>
      </c>
      <c r="BO90" s="81">
        <v>0</v>
      </c>
      <c r="BP90" s="81">
        <v>2</v>
      </c>
      <c r="BQ90" s="81">
        <v>0</v>
      </c>
      <c r="BR90" s="81">
        <v>0</v>
      </c>
      <c r="BS90" s="81">
        <v>0</v>
      </c>
      <c r="BT90"/>
      <c r="BU90" s="80"/>
      <c r="BV90" s="80"/>
      <c r="BW90" s="80"/>
      <c r="BX90" s="80"/>
      <c r="BY90" s="80"/>
      <c r="BZ90" s="80"/>
      <c r="CA90" s="80"/>
      <c r="CB90" s="80"/>
      <c r="CC90" s="80"/>
    </row>
    <row r="91" spans="1:81">
      <c r="A91" s="80" t="s">
        <v>1818</v>
      </c>
      <c r="B91" s="80">
        <v>211</v>
      </c>
      <c r="C91" s="80">
        <v>7</v>
      </c>
      <c r="D91" s="80">
        <v>13</v>
      </c>
      <c r="E91" s="80">
        <v>2010</v>
      </c>
      <c r="F91" s="80" t="s">
        <v>86</v>
      </c>
      <c r="G91" s="80" t="s">
        <v>1811</v>
      </c>
      <c r="H91" s="80" t="s">
        <v>1812</v>
      </c>
      <c r="I91" s="177"/>
      <c r="J91" s="81">
        <v>18.623249256233692</v>
      </c>
      <c r="K91" s="81">
        <v>1.3654011602431051</v>
      </c>
      <c r="L91" s="81">
        <v>2.981132260024193</v>
      </c>
      <c r="M91" s="81">
        <v>18.474148283624832</v>
      </c>
      <c r="N91" s="81">
        <v>24.083135742321705</v>
      </c>
      <c r="O91" s="81">
        <v>20.231416103227684</v>
      </c>
      <c r="P91" s="81">
        <v>23.272133602277513</v>
      </c>
      <c r="Q91" s="81">
        <v>1.2154869635912884</v>
      </c>
      <c r="R91" s="81">
        <v>0.5860381403069429</v>
      </c>
      <c r="S91" s="81">
        <v>1.1588165580470953</v>
      </c>
      <c r="T91" s="82"/>
      <c r="U91" s="81">
        <v>1807839</v>
      </c>
      <c r="V91" s="81">
        <v>669</v>
      </c>
      <c r="W91" s="81">
        <v>64</v>
      </c>
      <c r="X91" s="81">
        <v>4573</v>
      </c>
      <c r="Y91" s="81">
        <v>7610</v>
      </c>
      <c r="Z91" s="81">
        <v>10275</v>
      </c>
      <c r="AA91" s="81">
        <v>4567</v>
      </c>
      <c r="AB91" s="81">
        <v>19978</v>
      </c>
      <c r="AC91" s="81">
        <v>102339</v>
      </c>
      <c r="AD91" s="81">
        <v>1.1588165580470953</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57.753999999999998</v>
      </c>
      <c r="BJ91" s="81">
        <v>0</v>
      </c>
      <c r="BK91" s="81">
        <v>0</v>
      </c>
      <c r="BL91" s="81">
        <v>0</v>
      </c>
      <c r="BM91" s="82"/>
      <c r="BN91" s="81">
        <v>0</v>
      </c>
      <c r="BO91" s="81">
        <v>0</v>
      </c>
      <c r="BP91" s="81">
        <v>3</v>
      </c>
      <c r="BQ91" s="81">
        <v>0</v>
      </c>
      <c r="BR91" s="81">
        <v>0</v>
      </c>
      <c r="BS91" s="81">
        <v>0</v>
      </c>
      <c r="BT91"/>
      <c r="BU91" s="80">
        <v>57.753999999999998</v>
      </c>
      <c r="BV91" s="80">
        <v>0</v>
      </c>
      <c r="BW91" s="80">
        <v>0</v>
      </c>
      <c r="BX91" s="80">
        <v>0</v>
      </c>
      <c r="BY91" s="80">
        <v>0</v>
      </c>
      <c r="BZ91" s="80">
        <v>0</v>
      </c>
      <c r="CA91" s="80">
        <v>0</v>
      </c>
      <c r="CB91" s="80">
        <v>0</v>
      </c>
      <c r="CC91" s="80">
        <v>0</v>
      </c>
    </row>
    <row r="92" spans="1:81">
      <c r="A92" s="80" t="s">
        <v>1819</v>
      </c>
      <c r="B92" s="80">
        <v>212</v>
      </c>
      <c r="C92" s="80">
        <v>8</v>
      </c>
      <c r="D92" s="80">
        <v>13</v>
      </c>
      <c r="E92" s="80">
        <v>2011</v>
      </c>
      <c r="F92" s="80" t="s">
        <v>87</v>
      </c>
      <c r="G92" s="80" t="s">
        <v>1811</v>
      </c>
      <c r="H92" s="80" t="s">
        <v>1812</v>
      </c>
      <c r="I92" s="177"/>
      <c r="J92" s="81">
        <v>22.846152300513065</v>
      </c>
      <c r="K92" s="81">
        <v>1.8039678331624387</v>
      </c>
      <c r="L92" s="81">
        <v>2.6402218249227603</v>
      </c>
      <c r="M92" s="81">
        <v>21.21566617435505</v>
      </c>
      <c r="N92" s="81">
        <v>29.498475392448231</v>
      </c>
      <c r="O92" s="81">
        <v>19.995874082931834</v>
      </c>
      <c r="P92" s="81">
        <v>22.287852505580275</v>
      </c>
      <c r="Q92" s="81">
        <v>1.3794249747966043</v>
      </c>
      <c r="R92" s="81">
        <v>0.51161022664523848</v>
      </c>
      <c r="S92" s="81">
        <v>1.327569877616096</v>
      </c>
      <c r="T92" s="82"/>
      <c r="U92" s="81">
        <v>1913063</v>
      </c>
      <c r="V92" s="81">
        <v>669</v>
      </c>
      <c r="W92" s="81">
        <v>64</v>
      </c>
      <c r="X92" s="81">
        <v>4573</v>
      </c>
      <c r="Y92" s="81">
        <v>7584</v>
      </c>
      <c r="Z92" s="81">
        <v>10376</v>
      </c>
      <c r="AA92" s="81">
        <v>4504</v>
      </c>
      <c r="AB92" s="81">
        <v>19656</v>
      </c>
      <c r="AC92" s="81">
        <v>89194</v>
      </c>
      <c r="AD92" s="81">
        <v>1.327569877616096</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62.47</v>
      </c>
      <c r="BJ92" s="81">
        <v>0</v>
      </c>
      <c r="BK92" s="81">
        <v>0</v>
      </c>
      <c r="BL92" s="81">
        <v>0</v>
      </c>
      <c r="BM92" s="82"/>
      <c r="BN92" s="81">
        <v>0</v>
      </c>
      <c r="BO92" s="81">
        <v>0</v>
      </c>
      <c r="BP92" s="81">
        <v>2</v>
      </c>
      <c r="BQ92" s="81">
        <v>0</v>
      </c>
      <c r="BR92" s="81">
        <v>0</v>
      </c>
      <c r="BS92" s="81">
        <v>0</v>
      </c>
      <c r="BT92"/>
      <c r="BU92" s="80">
        <v>62.47</v>
      </c>
      <c r="BV92" s="80">
        <v>0</v>
      </c>
      <c r="BW92" s="80">
        <v>0</v>
      </c>
      <c r="BX92" s="80">
        <v>0</v>
      </c>
      <c r="BY92" s="80">
        <v>0</v>
      </c>
      <c r="BZ92" s="80">
        <v>0</v>
      </c>
      <c r="CA92" s="80">
        <v>0</v>
      </c>
      <c r="CB92" s="80">
        <v>0</v>
      </c>
      <c r="CC92" s="80">
        <v>0</v>
      </c>
    </row>
    <row r="93" spans="1:81">
      <c r="A93" s="80" t="s">
        <v>1820</v>
      </c>
      <c r="B93" s="80">
        <v>213</v>
      </c>
      <c r="C93" s="80">
        <v>9</v>
      </c>
      <c r="D93" s="80">
        <v>13</v>
      </c>
      <c r="E93" s="80">
        <v>2012</v>
      </c>
      <c r="F93" s="80" t="s">
        <v>88</v>
      </c>
      <c r="G93" s="80" t="s">
        <v>1811</v>
      </c>
      <c r="H93" s="80" t="s">
        <v>1812</v>
      </c>
      <c r="I93" s="177"/>
      <c r="J93" s="81">
        <v>21.686455316265455</v>
      </c>
      <c r="K93" s="81">
        <v>1.7440872334690352</v>
      </c>
      <c r="L93" s="81">
        <v>2.6144262555568298</v>
      </c>
      <c r="M93" s="81">
        <v>23.917949041494243</v>
      </c>
      <c r="N93" s="81">
        <v>31.375435617284786</v>
      </c>
      <c r="O93" s="81">
        <v>19.893969620131017</v>
      </c>
      <c r="P93" s="81">
        <v>22.011556424443516</v>
      </c>
      <c r="Q93" s="81">
        <v>1.4752281689264561</v>
      </c>
      <c r="R93" s="81">
        <v>0.34254244165276493</v>
      </c>
      <c r="S93" s="81">
        <v>1.434028542760692</v>
      </c>
      <c r="T93" s="82"/>
      <c r="U93" s="81">
        <v>1625882</v>
      </c>
      <c r="V93" s="81">
        <v>669</v>
      </c>
      <c r="W93" s="81">
        <v>64</v>
      </c>
      <c r="X93" s="81">
        <v>4573</v>
      </c>
      <c r="Y93" s="81">
        <v>7536</v>
      </c>
      <c r="Z93" s="81">
        <v>10405</v>
      </c>
      <c r="AA93" s="81">
        <v>4423</v>
      </c>
      <c r="AB93" s="81">
        <v>19348</v>
      </c>
      <c r="AC93" s="81">
        <v>58172</v>
      </c>
      <c r="AD93" s="81">
        <v>1.434028542760692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63.448999999999998</v>
      </c>
      <c r="BJ93" s="81">
        <v>0</v>
      </c>
      <c r="BK93" s="81">
        <v>0</v>
      </c>
      <c r="BL93" s="81">
        <v>0</v>
      </c>
      <c r="BM93" s="82"/>
      <c r="BN93" s="81">
        <v>0</v>
      </c>
      <c r="BO93" s="81">
        <v>0</v>
      </c>
      <c r="BP93" s="81">
        <v>2</v>
      </c>
      <c r="BQ93" s="81">
        <v>0</v>
      </c>
      <c r="BR93" s="81">
        <v>0</v>
      </c>
      <c r="BS93" s="81">
        <v>0</v>
      </c>
      <c r="BT93"/>
      <c r="BU93" s="80">
        <v>63.448999999999998</v>
      </c>
      <c r="BV93" s="80">
        <v>0</v>
      </c>
      <c r="BW93" s="80">
        <v>0</v>
      </c>
      <c r="BX93" s="80">
        <v>0</v>
      </c>
      <c r="BY93" s="80">
        <v>0</v>
      </c>
      <c r="BZ93" s="80">
        <v>0</v>
      </c>
      <c r="CA93" s="80">
        <v>0</v>
      </c>
      <c r="CB93" s="80">
        <v>0</v>
      </c>
      <c r="CC93" s="80">
        <v>0</v>
      </c>
    </row>
    <row r="94" spans="1:81">
      <c r="A94" s="80" t="s">
        <v>1821</v>
      </c>
      <c r="B94" s="80">
        <v>214</v>
      </c>
      <c r="C94" s="80">
        <v>10</v>
      </c>
      <c r="D94" s="80">
        <v>13</v>
      </c>
      <c r="E94" s="80">
        <v>2013</v>
      </c>
      <c r="F94" s="80" t="s">
        <v>89</v>
      </c>
      <c r="G94" s="80" t="s">
        <v>1811</v>
      </c>
      <c r="H94" s="80" t="s">
        <v>1812</v>
      </c>
      <c r="I94" s="177"/>
      <c r="J94" s="81">
        <v>18.076692980602264</v>
      </c>
      <c r="K94" s="81">
        <v>1.5041475995225824</v>
      </c>
      <c r="L94" s="81">
        <v>2.4615710717945207</v>
      </c>
      <c r="M94" s="81">
        <v>23.460721157086695</v>
      </c>
      <c r="N94" s="81">
        <v>34.32810930587943</v>
      </c>
      <c r="O94" s="81">
        <v>19.160838995986754</v>
      </c>
      <c r="P94" s="81">
        <v>21.839730053347143</v>
      </c>
      <c r="Q94" s="81">
        <v>1.4807526796053889</v>
      </c>
      <c r="R94" s="81">
        <v>0.38916749540242362</v>
      </c>
      <c r="S94" s="81">
        <v>1.3040866217235947</v>
      </c>
      <c r="T94" s="82"/>
      <c r="U94" s="81">
        <v>1274877</v>
      </c>
      <c r="V94" s="81">
        <v>669</v>
      </c>
      <c r="W94" s="81">
        <v>64</v>
      </c>
      <c r="X94" s="81">
        <v>4573</v>
      </c>
      <c r="Y94" s="81">
        <v>7526</v>
      </c>
      <c r="Z94" s="81">
        <v>10469</v>
      </c>
      <c r="AA94" s="81">
        <v>4372</v>
      </c>
      <c r="AB94" s="81">
        <v>19142</v>
      </c>
      <c r="AC94" s="81">
        <v>64513</v>
      </c>
      <c r="AD94" s="81">
        <v>1.3040866217235947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55.664000000000001</v>
      </c>
      <c r="BJ94" s="81">
        <v>0</v>
      </c>
      <c r="BK94" s="81">
        <v>0</v>
      </c>
      <c r="BL94" s="81">
        <v>0</v>
      </c>
      <c r="BM94" s="82"/>
      <c r="BN94" s="81">
        <v>0</v>
      </c>
      <c r="BO94" s="81">
        <v>0</v>
      </c>
      <c r="BP94" s="81">
        <v>2</v>
      </c>
      <c r="BQ94" s="81">
        <v>0</v>
      </c>
      <c r="BR94" s="81">
        <v>0</v>
      </c>
      <c r="BS94" s="81">
        <v>0</v>
      </c>
      <c r="BT94"/>
      <c r="BU94" s="80">
        <v>55.664000000000001</v>
      </c>
      <c r="BV94" s="80">
        <v>0</v>
      </c>
      <c r="BW94" s="80">
        <v>0</v>
      </c>
      <c r="BX94" s="80">
        <v>0</v>
      </c>
      <c r="BY94" s="80">
        <v>0</v>
      </c>
      <c r="BZ94" s="80">
        <v>0</v>
      </c>
      <c r="CA94" s="80">
        <v>0</v>
      </c>
      <c r="CB94" s="80">
        <v>0</v>
      </c>
      <c r="CC94" s="80">
        <v>0</v>
      </c>
    </row>
    <row r="95" spans="1:81">
      <c r="A95" s="80" t="s">
        <v>1822</v>
      </c>
      <c r="B95" s="80">
        <v>215</v>
      </c>
      <c r="C95" s="80">
        <v>11</v>
      </c>
      <c r="D95" s="80">
        <v>13</v>
      </c>
      <c r="E95" s="80">
        <v>2014</v>
      </c>
      <c r="F95" s="80" t="s">
        <v>90</v>
      </c>
      <c r="G95" s="80" t="s">
        <v>1811</v>
      </c>
      <c r="H95" s="80" t="s">
        <v>1812</v>
      </c>
      <c r="I95" s="177"/>
      <c r="J95" s="81">
        <v>17.957685937839397</v>
      </c>
      <c r="K95" s="81">
        <v>1.577404957994037</v>
      </c>
      <c r="L95" s="81">
        <v>4.6471720782419332</v>
      </c>
      <c r="M95" s="81">
        <v>24.074703527191307</v>
      </c>
      <c r="N95" s="81">
        <v>26.875233428467556</v>
      </c>
      <c r="O95" s="81">
        <v>18.159761264828067</v>
      </c>
      <c r="P95" s="81">
        <v>21.511441982810421</v>
      </c>
      <c r="Q95" s="81">
        <v>1.3931797873093528</v>
      </c>
      <c r="R95" s="81">
        <v>0.4020793208511213</v>
      </c>
      <c r="S95" s="81">
        <v>1.6732886392228401</v>
      </c>
      <c r="T95" s="82"/>
      <c r="U95" s="81">
        <v>1383304</v>
      </c>
      <c r="V95" s="81">
        <v>633</v>
      </c>
      <c r="W95" s="81">
        <v>106</v>
      </c>
      <c r="X95" s="81">
        <v>4663</v>
      </c>
      <c r="Y95" s="81">
        <v>7486</v>
      </c>
      <c r="Z95" s="81">
        <v>10450</v>
      </c>
      <c r="AA95" s="81">
        <v>4284</v>
      </c>
      <c r="AB95" s="81">
        <v>18771</v>
      </c>
      <c r="AC95" s="81">
        <v>66863</v>
      </c>
      <c r="AD95" s="81">
        <v>1.6732886392228401</v>
      </c>
      <c r="AE95" s="82"/>
      <c r="AF95" s="81">
        <v>17211658.831939474</v>
      </c>
      <c r="AG95" s="81">
        <v>1221485.9352182627</v>
      </c>
      <c r="AH95" s="81">
        <v>1179216.7146169634</v>
      </c>
      <c r="AI95" s="81">
        <v>29805801.655165847</v>
      </c>
      <c r="AJ95" s="81">
        <v>37441615.788792379</v>
      </c>
      <c r="AK95" s="81">
        <v>0</v>
      </c>
      <c r="AL95" s="81">
        <v>0</v>
      </c>
      <c r="AM95" s="81">
        <v>2576977.8009118442</v>
      </c>
      <c r="AN95" s="81">
        <v>0</v>
      </c>
      <c r="AO95" s="81">
        <v>0</v>
      </c>
      <c r="AP95" s="82"/>
      <c r="AQ95" s="81">
        <v>397</v>
      </c>
      <c r="AR95" s="81">
        <v>52</v>
      </c>
      <c r="AS95" s="81">
        <v>0</v>
      </c>
      <c r="AT95" s="81">
        <v>0</v>
      </c>
      <c r="AU95" s="81">
        <v>0</v>
      </c>
      <c r="AV95" s="81">
        <v>0</v>
      </c>
      <c r="AW95" s="81" t="s">
        <v>564</v>
      </c>
      <c r="AX95" s="82"/>
      <c r="AY95" s="81">
        <v>1825.8600000000001</v>
      </c>
      <c r="AZ95" s="81">
        <v>24435.8</v>
      </c>
      <c r="BA95" s="81">
        <v>0</v>
      </c>
      <c r="BB95" s="81">
        <v>0</v>
      </c>
      <c r="BC95" s="81">
        <v>0</v>
      </c>
      <c r="BD95" s="81">
        <v>0</v>
      </c>
      <c r="BE95" s="81" t="s">
        <v>564</v>
      </c>
      <c r="BF95" s="82"/>
      <c r="BG95" s="81">
        <v>0</v>
      </c>
      <c r="BH95" s="81">
        <v>0</v>
      </c>
      <c r="BI95" s="81">
        <v>71.709999999999994</v>
      </c>
      <c r="BJ95" s="81">
        <v>0</v>
      </c>
      <c r="BK95" s="81">
        <v>0</v>
      </c>
      <c r="BL95" s="81">
        <v>0</v>
      </c>
      <c r="BM95" s="82"/>
      <c r="BN95" s="81">
        <v>0</v>
      </c>
      <c r="BO95" s="81">
        <v>0</v>
      </c>
      <c r="BP95" s="81">
        <v>2</v>
      </c>
      <c r="BQ95" s="81">
        <v>0</v>
      </c>
      <c r="BR95" s="81">
        <v>0</v>
      </c>
      <c r="BS95" s="81">
        <v>0</v>
      </c>
      <c r="BT95"/>
      <c r="BU95" s="80">
        <v>71.709999999999994</v>
      </c>
      <c r="BV95" s="80">
        <v>0</v>
      </c>
      <c r="BW95" s="80">
        <v>0</v>
      </c>
      <c r="BX95" s="80">
        <v>0</v>
      </c>
      <c r="BY95" s="80">
        <v>0</v>
      </c>
      <c r="BZ95" s="80">
        <v>0</v>
      </c>
      <c r="CA95" s="80">
        <v>0</v>
      </c>
      <c r="CB95" s="80">
        <v>0</v>
      </c>
      <c r="CC95" s="80">
        <v>0</v>
      </c>
    </row>
    <row r="96" spans="1:81">
      <c r="A96" s="80" t="s">
        <v>1823</v>
      </c>
      <c r="B96" s="80">
        <v>216</v>
      </c>
      <c r="C96" s="80">
        <v>12</v>
      </c>
      <c r="D96" s="80">
        <v>13</v>
      </c>
      <c r="E96" s="80">
        <v>2015</v>
      </c>
      <c r="F96" s="80" t="s">
        <v>91</v>
      </c>
      <c r="G96" s="80" t="s">
        <v>1811</v>
      </c>
      <c r="H96" s="80" t="s">
        <v>1812</v>
      </c>
      <c r="I96" s="177"/>
      <c r="J96" s="81">
        <v>14.909772300870786</v>
      </c>
      <c r="K96" s="81">
        <v>1.4868076947246103</v>
      </c>
      <c r="L96" s="81">
        <v>4.5862221005345454</v>
      </c>
      <c r="M96" s="81">
        <v>21.516312086466368</v>
      </c>
      <c r="N96" s="81">
        <v>24.038636902779128</v>
      </c>
      <c r="O96" s="81">
        <v>17.915897059435721</v>
      </c>
      <c r="P96" s="81">
        <v>21.277102752407323</v>
      </c>
      <c r="Q96" s="81">
        <v>1.3408940809142296</v>
      </c>
      <c r="R96" s="81">
        <v>0.20915011958835578</v>
      </c>
      <c r="S96" s="81">
        <v>1.7372037025524261</v>
      </c>
      <c r="T96" s="82"/>
      <c r="U96" s="81">
        <v>1436369</v>
      </c>
      <c r="V96" s="81">
        <v>633</v>
      </c>
      <c r="W96" s="81">
        <v>106</v>
      </c>
      <c r="X96" s="81">
        <v>4663</v>
      </c>
      <c r="Y96" s="81">
        <v>7438</v>
      </c>
      <c r="Z96" s="81">
        <v>10409</v>
      </c>
      <c r="AA96" s="81">
        <v>4234</v>
      </c>
      <c r="AB96" s="81">
        <v>18455</v>
      </c>
      <c r="AC96" s="81">
        <v>35828</v>
      </c>
      <c r="AD96" s="81">
        <v>1.7372037025524261</v>
      </c>
      <c r="AE96" s="82"/>
      <c r="AF96" s="81">
        <v>15002602.541901208</v>
      </c>
      <c r="AG96" s="81">
        <v>1123789.8017486394</v>
      </c>
      <c r="AH96" s="81">
        <v>955137.24970250204</v>
      </c>
      <c r="AI96" s="81">
        <v>28569569.563898169</v>
      </c>
      <c r="AJ96" s="81">
        <v>36724501.570111796</v>
      </c>
      <c r="AK96" s="81">
        <v>0</v>
      </c>
      <c r="AL96" s="81">
        <v>0</v>
      </c>
      <c r="AM96" s="81">
        <v>2529180.3341866643</v>
      </c>
      <c r="AN96" s="81">
        <v>0</v>
      </c>
      <c r="AO96" s="81">
        <v>0</v>
      </c>
      <c r="AP96" s="82"/>
      <c r="AQ96" s="81">
        <v>426</v>
      </c>
      <c r="AR96" s="81">
        <v>57</v>
      </c>
      <c r="AS96" s="81">
        <v>0</v>
      </c>
      <c r="AT96" s="81">
        <v>0</v>
      </c>
      <c r="AU96" s="81">
        <v>0</v>
      </c>
      <c r="AV96" s="81">
        <v>0</v>
      </c>
      <c r="AW96" s="81" t="s">
        <v>564</v>
      </c>
      <c r="AX96" s="82"/>
      <c r="AY96" s="81">
        <v>2023.98</v>
      </c>
      <c r="AZ96" s="81">
        <v>26239</v>
      </c>
      <c r="BA96" s="81">
        <v>0</v>
      </c>
      <c r="BB96" s="81">
        <v>0</v>
      </c>
      <c r="BC96" s="81">
        <v>0</v>
      </c>
      <c r="BD96" s="81">
        <v>0</v>
      </c>
      <c r="BE96" s="81" t="s">
        <v>564</v>
      </c>
      <c r="BF96" s="82"/>
      <c r="BG96" s="81">
        <v>0</v>
      </c>
      <c r="BH96" s="81">
        <v>0</v>
      </c>
      <c r="BI96" s="81">
        <v>62.329000000000001</v>
      </c>
      <c r="BJ96" s="81">
        <v>0</v>
      </c>
      <c r="BK96" s="81">
        <v>0</v>
      </c>
      <c r="BL96" s="81">
        <v>0</v>
      </c>
      <c r="BM96" s="82"/>
      <c r="BN96" s="81">
        <v>0</v>
      </c>
      <c r="BO96" s="81">
        <v>0</v>
      </c>
      <c r="BP96" s="81">
        <v>2</v>
      </c>
      <c r="BQ96" s="81">
        <v>0</v>
      </c>
      <c r="BR96" s="81">
        <v>0</v>
      </c>
      <c r="BS96" s="81">
        <v>0</v>
      </c>
      <c r="BT96"/>
      <c r="BU96" s="80">
        <v>62.329000000000001</v>
      </c>
      <c r="BV96" s="80">
        <v>0</v>
      </c>
      <c r="BW96" s="80">
        <v>0</v>
      </c>
      <c r="BX96" s="80">
        <v>0</v>
      </c>
      <c r="BY96" s="80">
        <v>0</v>
      </c>
      <c r="BZ96" s="80">
        <v>0</v>
      </c>
      <c r="CA96" s="80">
        <v>0</v>
      </c>
      <c r="CB96" s="80">
        <v>0</v>
      </c>
      <c r="CC96" s="80">
        <v>0</v>
      </c>
    </row>
    <row r="97" spans="1:81">
      <c r="A97" s="80" t="s">
        <v>1824</v>
      </c>
      <c r="B97" s="80">
        <v>217</v>
      </c>
      <c r="C97" s="80">
        <v>13</v>
      </c>
      <c r="D97" s="80">
        <v>13</v>
      </c>
      <c r="E97" s="80">
        <v>2016</v>
      </c>
      <c r="F97" s="80" t="s">
        <v>92</v>
      </c>
      <c r="G97" s="80" t="s">
        <v>1811</v>
      </c>
      <c r="H97" s="80" t="s">
        <v>1812</v>
      </c>
      <c r="I97" s="177"/>
      <c r="J97" s="81">
        <v>13.937354342738889</v>
      </c>
      <c r="K97" s="81">
        <v>1.4286165435958693</v>
      </c>
      <c r="L97" s="81">
        <v>4.4806036179778426</v>
      </c>
      <c r="M97" s="81">
        <v>17.254053721681952</v>
      </c>
      <c r="N97" s="81">
        <v>23.573902069254153</v>
      </c>
      <c r="O97" s="81">
        <v>17.688134566731456</v>
      </c>
      <c r="P97" s="81">
        <v>20.703014161032719</v>
      </c>
      <c r="Q97" s="81">
        <v>1.2796404485821122</v>
      </c>
      <c r="R97" s="81">
        <v>0.35071624030949039</v>
      </c>
      <c r="S97" s="81">
        <v>1.6596015397722299</v>
      </c>
      <c r="T97" s="82"/>
      <c r="U97" s="81">
        <v>1427651</v>
      </c>
      <c r="V97" s="81">
        <v>633</v>
      </c>
      <c r="W97" s="81">
        <v>106</v>
      </c>
      <c r="X97" s="81">
        <v>4663</v>
      </c>
      <c r="Y97" s="81">
        <v>7393</v>
      </c>
      <c r="Z97" s="81">
        <v>10403</v>
      </c>
      <c r="AA97" s="81">
        <v>4261</v>
      </c>
      <c r="AB97" s="81">
        <v>18117</v>
      </c>
      <c r="AC97" s="81">
        <v>59898.881576547174</v>
      </c>
      <c r="AD97" s="81">
        <v>1.6596015397722299</v>
      </c>
      <c r="AE97" s="82"/>
      <c r="AF97" s="81">
        <v>15149287.546714069</v>
      </c>
      <c r="AG97" s="81">
        <v>1067554.3387534691</v>
      </c>
      <c r="AH97" s="81">
        <v>797528.90637567104</v>
      </c>
      <c r="AI97" s="81">
        <v>27203146.54511866</v>
      </c>
      <c r="AJ97" s="81">
        <v>39634868.460628644</v>
      </c>
      <c r="AK97" s="81">
        <v>0</v>
      </c>
      <c r="AL97" s="81">
        <v>0</v>
      </c>
      <c r="AM97" s="81">
        <v>2484787.7897554492</v>
      </c>
      <c r="AN97" s="81">
        <v>0</v>
      </c>
      <c r="AO97" s="81">
        <v>0</v>
      </c>
      <c r="AP97" s="82"/>
      <c r="AQ97" s="81">
        <v>448</v>
      </c>
      <c r="AR97" s="81">
        <v>60</v>
      </c>
      <c r="AS97" s="81">
        <v>0</v>
      </c>
      <c r="AT97" s="81">
        <v>0</v>
      </c>
      <c r="AU97" s="81">
        <v>0</v>
      </c>
      <c r="AV97" s="81">
        <v>0</v>
      </c>
      <c r="AW97" s="81" t="s">
        <v>564</v>
      </c>
      <c r="AX97" s="82"/>
      <c r="AY97" s="81">
        <v>2144.88</v>
      </c>
      <c r="AZ97" s="81">
        <v>28253.4</v>
      </c>
      <c r="BA97" s="81">
        <v>0</v>
      </c>
      <c r="BB97" s="81">
        <v>0</v>
      </c>
      <c r="BC97" s="81">
        <v>0</v>
      </c>
      <c r="BD97" s="81">
        <v>0</v>
      </c>
      <c r="BE97" s="81" t="s">
        <v>564</v>
      </c>
      <c r="BF97" s="82"/>
      <c r="BG97" s="81">
        <v>0</v>
      </c>
      <c r="BH97" s="81">
        <v>0</v>
      </c>
      <c r="BI97" s="81">
        <v>55.281999999999996</v>
      </c>
      <c r="BJ97" s="81">
        <v>0</v>
      </c>
      <c r="BK97" s="81">
        <v>0</v>
      </c>
      <c r="BL97" s="81">
        <v>0</v>
      </c>
      <c r="BM97" s="82"/>
      <c r="BN97" s="81">
        <v>0</v>
      </c>
      <c r="BO97" s="81">
        <v>0</v>
      </c>
      <c r="BP97" s="81">
        <v>2</v>
      </c>
      <c r="BQ97" s="81">
        <v>0</v>
      </c>
      <c r="BR97" s="81">
        <v>0</v>
      </c>
      <c r="BS97" s="81">
        <v>0</v>
      </c>
      <c r="BT97"/>
      <c r="BU97" s="80">
        <v>55.281999999999996</v>
      </c>
      <c r="BV97" s="80">
        <v>0</v>
      </c>
      <c r="BW97" s="80">
        <v>0</v>
      </c>
      <c r="BX97" s="80">
        <v>0</v>
      </c>
      <c r="BY97" s="80">
        <v>0</v>
      </c>
      <c r="BZ97" s="80">
        <v>0</v>
      </c>
      <c r="CA97" s="80">
        <v>0</v>
      </c>
      <c r="CB97" s="80">
        <v>0</v>
      </c>
      <c r="CC97" s="80">
        <v>0</v>
      </c>
    </row>
    <row r="98" spans="1:81">
      <c r="A98" s="80" t="s">
        <v>1825</v>
      </c>
      <c r="B98" s="80">
        <v>218</v>
      </c>
      <c r="C98" s="80">
        <v>14</v>
      </c>
      <c r="D98" s="80">
        <v>13</v>
      </c>
      <c r="E98" s="80">
        <v>2017</v>
      </c>
      <c r="F98" s="80" t="s">
        <v>71</v>
      </c>
      <c r="G98" s="80" t="s">
        <v>1811</v>
      </c>
      <c r="H98" s="80" t="s">
        <v>1812</v>
      </c>
      <c r="I98" s="177"/>
      <c r="J98" s="81">
        <v>13.61153504501179</v>
      </c>
      <c r="K98" s="81">
        <v>1.3751358366888369</v>
      </c>
      <c r="L98" s="81">
        <v>4.1370944408396024</v>
      </c>
      <c r="M98" s="81">
        <v>15.702538708515142</v>
      </c>
      <c r="N98" s="81">
        <v>22.10539190989849</v>
      </c>
      <c r="O98" s="81">
        <v>17.275737879494038</v>
      </c>
      <c r="P98" s="81">
        <v>20.26287956450367</v>
      </c>
      <c r="Q98" s="81">
        <v>1.2150004205574847</v>
      </c>
      <c r="R98" s="81">
        <v>0.13412639581808761</v>
      </c>
      <c r="S98" s="81">
        <v>1.2729857891345018</v>
      </c>
      <c r="T98" s="82"/>
      <c r="U98" s="81">
        <v>1511199</v>
      </c>
      <c r="V98" s="81">
        <v>633</v>
      </c>
      <c r="W98" s="81">
        <v>106</v>
      </c>
      <c r="X98" s="81">
        <v>4663</v>
      </c>
      <c r="Y98" s="81">
        <v>7360</v>
      </c>
      <c r="Z98" s="81">
        <v>10329</v>
      </c>
      <c r="AA98" s="81">
        <v>4197</v>
      </c>
      <c r="AB98" s="81">
        <v>17789</v>
      </c>
      <c r="AC98" s="81">
        <v>23362</v>
      </c>
      <c r="AD98" s="81">
        <v>1.272985789134502</v>
      </c>
      <c r="AE98" s="82"/>
      <c r="AF98" s="81">
        <v>16719057.89006233</v>
      </c>
      <c r="AG98" s="81">
        <v>1048456.093667514</v>
      </c>
      <c r="AH98" s="81">
        <v>963119.71632314636</v>
      </c>
      <c r="AI98" s="81">
        <v>26206683.132403381</v>
      </c>
      <c r="AJ98" s="81">
        <v>39695822.043777213</v>
      </c>
      <c r="AK98" s="81">
        <v>0</v>
      </c>
      <c r="AL98" s="81">
        <v>0</v>
      </c>
      <c r="AM98" s="81">
        <v>2443619.4670187081</v>
      </c>
      <c r="AN98" s="81">
        <v>0</v>
      </c>
      <c r="AO98" s="81">
        <v>0</v>
      </c>
      <c r="AP98" s="82"/>
      <c r="AQ98" s="81">
        <v>467</v>
      </c>
      <c r="AR98" s="81">
        <v>64</v>
      </c>
      <c r="AS98" s="81">
        <v>0</v>
      </c>
      <c r="AT98" s="81">
        <v>0</v>
      </c>
      <c r="AU98" s="81">
        <v>0</v>
      </c>
      <c r="AV98" s="81">
        <v>0</v>
      </c>
      <c r="AW98" s="81" t="s">
        <v>564</v>
      </c>
      <c r="AX98" s="82"/>
      <c r="AY98" s="81">
        <v>2252.2800000000002</v>
      </c>
      <c r="AZ98" s="81">
        <v>28318.6</v>
      </c>
      <c r="BA98" s="81">
        <v>0</v>
      </c>
      <c r="BB98" s="81">
        <v>0</v>
      </c>
      <c r="BC98" s="81">
        <v>0</v>
      </c>
      <c r="BD98" s="81">
        <v>0</v>
      </c>
      <c r="BE98" s="81" t="s">
        <v>564</v>
      </c>
      <c r="BF98" s="82"/>
      <c r="BG98" s="81">
        <v>0</v>
      </c>
      <c r="BH98" s="81">
        <v>0</v>
      </c>
      <c r="BI98" s="81">
        <v>62.802999999999997</v>
      </c>
      <c r="BJ98" s="81">
        <v>0</v>
      </c>
      <c r="BK98" s="81">
        <v>0</v>
      </c>
      <c r="BL98" s="81">
        <v>0</v>
      </c>
      <c r="BM98" s="82"/>
      <c r="BN98" s="81">
        <v>0</v>
      </c>
      <c r="BO98" s="81">
        <v>0</v>
      </c>
      <c r="BP98" s="81">
        <v>2</v>
      </c>
      <c r="BQ98" s="81">
        <v>0</v>
      </c>
      <c r="BR98" s="81">
        <v>0</v>
      </c>
      <c r="BS98" s="81">
        <v>0</v>
      </c>
      <c r="BT98"/>
      <c r="BU98" s="80">
        <v>62.802999999999997</v>
      </c>
      <c r="BV98" s="80">
        <v>0</v>
      </c>
      <c r="BW98" s="80">
        <v>0</v>
      </c>
      <c r="BX98" s="80">
        <v>0</v>
      </c>
      <c r="BY98" s="80">
        <v>0</v>
      </c>
      <c r="BZ98" s="80">
        <v>0</v>
      </c>
      <c r="CA98" s="80">
        <v>0</v>
      </c>
      <c r="CB98" s="80">
        <v>0</v>
      </c>
      <c r="CC98" s="80">
        <v>0</v>
      </c>
    </row>
    <row r="99" spans="1:81">
      <c r="A99" s="80" t="s">
        <v>1826</v>
      </c>
      <c r="B99" s="80">
        <v>219</v>
      </c>
      <c r="C99" s="80">
        <v>15</v>
      </c>
      <c r="D99" s="80">
        <v>13</v>
      </c>
      <c r="E99" s="80">
        <v>2018</v>
      </c>
      <c r="F99" s="80" t="s">
        <v>93</v>
      </c>
      <c r="G99" s="80" t="s">
        <v>1811</v>
      </c>
      <c r="H99" s="80" t="s">
        <v>1812</v>
      </c>
      <c r="I99" s="177"/>
      <c r="J99" s="81">
        <v>14.299484260894088</v>
      </c>
      <c r="K99" s="81">
        <v>1.2041855396263212</v>
      </c>
      <c r="L99" s="81">
        <v>3.626899794690023</v>
      </c>
      <c r="M99" s="81">
        <v>14.235934869264698</v>
      </c>
      <c r="N99" s="81">
        <v>16.458893212631175</v>
      </c>
      <c r="O99" s="81">
        <v>16.821515712809642</v>
      </c>
      <c r="P99" s="81">
        <v>19.659667697638586</v>
      </c>
      <c r="Q99" s="81">
        <v>1.1041353944477996</v>
      </c>
      <c r="R99" s="81">
        <v>0.10156409208103065</v>
      </c>
      <c r="S99" s="81">
        <v>1.4862254561049668</v>
      </c>
      <c r="T99" s="82"/>
      <c r="U99" s="81">
        <v>1753938</v>
      </c>
      <c r="V99" s="81">
        <v>633</v>
      </c>
      <c r="W99" s="81">
        <v>106</v>
      </c>
      <c r="X99" s="81">
        <v>4663</v>
      </c>
      <c r="Y99" s="81">
        <v>7303</v>
      </c>
      <c r="Z99" s="81">
        <v>10250</v>
      </c>
      <c r="AA99" s="81">
        <v>4113</v>
      </c>
      <c r="AB99" s="81">
        <v>17421</v>
      </c>
      <c r="AC99" s="81">
        <v>17621</v>
      </c>
      <c r="AD99" s="81">
        <v>1.486225456104967</v>
      </c>
      <c r="AE99" s="82"/>
      <c r="AF99" s="81">
        <v>20660477.825799059</v>
      </c>
      <c r="AG99" s="81">
        <v>933650.01908585615</v>
      </c>
      <c r="AH99" s="81">
        <v>876384.51774593559</v>
      </c>
      <c r="AI99" s="81">
        <v>25731636.94609645</v>
      </c>
      <c r="AJ99" s="81">
        <v>35336278.347819738</v>
      </c>
      <c r="AK99" s="81">
        <v>0</v>
      </c>
      <c r="AL99" s="81">
        <v>0</v>
      </c>
      <c r="AM99" s="81">
        <v>2398019.999707635</v>
      </c>
      <c r="AN99" s="81">
        <v>0</v>
      </c>
      <c r="AO99" s="81">
        <v>0</v>
      </c>
      <c r="AP99" s="82"/>
      <c r="AQ99" s="81">
        <v>489</v>
      </c>
      <c r="AR99" s="81">
        <v>68</v>
      </c>
      <c r="AS99" s="81">
        <v>0</v>
      </c>
      <c r="AT99" s="81">
        <v>0</v>
      </c>
      <c r="AU99" s="81">
        <v>0</v>
      </c>
      <c r="AV99" s="81">
        <v>0</v>
      </c>
      <c r="AW99" s="81" t="s">
        <v>564</v>
      </c>
      <c r="AX99" s="82"/>
      <c r="AY99" s="81">
        <v>2395.5300000000002</v>
      </c>
      <c r="AZ99" s="81">
        <v>28448</v>
      </c>
      <c r="BA99" s="81">
        <v>0</v>
      </c>
      <c r="BB99" s="81">
        <v>0</v>
      </c>
      <c r="BC99" s="81">
        <v>0</v>
      </c>
      <c r="BD99" s="81">
        <v>0</v>
      </c>
      <c r="BE99" s="81" t="s">
        <v>564</v>
      </c>
      <c r="BF99" s="82"/>
      <c r="BG99" s="81">
        <v>0</v>
      </c>
      <c r="BH99" s="81">
        <v>0</v>
      </c>
      <c r="BI99" s="81">
        <v>82.222999999999999</v>
      </c>
      <c r="BJ99" s="81">
        <v>0</v>
      </c>
      <c r="BK99" s="81">
        <v>0</v>
      </c>
      <c r="BL99" s="81">
        <v>0</v>
      </c>
      <c r="BM99" s="82"/>
      <c r="BN99" s="81">
        <v>0</v>
      </c>
      <c r="BO99" s="81">
        <v>0</v>
      </c>
      <c r="BP99" s="81">
        <v>2</v>
      </c>
      <c r="BQ99" s="81">
        <v>0</v>
      </c>
      <c r="BR99" s="81">
        <v>0</v>
      </c>
      <c r="BS99" s="81">
        <v>0</v>
      </c>
      <c r="BT99"/>
      <c r="BU99" s="80">
        <v>82.222999999999999</v>
      </c>
      <c r="BV99" s="80">
        <v>0</v>
      </c>
      <c r="BW99" s="80">
        <v>0</v>
      </c>
      <c r="BX99" s="80">
        <v>0</v>
      </c>
      <c r="BY99" s="80">
        <v>0</v>
      </c>
      <c r="BZ99" s="80">
        <v>0</v>
      </c>
      <c r="CA99" s="80">
        <v>0</v>
      </c>
      <c r="CB99" s="80">
        <v>0</v>
      </c>
      <c r="CC99" s="80">
        <v>0</v>
      </c>
    </row>
    <row r="100" spans="1:81">
      <c r="A100" s="80" t="s">
        <v>1827</v>
      </c>
      <c r="B100" s="80">
        <v>220</v>
      </c>
      <c r="C100" s="80">
        <v>16</v>
      </c>
      <c r="D100" s="80">
        <v>13</v>
      </c>
      <c r="E100" s="80">
        <v>2019</v>
      </c>
      <c r="F100" s="80" t="s">
        <v>73</v>
      </c>
      <c r="G100" s="80" t="s">
        <v>1811</v>
      </c>
      <c r="H100" s="80" t="s">
        <v>1812</v>
      </c>
      <c r="I100" s="177"/>
      <c r="J100" s="81">
        <v>12.677740629956908</v>
      </c>
      <c r="K100" s="81">
        <v>1.1325866820124373</v>
      </c>
      <c r="L100" s="81">
        <v>3.6965920177093059</v>
      </c>
      <c r="M100" s="81">
        <v>15.907243590914169</v>
      </c>
      <c r="N100" s="81">
        <v>15.438544289462572</v>
      </c>
      <c r="O100" s="81">
        <v>16.143600328124606</v>
      </c>
      <c r="P100" s="81">
        <v>18.979579129158452</v>
      </c>
      <c r="Q100" s="81">
        <v>1.0480003792248045</v>
      </c>
      <c r="R100" s="81">
        <v>0.10723155417462568</v>
      </c>
      <c r="S100" s="81">
        <v>1.7287075592491719</v>
      </c>
      <c r="T100" s="82"/>
      <c r="U100" s="81">
        <v>1526297</v>
      </c>
      <c r="V100" s="81">
        <v>633</v>
      </c>
      <c r="W100" s="81">
        <v>106</v>
      </c>
      <c r="X100" s="81">
        <v>4663</v>
      </c>
      <c r="Y100" s="81">
        <v>7220</v>
      </c>
      <c r="Z100" s="81">
        <v>10107</v>
      </c>
      <c r="AA100" s="81">
        <v>3941</v>
      </c>
      <c r="AB100" s="81">
        <v>16983</v>
      </c>
      <c r="AC100" s="81">
        <v>18909</v>
      </c>
      <c r="AD100" s="81">
        <v>1.7287075592491721</v>
      </c>
      <c r="AE100" s="82"/>
      <c r="AF100" s="81">
        <v>17886513.183499351</v>
      </c>
      <c r="AG100" s="81">
        <v>904660.28034187248</v>
      </c>
      <c r="AH100" s="81">
        <v>974420.38558138232</v>
      </c>
      <c r="AI100" s="81">
        <v>25937275.335839201</v>
      </c>
      <c r="AJ100" s="81">
        <v>31590146.904468808</v>
      </c>
      <c r="AK100" s="81">
        <v>0</v>
      </c>
      <c r="AL100" s="81">
        <v>0</v>
      </c>
      <c r="AM100" s="81">
        <v>2312956.7520444491</v>
      </c>
      <c r="AN100" s="81">
        <v>0</v>
      </c>
      <c r="AO100" s="81">
        <v>0</v>
      </c>
      <c r="AP100" s="82"/>
      <c r="AQ100" s="81">
        <v>506</v>
      </c>
      <c r="AR100" s="81">
        <v>81</v>
      </c>
      <c r="AS100" s="81">
        <v>0</v>
      </c>
      <c r="AT100" s="81">
        <v>0</v>
      </c>
      <c r="AU100" s="81">
        <v>0</v>
      </c>
      <c r="AV100" s="81">
        <v>0</v>
      </c>
      <c r="AW100" s="81" t="s">
        <v>564</v>
      </c>
      <c r="AX100" s="82"/>
      <c r="AY100" s="81">
        <v>2491.0300000000011</v>
      </c>
      <c r="AZ100" s="81">
        <v>28987</v>
      </c>
      <c r="BA100" s="81">
        <v>0</v>
      </c>
      <c r="BB100" s="81">
        <v>0</v>
      </c>
      <c r="BC100" s="81">
        <v>0</v>
      </c>
      <c r="BD100" s="81">
        <v>0</v>
      </c>
      <c r="BE100" s="81" t="s">
        <v>564</v>
      </c>
      <c r="BF100" s="82"/>
      <c r="BG100" s="81">
        <v>0</v>
      </c>
      <c r="BH100" s="81">
        <v>0</v>
      </c>
      <c r="BI100" s="81">
        <v>46.395000000000003</v>
      </c>
      <c r="BJ100" s="81">
        <v>0</v>
      </c>
      <c r="BK100" s="81">
        <v>0</v>
      </c>
      <c r="BL100" s="81">
        <v>0</v>
      </c>
      <c r="BM100" s="82"/>
      <c r="BN100" s="81">
        <v>0</v>
      </c>
      <c r="BO100" s="81">
        <v>0</v>
      </c>
      <c r="BP100" s="81">
        <v>2</v>
      </c>
      <c r="BQ100" s="81">
        <v>0</v>
      </c>
      <c r="BR100" s="81">
        <v>0</v>
      </c>
      <c r="BS100" s="81">
        <v>0</v>
      </c>
      <c r="BT100"/>
      <c r="BU100" s="80">
        <v>46.395000000000003</v>
      </c>
      <c r="BV100" s="80">
        <v>0</v>
      </c>
      <c r="BW100" s="80">
        <v>0</v>
      </c>
      <c r="BX100" s="80">
        <v>0</v>
      </c>
      <c r="BY100" s="80">
        <v>0</v>
      </c>
      <c r="BZ100" s="80">
        <v>0</v>
      </c>
      <c r="CA100" s="80">
        <v>0</v>
      </c>
      <c r="CB100" s="80">
        <v>0</v>
      </c>
      <c r="CC100" s="80">
        <v>0</v>
      </c>
    </row>
    <row r="101" spans="1:81">
      <c r="A101" s="80" t="s">
        <v>1828</v>
      </c>
      <c r="B101" s="80">
        <v>221</v>
      </c>
      <c r="C101" s="80">
        <v>17</v>
      </c>
      <c r="D101" s="80">
        <v>13</v>
      </c>
      <c r="E101" s="80">
        <v>2020</v>
      </c>
      <c r="F101" s="80" t="s">
        <v>218</v>
      </c>
      <c r="G101" s="80" t="s">
        <v>1811</v>
      </c>
      <c r="H101" s="80" t="s">
        <v>1812</v>
      </c>
      <c r="I101" s="177"/>
      <c r="J101" s="81">
        <v>9.8869191101830953</v>
      </c>
      <c r="K101" s="81">
        <v>1.11734555993767</v>
      </c>
      <c r="L101" s="81">
        <v>3.6622250353561725</v>
      </c>
      <c r="M101" s="81">
        <v>14.262991015568819</v>
      </c>
      <c r="N101" s="81">
        <v>16.058091319379745</v>
      </c>
      <c r="O101" s="81">
        <v>13.802616364475329</v>
      </c>
      <c r="P101" s="81">
        <v>17.654990146566877</v>
      </c>
      <c r="Q101" s="81">
        <v>0.97619425994019082</v>
      </c>
      <c r="R101" s="81">
        <v>8.088776228097154E-2</v>
      </c>
      <c r="S101" s="81">
        <v>1.7501331643841169</v>
      </c>
      <c r="T101" s="82"/>
      <c r="U101" s="81">
        <v>1190950</v>
      </c>
      <c r="V101" s="81">
        <v>573</v>
      </c>
      <c r="W101" s="81">
        <v>118</v>
      </c>
      <c r="X101" s="81">
        <v>4419</v>
      </c>
      <c r="Y101" s="81">
        <v>7151</v>
      </c>
      <c r="Z101" s="81">
        <v>9863</v>
      </c>
      <c r="AA101" s="81">
        <v>3983</v>
      </c>
      <c r="AB101" s="81">
        <v>16556</v>
      </c>
      <c r="AC101" s="81">
        <v>14338</v>
      </c>
      <c r="AD101" s="81">
        <v>1.7501331643841169</v>
      </c>
      <c r="AE101" s="82"/>
      <c r="AF101" s="81">
        <v>13737437.69343517</v>
      </c>
      <c r="AG101" s="81">
        <v>821672.57745655533</v>
      </c>
      <c r="AH101" s="81">
        <v>1123224.7093890479</v>
      </c>
      <c r="AI101" s="81">
        <v>22669926.432619289</v>
      </c>
      <c r="AJ101" s="81">
        <v>33239258.180568997</v>
      </c>
      <c r="AK101" s="81"/>
      <c r="AL101" s="81"/>
      <c r="AM101" s="81">
        <v>2160741.9409964657</v>
      </c>
      <c r="AN101" s="81"/>
      <c r="AO101" s="81"/>
      <c r="AP101" s="82"/>
      <c r="AQ101" s="81">
        <v>519</v>
      </c>
      <c r="AR101" s="81">
        <v>85</v>
      </c>
      <c r="AS101" s="81">
        <v>0</v>
      </c>
      <c r="AT101" s="81">
        <v>0</v>
      </c>
      <c r="AU101" s="81">
        <v>0</v>
      </c>
      <c r="AV101" s="81">
        <v>0</v>
      </c>
      <c r="AW101" s="81">
        <v>0</v>
      </c>
      <c r="AX101" s="82"/>
      <c r="AY101" s="81">
        <v>2556.9500000000012</v>
      </c>
      <c r="AZ101" s="81">
        <v>29699.600000000009</v>
      </c>
      <c r="BA101" s="81">
        <v>0</v>
      </c>
      <c r="BB101" s="81">
        <v>0</v>
      </c>
      <c r="BC101" s="81">
        <v>0</v>
      </c>
      <c r="BD101" s="81">
        <v>0</v>
      </c>
      <c r="BE101" s="81">
        <v>0</v>
      </c>
      <c r="BF101" s="82"/>
      <c r="BG101" s="81">
        <v>0</v>
      </c>
      <c r="BH101" s="81">
        <v>0</v>
      </c>
      <c r="BI101" s="81">
        <v>34.048000000000002</v>
      </c>
      <c r="BJ101" s="81">
        <v>0</v>
      </c>
      <c r="BK101" s="81">
        <v>0</v>
      </c>
      <c r="BL101" s="81">
        <v>0</v>
      </c>
      <c r="BM101" s="82"/>
      <c r="BN101" s="81">
        <v>0</v>
      </c>
      <c r="BO101" s="81">
        <v>0</v>
      </c>
      <c r="BP101" s="81">
        <v>2</v>
      </c>
      <c r="BQ101" s="81">
        <v>0</v>
      </c>
      <c r="BR101" s="81">
        <v>0</v>
      </c>
      <c r="BS101" s="81">
        <v>0</v>
      </c>
      <c r="BT101"/>
      <c r="BU101" s="80">
        <v>34.048000000000002</v>
      </c>
      <c r="BV101" s="80">
        <v>0</v>
      </c>
      <c r="BW101" s="80">
        <v>0</v>
      </c>
      <c r="BX101" s="80">
        <v>0</v>
      </c>
      <c r="BY101" s="80">
        <v>0</v>
      </c>
      <c r="BZ101" s="80">
        <v>0</v>
      </c>
      <c r="CA101" s="80">
        <v>0</v>
      </c>
      <c r="CB101" s="80">
        <v>0</v>
      </c>
      <c r="CC101" s="80">
        <v>0</v>
      </c>
    </row>
    <row r="102" spans="1:81">
      <c r="A102" s="80" t="s">
        <v>1829</v>
      </c>
      <c r="B102" s="80">
        <v>221</v>
      </c>
      <c r="C102" s="80">
        <v>18</v>
      </c>
      <c r="D102" s="80">
        <v>13</v>
      </c>
      <c r="E102" s="80">
        <v>2021</v>
      </c>
      <c r="F102" s="80" t="s">
        <v>75</v>
      </c>
      <c r="G102" s="174" t="s">
        <v>1811</v>
      </c>
      <c r="H102" s="80" t="s">
        <v>1812</v>
      </c>
      <c r="I102" s="177"/>
      <c r="J102" s="81">
        <v>10.160021070062138</v>
      </c>
      <c r="K102" s="81">
        <v>1.1438489923114215</v>
      </c>
      <c r="L102" s="81">
        <v>3.271906186648573</v>
      </c>
      <c r="M102" s="81">
        <v>13.088563510399783</v>
      </c>
      <c r="N102" s="81">
        <v>11.956216573589492</v>
      </c>
      <c r="O102" s="81">
        <v>13.261989703675317</v>
      </c>
      <c r="P102" s="81">
        <v>18.085716516975069</v>
      </c>
      <c r="Q102" s="81">
        <v>0.96314601023223345</v>
      </c>
      <c r="R102" s="81">
        <v>0.11683855563753572</v>
      </c>
      <c r="S102" s="81">
        <v>1.7094210177154969</v>
      </c>
      <c r="T102" s="82"/>
      <c r="U102" s="81">
        <v>1563903</v>
      </c>
      <c r="V102" s="81">
        <v>573</v>
      </c>
      <c r="W102" s="81">
        <v>118</v>
      </c>
      <c r="X102" s="81">
        <v>4419</v>
      </c>
      <c r="Y102" s="81">
        <v>7055</v>
      </c>
      <c r="Z102" s="81">
        <v>9758</v>
      </c>
      <c r="AA102" s="81">
        <v>3979</v>
      </c>
      <c r="AB102" s="81">
        <v>16141</v>
      </c>
      <c r="AC102" s="81">
        <v>20073.999999999996</v>
      </c>
      <c r="AD102" s="81">
        <v>1.7094210177154969</v>
      </c>
      <c r="AE102" s="82"/>
      <c r="AF102" s="81">
        <v>15725177.342554651</v>
      </c>
      <c r="AG102" s="81">
        <v>879540.07184023608</v>
      </c>
      <c r="AH102" s="81">
        <v>1039163.1582905292</v>
      </c>
      <c r="AI102" s="81">
        <v>24922599.502231542</v>
      </c>
      <c r="AJ102" s="81">
        <v>29471805.924998719</v>
      </c>
      <c r="AK102" s="81">
        <v>0</v>
      </c>
      <c r="AL102" s="81">
        <v>0</v>
      </c>
      <c r="AM102" s="81">
        <v>2118730.4131057472</v>
      </c>
      <c r="AN102" s="81">
        <v>0</v>
      </c>
      <c r="AO102" s="81">
        <v>0</v>
      </c>
      <c r="AP102" s="82"/>
      <c r="AQ102" s="81">
        <v>534</v>
      </c>
      <c r="AR102" s="81">
        <v>89</v>
      </c>
      <c r="AS102" s="81">
        <v>0</v>
      </c>
      <c r="AT102" s="81">
        <v>0</v>
      </c>
      <c r="AU102" s="81">
        <v>0</v>
      </c>
      <c r="AV102" s="81">
        <v>0</v>
      </c>
      <c r="AW102" s="81"/>
      <c r="AX102" s="82"/>
      <c r="AY102" s="81">
        <v>2652.8900000000008</v>
      </c>
      <c r="AZ102" s="81">
        <v>31838.100000000009</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1830</v>
      </c>
      <c r="B103" s="80">
        <v>221</v>
      </c>
      <c r="C103" s="80">
        <v>19</v>
      </c>
      <c r="D103" s="80">
        <v>13</v>
      </c>
      <c r="E103" s="80">
        <v>2022</v>
      </c>
      <c r="F103" s="80" t="s">
        <v>568</v>
      </c>
      <c r="G103" s="174" t="s">
        <v>1811</v>
      </c>
      <c r="H103" s="80" t="s">
        <v>1812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553</v>
      </c>
      <c r="AR103" s="81">
        <v>91</v>
      </c>
      <c r="AS103" s="81">
        <v>0</v>
      </c>
      <c r="AT103" s="81">
        <v>0</v>
      </c>
      <c r="AU103" s="81">
        <v>0</v>
      </c>
      <c r="AV103" s="81">
        <v>0</v>
      </c>
      <c r="AW103" s="81"/>
      <c r="AX103" s="82"/>
      <c r="AY103" s="81">
        <v>2745.3100000000013</v>
      </c>
      <c r="AZ103" s="81">
        <v>33387.600000000006</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1831</v>
      </c>
      <c r="B104" s="80">
        <v>477</v>
      </c>
      <c r="C104" s="80">
        <v>1</v>
      </c>
      <c r="D104" s="80">
        <v>29</v>
      </c>
      <c r="E104" s="80">
        <v>1990</v>
      </c>
      <c r="F104" s="80" t="s">
        <v>562</v>
      </c>
      <c r="G104" s="80" t="s">
        <v>1671</v>
      </c>
      <c r="H104" s="80" t="s">
        <v>1672</v>
      </c>
      <c r="I104" s="177"/>
      <c r="J104" s="81">
        <v>415.86818358918129</v>
      </c>
      <c r="K104" s="81">
        <v>5.4489777217260169</v>
      </c>
      <c r="L104" s="81">
        <v>32.488305097179769</v>
      </c>
      <c r="M104" s="81">
        <v>16.765785273163356</v>
      </c>
      <c r="N104" s="81">
        <v>37.227783714300301</v>
      </c>
      <c r="O104" s="81">
        <v>19.000189196914594</v>
      </c>
      <c r="P104" s="81">
        <v>16.420172340185175</v>
      </c>
      <c r="Q104" s="81">
        <v>1.4306563826707446</v>
      </c>
      <c r="R104" s="81">
        <v>0</v>
      </c>
      <c r="S104" s="81">
        <v>1.1650009583023175</v>
      </c>
      <c r="T104" s="82"/>
      <c r="U104" s="81">
        <v>11676103</v>
      </c>
      <c r="V104" s="81">
        <v>997</v>
      </c>
      <c r="W104" s="81">
        <v>380</v>
      </c>
      <c r="X104" s="81">
        <v>5622</v>
      </c>
      <c r="Y104" s="81">
        <v>7964</v>
      </c>
      <c r="Z104" s="81">
        <v>7815</v>
      </c>
      <c r="AA104" s="81">
        <v>3987</v>
      </c>
      <c r="AB104" s="81">
        <v>23229</v>
      </c>
      <c r="AC104" s="81">
        <v>0</v>
      </c>
      <c r="AD104" s="81">
        <v>1.1650009583023175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1832</v>
      </c>
      <c r="B105" s="80">
        <v>478</v>
      </c>
      <c r="C105" s="80">
        <v>2</v>
      </c>
      <c r="D105" s="80">
        <v>29</v>
      </c>
      <c r="E105" s="80">
        <v>2005</v>
      </c>
      <c r="F105" s="80" t="s">
        <v>565</v>
      </c>
      <c r="G105" s="80" t="s">
        <v>1671</v>
      </c>
      <c r="H105" s="80" t="s">
        <v>1672</v>
      </c>
      <c r="I105" s="177"/>
      <c r="J105" s="81">
        <v>198.07723871222595</v>
      </c>
      <c r="K105" s="81">
        <v>2.5701814468894031</v>
      </c>
      <c r="L105" s="81">
        <v>32.770692752709849</v>
      </c>
      <c r="M105" s="81">
        <v>26.792347536932471</v>
      </c>
      <c r="N105" s="81">
        <v>47.39100280022074</v>
      </c>
      <c r="O105" s="81">
        <v>23.45755520467344</v>
      </c>
      <c r="P105" s="81">
        <v>18.057930657350887</v>
      </c>
      <c r="Q105" s="81">
        <v>1.2404511749240212</v>
      </c>
      <c r="R105" s="81">
        <v>2.2074905741988831</v>
      </c>
      <c r="S105" s="81">
        <v>0</v>
      </c>
      <c r="T105" s="82"/>
      <c r="U105" s="81">
        <v>6117690</v>
      </c>
      <c r="V105" s="81">
        <v>784</v>
      </c>
      <c r="W105" s="81">
        <v>291</v>
      </c>
      <c r="X105" s="81">
        <v>4351</v>
      </c>
      <c r="Y105" s="81">
        <v>9662</v>
      </c>
      <c r="Z105" s="81">
        <v>11165</v>
      </c>
      <c r="AA105" s="81">
        <v>3591</v>
      </c>
      <c r="AB105" s="81">
        <v>21055</v>
      </c>
      <c r="AC105" s="81">
        <v>390349</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1833</v>
      </c>
      <c r="B106" s="80">
        <v>479</v>
      </c>
      <c r="C106" s="80">
        <v>3</v>
      </c>
      <c r="D106" s="80">
        <v>29</v>
      </c>
      <c r="E106" s="80">
        <v>2006</v>
      </c>
      <c r="F106" s="80" t="s">
        <v>566</v>
      </c>
      <c r="G106" s="80" t="s">
        <v>1671</v>
      </c>
      <c r="H106" s="80" t="s">
        <v>1672</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1834</v>
      </c>
      <c r="B107" s="80">
        <v>480</v>
      </c>
      <c r="C107" s="80">
        <v>4</v>
      </c>
      <c r="D107" s="80">
        <v>29</v>
      </c>
      <c r="E107" s="80">
        <v>2007</v>
      </c>
      <c r="F107" s="80" t="s">
        <v>567</v>
      </c>
      <c r="G107" s="80" t="s">
        <v>1671</v>
      </c>
      <c r="H107" s="80" t="s">
        <v>1672</v>
      </c>
      <c r="I107" s="177"/>
      <c r="J107" s="81">
        <v>192.02542142275104</v>
      </c>
      <c r="K107" s="81">
        <v>2.3473478320423053</v>
      </c>
      <c r="L107" s="81">
        <v>29.626842783604566</v>
      </c>
      <c r="M107" s="81">
        <v>25.328087349272877</v>
      </c>
      <c r="N107" s="81">
        <v>47.457407772740503</v>
      </c>
      <c r="O107" s="81">
        <v>22.037575119897337</v>
      </c>
      <c r="P107" s="81">
        <v>17.903393944819573</v>
      </c>
      <c r="Q107" s="81">
        <v>1.2698427987167382</v>
      </c>
      <c r="R107" s="81">
        <v>3.1702943812522331</v>
      </c>
      <c r="S107" s="81">
        <v>0</v>
      </c>
      <c r="T107" s="82"/>
      <c r="U107" s="81">
        <v>6306156</v>
      </c>
      <c r="V107" s="81">
        <v>781</v>
      </c>
      <c r="W107" s="81">
        <v>361</v>
      </c>
      <c r="X107" s="81">
        <v>5152</v>
      </c>
      <c r="Y107" s="81">
        <v>9701</v>
      </c>
      <c r="Z107" s="81">
        <v>10904</v>
      </c>
      <c r="AA107" s="81">
        <v>3506</v>
      </c>
      <c r="AB107" s="81">
        <v>20414</v>
      </c>
      <c r="AC107" s="81">
        <v>576686</v>
      </c>
      <c r="AD107" s="81">
        <v>0</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1835</v>
      </c>
      <c r="B108" s="80">
        <v>481</v>
      </c>
      <c r="C108" s="80">
        <v>5</v>
      </c>
      <c r="D108" s="80">
        <v>29</v>
      </c>
      <c r="E108" s="80">
        <v>2008</v>
      </c>
      <c r="F108" s="80" t="s">
        <v>84</v>
      </c>
      <c r="G108" s="80" t="s">
        <v>1671</v>
      </c>
      <c r="H108" s="80" t="s">
        <v>1672</v>
      </c>
      <c r="I108" s="177"/>
      <c r="J108" s="81">
        <v>195.76740162368978</v>
      </c>
      <c r="K108" s="81">
        <v>2.0601673698785405</v>
      </c>
      <c r="L108" s="81">
        <v>25.581660569429069</v>
      </c>
      <c r="M108" s="81">
        <v>29.636314856022878</v>
      </c>
      <c r="N108" s="81">
        <v>48.492810904890568</v>
      </c>
      <c r="O108" s="81">
        <v>21.360612989667025</v>
      </c>
      <c r="P108" s="81">
        <v>17.260707198210838</v>
      </c>
      <c r="Q108" s="81">
        <v>1.2330349661673778</v>
      </c>
      <c r="R108" s="81">
        <v>2.3043287738933627</v>
      </c>
      <c r="S108" s="81">
        <v>0</v>
      </c>
      <c r="T108" s="82"/>
      <c r="U108" s="81">
        <v>6754930</v>
      </c>
      <c r="V108" s="81">
        <v>781</v>
      </c>
      <c r="W108" s="81">
        <v>361</v>
      </c>
      <c r="X108" s="81">
        <v>5152</v>
      </c>
      <c r="Y108" s="81">
        <v>9781</v>
      </c>
      <c r="Z108" s="81">
        <v>10940</v>
      </c>
      <c r="AA108" s="81">
        <v>3384</v>
      </c>
      <c r="AB108" s="81">
        <v>20148</v>
      </c>
      <c r="AC108" s="81">
        <v>435256</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1836</v>
      </c>
      <c r="B109" s="80">
        <v>482</v>
      </c>
      <c r="C109" s="80">
        <v>6</v>
      </c>
      <c r="D109" s="80">
        <v>29</v>
      </c>
      <c r="E109" s="80">
        <v>2009</v>
      </c>
      <c r="F109" s="80" t="s">
        <v>85</v>
      </c>
      <c r="G109" s="80" t="s">
        <v>1671</v>
      </c>
      <c r="H109" s="80" t="s">
        <v>1672</v>
      </c>
      <c r="I109" s="177"/>
      <c r="J109" s="81">
        <v>167.50920410965523</v>
      </c>
      <c r="K109" s="81">
        <v>1.7251722992147132</v>
      </c>
      <c r="L109" s="81">
        <v>33.331488322875664</v>
      </c>
      <c r="M109" s="81">
        <v>23.935921641436046</v>
      </c>
      <c r="N109" s="81">
        <v>41.302699258564587</v>
      </c>
      <c r="O109" s="81">
        <v>21.508357424307214</v>
      </c>
      <c r="P109" s="81">
        <v>16.579740603150633</v>
      </c>
      <c r="Q109" s="81">
        <v>1.1539549203173911</v>
      </c>
      <c r="R109" s="81">
        <v>2.5756365769555831</v>
      </c>
      <c r="S109" s="81">
        <v>0</v>
      </c>
      <c r="T109" s="82"/>
      <c r="U109" s="81">
        <v>5836872</v>
      </c>
      <c r="V109" s="81">
        <v>801</v>
      </c>
      <c r="W109" s="81">
        <v>539</v>
      </c>
      <c r="X109" s="81">
        <v>5255</v>
      </c>
      <c r="Y109" s="81">
        <v>9699</v>
      </c>
      <c r="Z109" s="81">
        <v>10873</v>
      </c>
      <c r="AA109" s="81">
        <v>3337</v>
      </c>
      <c r="AB109" s="81">
        <v>19794</v>
      </c>
      <c r="AC109" s="81">
        <v>474622</v>
      </c>
      <c r="AD109" s="81">
        <v>0</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12.983000000000001</v>
      </c>
      <c r="BH109" s="81">
        <v>0</v>
      </c>
      <c r="BI109" s="81">
        <v>535.66300000000001</v>
      </c>
      <c r="BJ109" s="81">
        <v>0</v>
      </c>
      <c r="BK109" s="81">
        <v>0</v>
      </c>
      <c r="BL109" s="81">
        <v>0</v>
      </c>
      <c r="BM109" s="82"/>
      <c r="BN109" s="81">
        <v>1</v>
      </c>
      <c r="BO109" s="81">
        <v>0</v>
      </c>
      <c r="BP109" s="81">
        <v>2</v>
      </c>
      <c r="BQ109" s="81">
        <v>0</v>
      </c>
      <c r="BR109" s="81">
        <v>0</v>
      </c>
      <c r="BS109" s="81">
        <v>0</v>
      </c>
      <c r="BT109"/>
      <c r="BU109" s="80"/>
      <c r="BV109" s="80"/>
      <c r="BW109" s="80"/>
      <c r="BX109" s="80"/>
      <c r="BY109" s="80"/>
      <c r="BZ109" s="80"/>
      <c r="CA109" s="80"/>
      <c r="CB109" s="80"/>
      <c r="CC109" s="80"/>
    </row>
    <row r="110" spans="1:81">
      <c r="A110" s="80" t="s">
        <v>1837</v>
      </c>
      <c r="B110" s="80">
        <v>483</v>
      </c>
      <c r="C110" s="80">
        <v>7</v>
      </c>
      <c r="D110" s="80">
        <v>29</v>
      </c>
      <c r="E110" s="80">
        <v>2010</v>
      </c>
      <c r="F110" s="80" t="s">
        <v>86</v>
      </c>
      <c r="G110" s="80" t="s">
        <v>1671</v>
      </c>
      <c r="H110" s="80" t="s">
        <v>1672</v>
      </c>
      <c r="I110" s="177"/>
      <c r="J110" s="81">
        <v>158.8164558363701</v>
      </c>
      <c r="K110" s="81">
        <v>1.7991929293831566</v>
      </c>
      <c r="L110" s="81">
        <v>30.345062068793673</v>
      </c>
      <c r="M110" s="81">
        <v>21.425988160409137</v>
      </c>
      <c r="N110" s="81">
        <v>40.698955347919352</v>
      </c>
      <c r="O110" s="81">
        <v>21.300579990726725</v>
      </c>
      <c r="P110" s="81">
        <v>16.73942607477154</v>
      </c>
      <c r="Q110" s="81">
        <v>1.1853705331689395</v>
      </c>
      <c r="R110" s="81">
        <v>1.9406733272320629</v>
      </c>
      <c r="S110" s="81">
        <v>0</v>
      </c>
      <c r="T110" s="82"/>
      <c r="U110" s="81">
        <v>6194822</v>
      </c>
      <c r="V110" s="81">
        <v>801</v>
      </c>
      <c r="W110" s="81">
        <v>539</v>
      </c>
      <c r="X110" s="81">
        <v>5255</v>
      </c>
      <c r="Y110" s="81">
        <v>9720</v>
      </c>
      <c r="Z110" s="81">
        <v>10818</v>
      </c>
      <c r="AA110" s="81">
        <v>3285</v>
      </c>
      <c r="AB110" s="81">
        <v>19483</v>
      </c>
      <c r="AC110" s="81">
        <v>338897</v>
      </c>
      <c r="AD110" s="81">
        <v>0</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14.811</v>
      </c>
      <c r="BH110" s="81">
        <v>0</v>
      </c>
      <c r="BI110" s="81">
        <v>540.86300000000006</v>
      </c>
      <c r="BJ110" s="81">
        <v>0</v>
      </c>
      <c r="BK110" s="81">
        <v>0</v>
      </c>
      <c r="BL110" s="81">
        <v>0</v>
      </c>
      <c r="BM110" s="82"/>
      <c r="BN110" s="81">
        <v>1</v>
      </c>
      <c r="BO110" s="81">
        <v>0</v>
      </c>
      <c r="BP110" s="81">
        <v>2</v>
      </c>
      <c r="BQ110" s="81">
        <v>0</v>
      </c>
      <c r="BR110" s="81">
        <v>0</v>
      </c>
      <c r="BS110" s="81">
        <v>0</v>
      </c>
      <c r="BT110"/>
      <c r="BU110" s="80">
        <v>519</v>
      </c>
      <c r="BV110" s="80">
        <v>0</v>
      </c>
      <c r="BW110" s="80">
        <v>3.9319999999999999</v>
      </c>
      <c r="BX110" s="80">
        <v>12.494</v>
      </c>
      <c r="BY110" s="80">
        <v>20.248000000000001</v>
      </c>
      <c r="BZ110" s="80">
        <v>0</v>
      </c>
      <c r="CA110" s="80">
        <v>0</v>
      </c>
      <c r="CB110" s="80">
        <v>0</v>
      </c>
      <c r="CC110" s="80">
        <v>0</v>
      </c>
    </row>
    <row r="111" spans="1:81">
      <c r="A111" s="80" t="s">
        <v>1838</v>
      </c>
      <c r="B111" s="80">
        <v>484</v>
      </c>
      <c r="C111" s="80">
        <v>8</v>
      </c>
      <c r="D111" s="80">
        <v>29</v>
      </c>
      <c r="E111" s="80">
        <v>2011</v>
      </c>
      <c r="F111" s="80" t="s">
        <v>87</v>
      </c>
      <c r="G111" s="80" t="s">
        <v>1671</v>
      </c>
      <c r="H111" s="80" t="s">
        <v>1672</v>
      </c>
      <c r="I111" s="177"/>
      <c r="J111" s="81">
        <v>164.61039300946717</v>
      </c>
      <c r="K111" s="81">
        <v>2.521003955774733</v>
      </c>
      <c r="L111" s="81">
        <v>28.314153998310566</v>
      </c>
      <c r="M111" s="81">
        <v>27.067046844572296</v>
      </c>
      <c r="N111" s="81">
        <v>48.650790876872513</v>
      </c>
      <c r="O111" s="81">
        <v>20.797559088569813</v>
      </c>
      <c r="P111" s="81">
        <v>15.963723841696707</v>
      </c>
      <c r="Q111" s="81">
        <v>1.3434234988060334</v>
      </c>
      <c r="R111" s="81">
        <v>2.8804905044914726</v>
      </c>
      <c r="S111" s="81">
        <v>0</v>
      </c>
      <c r="T111" s="82"/>
      <c r="U111" s="81">
        <v>6047106</v>
      </c>
      <c r="V111" s="81">
        <v>801</v>
      </c>
      <c r="W111" s="81">
        <v>539</v>
      </c>
      <c r="X111" s="81">
        <v>5255</v>
      </c>
      <c r="Y111" s="81">
        <v>9653</v>
      </c>
      <c r="Z111" s="81">
        <v>10792</v>
      </c>
      <c r="AA111" s="81">
        <v>3226</v>
      </c>
      <c r="AB111" s="81">
        <v>19143</v>
      </c>
      <c r="AC111" s="81">
        <v>502184</v>
      </c>
      <c r="AD111" s="81">
        <v>0</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548.28599999999994</v>
      </c>
      <c r="BJ111" s="81">
        <v>0</v>
      </c>
      <c r="BK111" s="81">
        <v>0</v>
      </c>
      <c r="BL111" s="81">
        <v>0</v>
      </c>
      <c r="BM111" s="82"/>
      <c r="BN111" s="81">
        <v>0</v>
      </c>
      <c r="BO111" s="81">
        <v>0</v>
      </c>
      <c r="BP111" s="81">
        <v>3</v>
      </c>
      <c r="BQ111" s="81">
        <v>0</v>
      </c>
      <c r="BR111" s="81">
        <v>0</v>
      </c>
      <c r="BS111" s="81">
        <v>0</v>
      </c>
      <c r="BT111"/>
      <c r="BU111" s="80">
        <v>525.79</v>
      </c>
      <c r="BV111" s="80">
        <v>0</v>
      </c>
      <c r="BW111" s="80">
        <v>4.9880000000000004</v>
      </c>
      <c r="BX111" s="80">
        <v>1.498</v>
      </c>
      <c r="BY111" s="80">
        <v>16.010000000000002</v>
      </c>
      <c r="BZ111" s="80">
        <v>0</v>
      </c>
      <c r="CA111" s="80">
        <v>0</v>
      </c>
      <c r="CB111" s="80">
        <v>0</v>
      </c>
      <c r="CC111" s="80">
        <v>0</v>
      </c>
    </row>
    <row r="112" spans="1:81">
      <c r="A112" s="80" t="s">
        <v>1839</v>
      </c>
      <c r="B112" s="80">
        <v>485</v>
      </c>
      <c r="C112" s="80">
        <v>9</v>
      </c>
      <c r="D112" s="80">
        <v>29</v>
      </c>
      <c r="E112" s="80">
        <v>2012</v>
      </c>
      <c r="F112" s="80" t="s">
        <v>88</v>
      </c>
      <c r="G112" s="80" t="s">
        <v>1671</v>
      </c>
      <c r="H112" s="80" t="s">
        <v>1672</v>
      </c>
      <c r="I112" s="177"/>
      <c r="J112" s="81">
        <v>168.05399206816111</v>
      </c>
      <c r="K112" s="81">
        <v>2.8400084585924277</v>
      </c>
      <c r="L112" s="81">
        <v>28.568139440449247</v>
      </c>
      <c r="M112" s="81">
        <v>33.617186179831343</v>
      </c>
      <c r="N112" s="81">
        <v>53.48765890967428</v>
      </c>
      <c r="O112" s="81">
        <v>20.595659850845873</v>
      </c>
      <c r="P112" s="81">
        <v>15.62158616692928</v>
      </c>
      <c r="Q112" s="81">
        <v>1.4416794613428485</v>
      </c>
      <c r="R112" s="81">
        <v>3.0242743127389775</v>
      </c>
      <c r="S112" s="81">
        <v>0</v>
      </c>
      <c r="T112" s="82"/>
      <c r="U112" s="81">
        <v>5915161</v>
      </c>
      <c r="V112" s="81">
        <v>801</v>
      </c>
      <c r="W112" s="81">
        <v>539</v>
      </c>
      <c r="X112" s="81">
        <v>5255</v>
      </c>
      <c r="Y112" s="81">
        <v>9661</v>
      </c>
      <c r="Z112" s="81">
        <v>10772</v>
      </c>
      <c r="AA112" s="81">
        <v>3139</v>
      </c>
      <c r="AB112" s="81">
        <v>18908</v>
      </c>
      <c r="AC112" s="81">
        <v>513595</v>
      </c>
      <c r="AD112" s="81">
        <v>0</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551.096</v>
      </c>
      <c r="BJ112" s="81">
        <v>0</v>
      </c>
      <c r="BK112" s="81">
        <v>0</v>
      </c>
      <c r="BL112" s="81">
        <v>0</v>
      </c>
      <c r="BM112" s="82"/>
      <c r="BN112" s="81">
        <v>0</v>
      </c>
      <c r="BO112" s="81">
        <v>0</v>
      </c>
      <c r="BP112" s="81">
        <v>3</v>
      </c>
      <c r="BQ112" s="81">
        <v>0</v>
      </c>
      <c r="BR112" s="81">
        <v>0</v>
      </c>
      <c r="BS112" s="81">
        <v>0</v>
      </c>
      <c r="BT112"/>
      <c r="BU112" s="80">
        <v>530.505</v>
      </c>
      <c r="BV112" s="80">
        <v>0</v>
      </c>
      <c r="BW112" s="80">
        <v>4.4829999999999997</v>
      </c>
      <c r="BX112" s="80">
        <v>0</v>
      </c>
      <c r="BY112" s="80">
        <v>16.108000000000001</v>
      </c>
      <c r="BZ112" s="80">
        <v>0</v>
      </c>
      <c r="CA112" s="80">
        <v>0</v>
      </c>
      <c r="CB112" s="80">
        <v>0</v>
      </c>
      <c r="CC112" s="80">
        <v>0</v>
      </c>
    </row>
    <row r="113" spans="1:81">
      <c r="A113" s="80" t="s">
        <v>1840</v>
      </c>
      <c r="B113" s="80">
        <v>486</v>
      </c>
      <c r="C113" s="80">
        <v>10</v>
      </c>
      <c r="D113" s="80">
        <v>29</v>
      </c>
      <c r="E113" s="80">
        <v>2013</v>
      </c>
      <c r="F113" s="80" t="s">
        <v>89</v>
      </c>
      <c r="G113" s="80" t="s">
        <v>1671</v>
      </c>
      <c r="H113" s="80" t="s">
        <v>1672</v>
      </c>
      <c r="I113" s="177"/>
      <c r="J113" s="81">
        <v>164.69441476032381</v>
      </c>
      <c r="K113" s="81">
        <v>2.3472766782006174</v>
      </c>
      <c r="L113" s="81">
        <v>25.227919770043702</v>
      </c>
      <c r="M113" s="81">
        <v>31.264786873692465</v>
      </c>
      <c r="N113" s="81">
        <v>51.98689148645947</v>
      </c>
      <c r="O113" s="81">
        <v>19.750178011815173</v>
      </c>
      <c r="P113" s="81">
        <v>15.445664529951822</v>
      </c>
      <c r="Q113" s="81">
        <v>1.4498875495686869</v>
      </c>
      <c r="R113" s="81">
        <v>3.2057621912518868</v>
      </c>
      <c r="S113" s="81">
        <v>0</v>
      </c>
      <c r="T113" s="82"/>
      <c r="U113" s="81">
        <v>5902446</v>
      </c>
      <c r="V113" s="81">
        <v>801</v>
      </c>
      <c r="W113" s="81">
        <v>539</v>
      </c>
      <c r="X113" s="81">
        <v>5255</v>
      </c>
      <c r="Y113" s="81">
        <v>9689</v>
      </c>
      <c r="Z113" s="81">
        <v>10791</v>
      </c>
      <c r="AA113" s="81">
        <v>3092</v>
      </c>
      <c r="AB113" s="81">
        <v>18743</v>
      </c>
      <c r="AC113" s="81">
        <v>531425</v>
      </c>
      <c r="AD113" s="81">
        <v>0</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546.96600000000001</v>
      </c>
      <c r="BJ113" s="81">
        <v>0</v>
      </c>
      <c r="BK113" s="81">
        <v>0</v>
      </c>
      <c r="BL113" s="81">
        <v>0</v>
      </c>
      <c r="BM113" s="82"/>
      <c r="BN113" s="81">
        <v>0</v>
      </c>
      <c r="BO113" s="81">
        <v>0</v>
      </c>
      <c r="BP113" s="81">
        <v>3</v>
      </c>
      <c r="BQ113" s="81">
        <v>0</v>
      </c>
      <c r="BR113" s="81">
        <v>0</v>
      </c>
      <c r="BS113" s="81">
        <v>0</v>
      </c>
      <c r="BT113"/>
      <c r="BU113" s="80">
        <v>524.68799999999999</v>
      </c>
      <c r="BV113" s="80">
        <v>0</v>
      </c>
      <c r="BW113" s="80">
        <v>4.8659999999999997</v>
      </c>
      <c r="BX113" s="80">
        <v>0</v>
      </c>
      <c r="BY113" s="80">
        <v>17.411999999999999</v>
      </c>
      <c r="BZ113" s="80">
        <v>0</v>
      </c>
      <c r="CA113" s="80">
        <v>0</v>
      </c>
      <c r="CB113" s="80">
        <v>0</v>
      </c>
      <c r="CC113" s="80">
        <v>0</v>
      </c>
    </row>
    <row r="114" spans="1:81">
      <c r="A114" s="80" t="s">
        <v>1841</v>
      </c>
      <c r="B114" s="80">
        <v>487</v>
      </c>
      <c r="C114" s="80">
        <v>11</v>
      </c>
      <c r="D114" s="80">
        <v>29</v>
      </c>
      <c r="E114" s="80">
        <v>2014</v>
      </c>
      <c r="F114" s="80" t="s">
        <v>90</v>
      </c>
      <c r="G114" s="80" t="s">
        <v>1671</v>
      </c>
      <c r="H114" s="80" t="s">
        <v>1672</v>
      </c>
      <c r="I114" s="177"/>
      <c r="J114" s="81">
        <v>163.11988795456841</v>
      </c>
      <c r="K114" s="81">
        <v>1.7065718937871246</v>
      </c>
      <c r="L114" s="81">
        <v>21.734351356054034</v>
      </c>
      <c r="M114" s="81">
        <v>31.722027712930473</v>
      </c>
      <c r="N114" s="81">
        <v>54.6781141453693</v>
      </c>
      <c r="O114" s="81">
        <v>18.754080724404258</v>
      </c>
      <c r="P114" s="81">
        <v>15.315102252000884</v>
      </c>
      <c r="Q114" s="81">
        <v>1.3640114075526761</v>
      </c>
      <c r="R114" s="81">
        <v>3.9414333114489781</v>
      </c>
      <c r="S114" s="81">
        <v>0</v>
      </c>
      <c r="T114" s="82"/>
      <c r="U114" s="81">
        <v>6492681</v>
      </c>
      <c r="V114" s="81">
        <v>506</v>
      </c>
      <c r="W114" s="81">
        <v>474</v>
      </c>
      <c r="X114" s="81">
        <v>5069</v>
      </c>
      <c r="Y114" s="81">
        <v>9624</v>
      </c>
      <c r="Z114" s="81">
        <v>10792</v>
      </c>
      <c r="AA114" s="81">
        <v>3050</v>
      </c>
      <c r="AB114" s="81">
        <v>18378</v>
      </c>
      <c r="AC114" s="81">
        <v>655433</v>
      </c>
      <c r="AD114" s="81">
        <v>0</v>
      </c>
      <c r="AE114" s="82"/>
      <c r="AF114" s="81">
        <v>52877390.043105304</v>
      </c>
      <c r="AG114" s="81">
        <v>1197492.3517285164</v>
      </c>
      <c r="AH114" s="81">
        <v>3535094.4925831836</v>
      </c>
      <c r="AI114" s="81">
        <v>33381462.333633736</v>
      </c>
      <c r="AJ114" s="81">
        <v>41392591.816749014</v>
      </c>
      <c r="AK114" s="81">
        <v>0</v>
      </c>
      <c r="AL114" s="81">
        <v>0</v>
      </c>
      <c r="AM114" s="81">
        <v>2523024.7735953266</v>
      </c>
      <c r="AN114" s="81">
        <v>0</v>
      </c>
      <c r="AO114" s="81">
        <v>0</v>
      </c>
      <c r="AP114" s="82"/>
      <c r="AQ114" s="81">
        <v>56</v>
      </c>
      <c r="AR114" s="81">
        <v>19</v>
      </c>
      <c r="AS114" s="81">
        <v>0</v>
      </c>
      <c r="AT114" s="81">
        <v>0</v>
      </c>
      <c r="AU114" s="81">
        <v>0</v>
      </c>
      <c r="AV114" s="81">
        <v>0</v>
      </c>
      <c r="AW114" s="81" t="s">
        <v>564</v>
      </c>
      <c r="AX114" s="82"/>
      <c r="AY114" s="81">
        <v>235.19</v>
      </c>
      <c r="AZ114" s="81">
        <v>5910.9</v>
      </c>
      <c r="BA114" s="81">
        <v>0</v>
      </c>
      <c r="BB114" s="81">
        <v>0</v>
      </c>
      <c r="BC114" s="81">
        <v>0</v>
      </c>
      <c r="BD114" s="81">
        <v>0</v>
      </c>
      <c r="BE114" s="81" t="s">
        <v>564</v>
      </c>
      <c r="BF114" s="82"/>
      <c r="BG114" s="81">
        <v>0</v>
      </c>
      <c r="BH114" s="81">
        <v>0</v>
      </c>
      <c r="BI114" s="81">
        <v>524.851</v>
      </c>
      <c r="BJ114" s="81">
        <v>0</v>
      </c>
      <c r="BK114" s="81">
        <v>0</v>
      </c>
      <c r="BL114" s="81">
        <v>0</v>
      </c>
      <c r="BM114" s="82"/>
      <c r="BN114" s="81">
        <v>0</v>
      </c>
      <c r="BO114" s="81">
        <v>0</v>
      </c>
      <c r="BP114" s="81">
        <v>3</v>
      </c>
      <c r="BQ114" s="81">
        <v>0</v>
      </c>
      <c r="BR114" s="81">
        <v>0</v>
      </c>
      <c r="BS114" s="81">
        <v>0</v>
      </c>
      <c r="BT114"/>
      <c r="BU114" s="80">
        <v>503.97500000000002</v>
      </c>
      <c r="BV114" s="80">
        <v>0</v>
      </c>
      <c r="BW114" s="80">
        <v>1.1910000000000001</v>
      </c>
      <c r="BX114" s="80">
        <v>1.7350000000000001</v>
      </c>
      <c r="BY114" s="80">
        <v>17.95</v>
      </c>
      <c r="BZ114" s="80">
        <v>0</v>
      </c>
      <c r="CA114" s="80">
        <v>0</v>
      </c>
      <c r="CB114" s="80">
        <v>0</v>
      </c>
      <c r="CC114" s="80">
        <v>0</v>
      </c>
    </row>
    <row r="115" spans="1:81">
      <c r="A115" s="80" t="s">
        <v>1842</v>
      </c>
      <c r="B115" s="80">
        <v>488</v>
      </c>
      <c r="C115" s="80">
        <v>12</v>
      </c>
      <c r="D115" s="80">
        <v>29</v>
      </c>
      <c r="E115" s="80">
        <v>2015</v>
      </c>
      <c r="F115" s="80" t="s">
        <v>91</v>
      </c>
      <c r="G115" s="80" t="s">
        <v>1671</v>
      </c>
      <c r="H115" s="80" t="s">
        <v>1672</v>
      </c>
      <c r="I115" s="177"/>
      <c r="J115" s="81">
        <v>164.11385920793245</v>
      </c>
      <c r="K115" s="81">
        <v>1.6364250432355927</v>
      </c>
      <c r="L115" s="81">
        <v>22.877672210916369</v>
      </c>
      <c r="M115" s="81">
        <v>30.693372495178146</v>
      </c>
      <c r="N115" s="81">
        <v>50.153133112784708</v>
      </c>
      <c r="O115" s="81">
        <v>18.520035772843535</v>
      </c>
      <c r="P115" s="81">
        <v>15.05076115811524</v>
      </c>
      <c r="Q115" s="81">
        <v>1.3058731680450528</v>
      </c>
      <c r="R115" s="81">
        <v>4.2313553682254827</v>
      </c>
      <c r="S115" s="81">
        <v>0</v>
      </c>
      <c r="T115" s="82"/>
      <c r="U115" s="81">
        <v>6549297</v>
      </c>
      <c r="V115" s="81">
        <v>506</v>
      </c>
      <c r="W115" s="81">
        <v>474</v>
      </c>
      <c r="X115" s="81">
        <v>5069</v>
      </c>
      <c r="Y115" s="81">
        <v>9591</v>
      </c>
      <c r="Z115" s="81">
        <v>10760</v>
      </c>
      <c r="AA115" s="81">
        <v>2995</v>
      </c>
      <c r="AB115" s="81">
        <v>17973</v>
      </c>
      <c r="AC115" s="81">
        <v>724843</v>
      </c>
      <c r="AD115" s="81">
        <v>0</v>
      </c>
      <c r="AE115" s="82"/>
      <c r="AF115" s="81">
        <v>50542893.459383674</v>
      </c>
      <c r="AG115" s="81">
        <v>1090218.8759603619</v>
      </c>
      <c r="AH115" s="81">
        <v>2958125.6696701734</v>
      </c>
      <c r="AI115" s="81">
        <v>32239251.421438225</v>
      </c>
      <c r="AJ115" s="81">
        <v>39587377.242665783</v>
      </c>
      <c r="AK115" s="81">
        <v>0</v>
      </c>
      <c r="AL115" s="81">
        <v>0</v>
      </c>
      <c r="AM115" s="81">
        <v>2463124.2561006183</v>
      </c>
      <c r="AN115" s="81">
        <v>0</v>
      </c>
      <c r="AO115" s="81">
        <v>0</v>
      </c>
      <c r="AP115" s="82"/>
      <c r="AQ115" s="81">
        <v>64</v>
      </c>
      <c r="AR115" s="81">
        <v>36</v>
      </c>
      <c r="AS115" s="81">
        <v>0</v>
      </c>
      <c r="AT115" s="81">
        <v>0</v>
      </c>
      <c r="AU115" s="81">
        <v>0</v>
      </c>
      <c r="AV115" s="81">
        <v>0</v>
      </c>
      <c r="AW115" s="81" t="s">
        <v>564</v>
      </c>
      <c r="AX115" s="82"/>
      <c r="AY115" s="81">
        <v>276.49</v>
      </c>
      <c r="AZ115" s="81">
        <v>24833.599999999999</v>
      </c>
      <c r="BA115" s="81">
        <v>0</v>
      </c>
      <c r="BB115" s="81">
        <v>0</v>
      </c>
      <c r="BC115" s="81">
        <v>0</v>
      </c>
      <c r="BD115" s="81">
        <v>0</v>
      </c>
      <c r="BE115" s="81" t="s">
        <v>564</v>
      </c>
      <c r="BF115" s="82"/>
      <c r="BG115" s="81">
        <v>0</v>
      </c>
      <c r="BH115" s="81">
        <v>0</v>
      </c>
      <c r="BI115" s="81">
        <v>525.36</v>
      </c>
      <c r="BJ115" s="81">
        <v>0</v>
      </c>
      <c r="BK115" s="81">
        <v>0</v>
      </c>
      <c r="BL115" s="81">
        <v>0</v>
      </c>
      <c r="BM115" s="82"/>
      <c r="BN115" s="81">
        <v>0</v>
      </c>
      <c r="BO115" s="81">
        <v>0</v>
      </c>
      <c r="BP115" s="81">
        <v>2</v>
      </c>
      <c r="BQ115" s="81">
        <v>0</v>
      </c>
      <c r="BR115" s="81">
        <v>0</v>
      </c>
      <c r="BS115" s="81">
        <v>0</v>
      </c>
      <c r="BT115"/>
      <c r="BU115" s="80">
        <v>505.08199999999999</v>
      </c>
      <c r="BV115" s="80">
        <v>0</v>
      </c>
      <c r="BW115" s="80">
        <v>0.68400000000000005</v>
      </c>
      <c r="BX115" s="80">
        <v>1.7190000000000001</v>
      </c>
      <c r="BY115" s="80">
        <v>17.875</v>
      </c>
      <c r="BZ115" s="80">
        <v>0</v>
      </c>
      <c r="CA115" s="80">
        <v>0</v>
      </c>
      <c r="CB115" s="80">
        <v>0</v>
      </c>
      <c r="CC115" s="80">
        <v>0</v>
      </c>
    </row>
    <row r="116" spans="1:81">
      <c r="A116" s="80" t="s">
        <v>1843</v>
      </c>
      <c r="B116" s="80">
        <v>489</v>
      </c>
      <c r="C116" s="80">
        <v>13</v>
      </c>
      <c r="D116" s="80">
        <v>29</v>
      </c>
      <c r="E116" s="80">
        <v>2016</v>
      </c>
      <c r="F116" s="80" t="s">
        <v>92</v>
      </c>
      <c r="G116" s="80" t="s">
        <v>1671</v>
      </c>
      <c r="H116" s="80" t="s">
        <v>1672</v>
      </c>
      <c r="I116" s="177"/>
      <c r="J116" s="81">
        <v>163.94903093728766</v>
      </c>
      <c r="K116" s="81">
        <v>1.5436038369811969</v>
      </c>
      <c r="L116" s="81">
        <v>24.601463035960226</v>
      </c>
      <c r="M116" s="81">
        <v>26.316007290480457</v>
      </c>
      <c r="N116" s="81">
        <v>50.975834159157429</v>
      </c>
      <c r="O116" s="81">
        <v>18.284936953823909</v>
      </c>
      <c r="P116" s="81">
        <v>15.01345077624762</v>
      </c>
      <c r="Q116" s="81">
        <v>1.249127412550348</v>
      </c>
      <c r="R116" s="81">
        <v>3.7021088499655446</v>
      </c>
      <c r="S116" s="81">
        <v>0</v>
      </c>
      <c r="T116" s="82"/>
      <c r="U116" s="81">
        <v>6227785</v>
      </c>
      <c r="V116" s="81">
        <v>506</v>
      </c>
      <c r="W116" s="81">
        <v>474</v>
      </c>
      <c r="X116" s="81">
        <v>5069</v>
      </c>
      <c r="Y116" s="81">
        <v>9586</v>
      </c>
      <c r="Z116" s="81">
        <v>10754</v>
      </c>
      <c r="AA116" s="81">
        <v>3090</v>
      </c>
      <c r="AB116" s="81">
        <v>17685</v>
      </c>
      <c r="AC116" s="81">
        <v>632283.749939517</v>
      </c>
      <c r="AD116" s="81">
        <v>0</v>
      </c>
      <c r="AE116" s="82"/>
      <c r="AF116" s="81">
        <v>51376086.791242316</v>
      </c>
      <c r="AG116" s="81">
        <v>1039201.550264131</v>
      </c>
      <c r="AH116" s="81">
        <v>2507157.2684713569</v>
      </c>
      <c r="AI116" s="81">
        <v>32181200.70119663</v>
      </c>
      <c r="AJ116" s="81">
        <v>41183327.199653238</v>
      </c>
      <c r="AK116" s="81">
        <v>0</v>
      </c>
      <c r="AL116" s="81">
        <v>0</v>
      </c>
      <c r="AM116" s="81">
        <v>2425538.0063931718</v>
      </c>
      <c r="AN116" s="81">
        <v>0</v>
      </c>
      <c r="AO116" s="81">
        <v>0</v>
      </c>
      <c r="AP116" s="82"/>
      <c r="AQ116" s="81">
        <v>70</v>
      </c>
      <c r="AR116" s="81">
        <v>50</v>
      </c>
      <c r="AS116" s="81">
        <v>0</v>
      </c>
      <c r="AT116" s="81">
        <v>0</v>
      </c>
      <c r="AU116" s="81">
        <v>0</v>
      </c>
      <c r="AV116" s="81">
        <v>0</v>
      </c>
      <c r="AW116" s="81" t="s">
        <v>564</v>
      </c>
      <c r="AX116" s="82"/>
      <c r="AY116" s="81">
        <v>304.79000000000002</v>
      </c>
      <c r="AZ116" s="81">
        <v>32079.200000000001</v>
      </c>
      <c r="BA116" s="81">
        <v>0</v>
      </c>
      <c r="BB116" s="81">
        <v>0</v>
      </c>
      <c r="BC116" s="81">
        <v>0</v>
      </c>
      <c r="BD116" s="81">
        <v>0</v>
      </c>
      <c r="BE116" s="81" t="s">
        <v>564</v>
      </c>
      <c r="BF116" s="82"/>
      <c r="BG116" s="81">
        <v>0</v>
      </c>
      <c r="BH116" s="81">
        <v>0</v>
      </c>
      <c r="BI116" s="81">
        <v>538.37</v>
      </c>
      <c r="BJ116" s="81">
        <v>0</v>
      </c>
      <c r="BK116" s="81">
        <v>0</v>
      </c>
      <c r="BL116" s="81">
        <v>0</v>
      </c>
      <c r="BM116" s="82"/>
      <c r="BN116" s="81">
        <v>0</v>
      </c>
      <c r="BO116" s="81">
        <v>0</v>
      </c>
      <c r="BP116" s="81">
        <v>2</v>
      </c>
      <c r="BQ116" s="81">
        <v>0</v>
      </c>
      <c r="BR116" s="81">
        <v>0</v>
      </c>
      <c r="BS116" s="81">
        <v>0</v>
      </c>
      <c r="BT116"/>
      <c r="BU116" s="80">
        <v>518.19899999999996</v>
      </c>
      <c r="BV116" s="80">
        <v>0</v>
      </c>
      <c r="BW116" s="80">
        <v>1.111</v>
      </c>
      <c r="BX116" s="80">
        <v>1.736</v>
      </c>
      <c r="BY116" s="80">
        <v>17.324000000000002</v>
      </c>
      <c r="BZ116" s="80">
        <v>0</v>
      </c>
      <c r="CA116" s="80">
        <v>0</v>
      </c>
      <c r="CB116" s="80">
        <v>0</v>
      </c>
      <c r="CC116" s="80">
        <v>0</v>
      </c>
    </row>
    <row r="117" spans="1:81">
      <c r="A117" s="80" t="s">
        <v>1844</v>
      </c>
      <c r="B117" s="80">
        <v>490</v>
      </c>
      <c r="C117" s="80">
        <v>14</v>
      </c>
      <c r="D117" s="80">
        <v>29</v>
      </c>
      <c r="E117" s="80">
        <v>2017</v>
      </c>
      <c r="F117" s="80" t="s">
        <v>71</v>
      </c>
      <c r="G117" s="80" t="s">
        <v>1671</v>
      </c>
      <c r="H117" s="80" t="s">
        <v>1672</v>
      </c>
      <c r="I117" s="177"/>
      <c r="J117" s="81">
        <v>167.23693553630366</v>
      </c>
      <c r="K117" s="81">
        <v>1.5773320006548175</v>
      </c>
      <c r="L117" s="81">
        <v>22.207988051617921</v>
      </c>
      <c r="M117" s="81">
        <v>26.386796573405221</v>
      </c>
      <c r="N117" s="81">
        <v>49.586184756640279</v>
      </c>
      <c r="O117" s="81">
        <v>17.857784232680594</v>
      </c>
      <c r="P117" s="81">
        <v>14.879722377364859</v>
      </c>
      <c r="Q117" s="81">
        <v>1.1825576075963962</v>
      </c>
      <c r="R117" s="81">
        <v>3.6186511599764528</v>
      </c>
      <c r="S117" s="81">
        <v>0</v>
      </c>
      <c r="T117" s="82"/>
      <c r="U117" s="81">
        <v>6250918</v>
      </c>
      <c r="V117" s="81">
        <v>506</v>
      </c>
      <c r="W117" s="81">
        <v>474</v>
      </c>
      <c r="X117" s="81">
        <v>5069</v>
      </c>
      <c r="Y117" s="81">
        <v>9529</v>
      </c>
      <c r="Z117" s="81">
        <v>10677</v>
      </c>
      <c r="AA117" s="81">
        <v>3082</v>
      </c>
      <c r="AB117" s="81">
        <v>17314</v>
      </c>
      <c r="AC117" s="81">
        <v>630292.99999999988</v>
      </c>
      <c r="AD117" s="81">
        <v>0</v>
      </c>
      <c r="AE117" s="82"/>
      <c r="AF117" s="81">
        <v>50671650.230927542</v>
      </c>
      <c r="AG117" s="81">
        <v>1042221.000423123</v>
      </c>
      <c r="AH117" s="81">
        <v>3062757.8686348931</v>
      </c>
      <c r="AI117" s="81">
        <v>31385017.53894886</v>
      </c>
      <c r="AJ117" s="81">
        <v>35875934.298877724</v>
      </c>
      <c r="AK117" s="81">
        <v>0</v>
      </c>
      <c r="AL117" s="81">
        <v>0</v>
      </c>
      <c r="AM117" s="81">
        <v>2378370.197985379</v>
      </c>
      <c r="AN117" s="81">
        <v>0</v>
      </c>
      <c r="AO117" s="81">
        <v>0</v>
      </c>
      <c r="AP117" s="82"/>
      <c r="AQ117" s="81">
        <v>75</v>
      </c>
      <c r="AR117" s="81">
        <v>84</v>
      </c>
      <c r="AS117" s="81">
        <v>1</v>
      </c>
      <c r="AT117" s="81">
        <v>0</v>
      </c>
      <c r="AU117" s="81">
        <v>0</v>
      </c>
      <c r="AV117" s="81">
        <v>0</v>
      </c>
      <c r="AW117" s="81" t="s">
        <v>564</v>
      </c>
      <c r="AX117" s="82"/>
      <c r="AY117" s="81">
        <v>335.39</v>
      </c>
      <c r="AZ117" s="81">
        <v>35457.599999999999</v>
      </c>
      <c r="BA117" s="81">
        <v>19.5</v>
      </c>
      <c r="BB117" s="81">
        <v>0</v>
      </c>
      <c r="BC117" s="81">
        <v>0</v>
      </c>
      <c r="BD117" s="81">
        <v>0</v>
      </c>
      <c r="BE117" s="81" t="s">
        <v>564</v>
      </c>
      <c r="BF117" s="82"/>
      <c r="BG117" s="81">
        <v>0</v>
      </c>
      <c r="BH117" s="81">
        <v>0</v>
      </c>
      <c r="BI117" s="81">
        <v>554.25199999999995</v>
      </c>
      <c r="BJ117" s="81">
        <v>0</v>
      </c>
      <c r="BK117" s="81">
        <v>0</v>
      </c>
      <c r="BL117" s="81">
        <v>0</v>
      </c>
      <c r="BM117" s="82"/>
      <c r="BN117" s="81">
        <v>0</v>
      </c>
      <c r="BO117" s="81">
        <v>0</v>
      </c>
      <c r="BP117" s="81">
        <v>2</v>
      </c>
      <c r="BQ117" s="81">
        <v>0</v>
      </c>
      <c r="BR117" s="81">
        <v>0</v>
      </c>
      <c r="BS117" s="81">
        <v>0</v>
      </c>
      <c r="BT117"/>
      <c r="BU117" s="80">
        <v>534.221</v>
      </c>
      <c r="BV117" s="80">
        <v>0</v>
      </c>
      <c r="BW117" s="80">
        <v>1.204</v>
      </c>
      <c r="BX117" s="80">
        <v>1.6679999999999999</v>
      </c>
      <c r="BY117" s="80">
        <v>17.158999999999999</v>
      </c>
      <c r="BZ117" s="80">
        <v>0</v>
      </c>
      <c r="CA117" s="80">
        <v>0</v>
      </c>
      <c r="CB117" s="80">
        <v>0</v>
      </c>
      <c r="CC117" s="80">
        <v>0</v>
      </c>
    </row>
    <row r="118" spans="1:81">
      <c r="A118" s="80" t="s">
        <v>1845</v>
      </c>
      <c r="B118" s="80">
        <v>491</v>
      </c>
      <c r="C118" s="80">
        <v>15</v>
      </c>
      <c r="D118" s="80">
        <v>29</v>
      </c>
      <c r="E118" s="80">
        <v>2018</v>
      </c>
      <c r="F118" s="80" t="s">
        <v>93</v>
      </c>
      <c r="G118" s="80" t="s">
        <v>1671</v>
      </c>
      <c r="H118" s="80" t="s">
        <v>1672</v>
      </c>
      <c r="I118" s="177"/>
      <c r="J118" s="81">
        <v>167.67615346026489</v>
      </c>
      <c r="K118" s="81">
        <v>1.4680688657468304</v>
      </c>
      <c r="L118" s="81">
        <v>20.37296857025045</v>
      </c>
      <c r="M118" s="81">
        <v>26.51693826953149</v>
      </c>
      <c r="N118" s="81">
        <v>45.437569024264846</v>
      </c>
      <c r="O118" s="81">
        <v>17.363086462587901</v>
      </c>
      <c r="P118" s="81">
        <v>14.745945744521038</v>
      </c>
      <c r="Q118" s="81">
        <v>1.0762483860351348</v>
      </c>
      <c r="R118" s="81">
        <v>3.8729112863378585</v>
      </c>
      <c r="S118" s="81">
        <v>0</v>
      </c>
      <c r="T118" s="82"/>
      <c r="U118" s="81">
        <v>6548624</v>
      </c>
      <c r="V118" s="81">
        <v>506</v>
      </c>
      <c r="W118" s="81">
        <v>474</v>
      </c>
      <c r="X118" s="81">
        <v>5069</v>
      </c>
      <c r="Y118" s="81">
        <v>9484</v>
      </c>
      <c r="Z118" s="81">
        <v>10580</v>
      </c>
      <c r="AA118" s="81">
        <v>3085</v>
      </c>
      <c r="AB118" s="81">
        <v>16981</v>
      </c>
      <c r="AC118" s="81">
        <v>671936</v>
      </c>
      <c r="AD118" s="81">
        <v>0</v>
      </c>
      <c r="AE118" s="82"/>
      <c r="AF118" s="81">
        <v>53287945.565907583</v>
      </c>
      <c r="AG118" s="81">
        <v>942960.68332737626</v>
      </c>
      <c r="AH118" s="81">
        <v>2886649.6680439929</v>
      </c>
      <c r="AI118" s="81">
        <v>32081898.77037394</v>
      </c>
      <c r="AJ118" s="81">
        <v>34605952.607350767</v>
      </c>
      <c r="AK118" s="81">
        <v>0</v>
      </c>
      <c r="AL118" s="81">
        <v>0</v>
      </c>
      <c r="AM118" s="81">
        <v>2337453.5109945089</v>
      </c>
      <c r="AN118" s="81">
        <v>0</v>
      </c>
      <c r="AO118" s="81">
        <v>0</v>
      </c>
      <c r="AP118" s="82"/>
      <c r="AQ118" s="81">
        <v>81</v>
      </c>
      <c r="AR118" s="81">
        <v>123</v>
      </c>
      <c r="AS118" s="81">
        <v>1</v>
      </c>
      <c r="AT118" s="81">
        <v>0</v>
      </c>
      <c r="AU118" s="81">
        <v>0</v>
      </c>
      <c r="AV118" s="81">
        <v>0</v>
      </c>
      <c r="AW118" s="81" t="s">
        <v>564</v>
      </c>
      <c r="AX118" s="82"/>
      <c r="AY118" s="81">
        <v>368.29</v>
      </c>
      <c r="AZ118" s="81">
        <v>37251</v>
      </c>
      <c r="BA118" s="81">
        <v>20</v>
      </c>
      <c r="BB118" s="81">
        <v>0</v>
      </c>
      <c r="BC118" s="81">
        <v>0</v>
      </c>
      <c r="BD118" s="81">
        <v>0</v>
      </c>
      <c r="BE118" s="81" t="s">
        <v>564</v>
      </c>
      <c r="BF118" s="82"/>
      <c r="BG118" s="81">
        <v>0</v>
      </c>
      <c r="BH118" s="81">
        <v>0</v>
      </c>
      <c r="BI118" s="81">
        <v>577.90599999999995</v>
      </c>
      <c r="BJ118" s="81">
        <v>0</v>
      </c>
      <c r="BK118" s="81">
        <v>0</v>
      </c>
      <c r="BL118" s="81">
        <v>0</v>
      </c>
      <c r="BM118" s="82"/>
      <c r="BN118" s="81">
        <v>0</v>
      </c>
      <c r="BO118" s="81">
        <v>0</v>
      </c>
      <c r="BP118" s="81">
        <v>3</v>
      </c>
      <c r="BQ118" s="81">
        <v>0</v>
      </c>
      <c r="BR118" s="81">
        <v>0</v>
      </c>
      <c r="BS118" s="81">
        <v>0</v>
      </c>
      <c r="BT118"/>
      <c r="BU118" s="80">
        <v>556.65599999999995</v>
      </c>
      <c r="BV118" s="80">
        <v>0</v>
      </c>
      <c r="BW118" s="80">
        <v>1.1080000000000001</v>
      </c>
      <c r="BX118" s="80">
        <v>1.7450000000000001</v>
      </c>
      <c r="BY118" s="80">
        <v>18.396999999999998</v>
      </c>
      <c r="BZ118" s="80">
        <v>0</v>
      </c>
      <c r="CA118" s="80">
        <v>0</v>
      </c>
      <c r="CB118" s="80">
        <v>0</v>
      </c>
      <c r="CC118" s="80">
        <v>0</v>
      </c>
    </row>
    <row r="119" spans="1:81">
      <c r="A119" s="80" t="s">
        <v>1846</v>
      </c>
      <c r="B119" s="80">
        <v>492</v>
      </c>
      <c r="C119" s="80">
        <v>16</v>
      </c>
      <c r="D119" s="80">
        <v>29</v>
      </c>
      <c r="E119" s="80">
        <v>2019</v>
      </c>
      <c r="F119" s="80" t="s">
        <v>73</v>
      </c>
      <c r="G119" s="80" t="s">
        <v>1671</v>
      </c>
      <c r="H119" s="80" t="s">
        <v>1672</v>
      </c>
      <c r="I119" s="177"/>
      <c r="J119" s="81">
        <v>159.71705011136874</v>
      </c>
      <c r="K119" s="81">
        <v>1.3622598058453412</v>
      </c>
      <c r="L119" s="81">
        <v>20.46424642092726</v>
      </c>
      <c r="M119" s="81">
        <v>23.788101443970987</v>
      </c>
      <c r="N119" s="81">
        <v>45.615566731377562</v>
      </c>
      <c r="O119" s="81">
        <v>16.670699181224549</v>
      </c>
      <c r="P119" s="81">
        <v>14.231072399559309</v>
      </c>
      <c r="Q119" s="81">
        <v>1.0267108467021313</v>
      </c>
      <c r="R119" s="81">
        <v>3.9119527256896367</v>
      </c>
      <c r="S119" s="81">
        <v>0</v>
      </c>
      <c r="T119" s="82"/>
      <c r="U119" s="81">
        <v>6561831</v>
      </c>
      <c r="V119" s="81">
        <v>506</v>
      </c>
      <c r="W119" s="81">
        <v>474</v>
      </c>
      <c r="X119" s="81">
        <v>5069</v>
      </c>
      <c r="Y119" s="81">
        <v>9405</v>
      </c>
      <c r="Z119" s="81">
        <v>10437</v>
      </c>
      <c r="AA119" s="81">
        <v>2955</v>
      </c>
      <c r="AB119" s="81">
        <v>16638</v>
      </c>
      <c r="AC119" s="81">
        <v>689826</v>
      </c>
      <c r="AD119" s="81">
        <v>0</v>
      </c>
      <c r="AE119" s="82"/>
      <c r="AF119" s="81">
        <v>52395105.721657507</v>
      </c>
      <c r="AG119" s="81">
        <v>942681.44620506407</v>
      </c>
      <c r="AH119" s="81">
        <v>3116719.3930222229</v>
      </c>
      <c r="AI119" s="81">
        <v>31437597.50874719</v>
      </c>
      <c r="AJ119" s="81">
        <v>34902544.549226381</v>
      </c>
      <c r="AK119" s="81">
        <v>0</v>
      </c>
      <c r="AL119" s="81">
        <v>0</v>
      </c>
      <c r="AM119" s="81">
        <v>2265970.3492030585</v>
      </c>
      <c r="AN119" s="81">
        <v>0</v>
      </c>
      <c r="AO119" s="81">
        <v>0</v>
      </c>
      <c r="AP119" s="82"/>
      <c r="AQ119" s="81">
        <v>83</v>
      </c>
      <c r="AR119" s="81">
        <v>169</v>
      </c>
      <c r="AS119" s="81">
        <v>1</v>
      </c>
      <c r="AT119" s="81">
        <v>0</v>
      </c>
      <c r="AU119" s="81">
        <v>0</v>
      </c>
      <c r="AV119" s="81">
        <v>0</v>
      </c>
      <c r="AW119" s="81" t="s">
        <v>564</v>
      </c>
      <c r="AX119" s="82"/>
      <c r="AY119" s="81">
        <v>375.29</v>
      </c>
      <c r="AZ119" s="81">
        <v>39459.800000000003</v>
      </c>
      <c r="BA119" s="81">
        <v>19.5</v>
      </c>
      <c r="BB119" s="81">
        <v>0</v>
      </c>
      <c r="BC119" s="81">
        <v>0</v>
      </c>
      <c r="BD119" s="81">
        <v>0</v>
      </c>
      <c r="BE119" s="81" t="s">
        <v>564</v>
      </c>
      <c r="BF119" s="82"/>
      <c r="BG119" s="81">
        <v>0</v>
      </c>
      <c r="BH119" s="81">
        <v>0</v>
      </c>
      <c r="BI119" s="81">
        <v>545.37599999999998</v>
      </c>
      <c r="BJ119" s="81">
        <v>0</v>
      </c>
      <c r="BK119" s="81">
        <v>0</v>
      </c>
      <c r="BL119" s="81">
        <v>0</v>
      </c>
      <c r="BM119" s="82"/>
      <c r="BN119" s="81">
        <v>0</v>
      </c>
      <c r="BO119" s="81">
        <v>0</v>
      </c>
      <c r="BP119" s="81">
        <v>3</v>
      </c>
      <c r="BQ119" s="81">
        <v>0</v>
      </c>
      <c r="BR119" s="81">
        <v>0</v>
      </c>
      <c r="BS119" s="81">
        <v>0</v>
      </c>
      <c r="BT119"/>
      <c r="BU119" s="80">
        <v>545.37599999999998</v>
      </c>
      <c r="BV119" s="80">
        <v>0</v>
      </c>
      <c r="BW119" s="80">
        <v>0</v>
      </c>
      <c r="BX119" s="80">
        <v>0</v>
      </c>
      <c r="BY119" s="80">
        <v>0</v>
      </c>
      <c r="BZ119" s="80">
        <v>0</v>
      </c>
      <c r="CA119" s="80">
        <v>0</v>
      </c>
      <c r="CB119" s="80">
        <v>0</v>
      </c>
      <c r="CC119" s="80">
        <v>0</v>
      </c>
    </row>
    <row r="120" spans="1:81">
      <c r="A120" s="80" t="s">
        <v>1847</v>
      </c>
      <c r="B120" s="80">
        <v>493</v>
      </c>
      <c r="C120" s="80">
        <v>17</v>
      </c>
      <c r="D120" s="80">
        <v>29</v>
      </c>
      <c r="E120" s="80">
        <v>2020</v>
      </c>
      <c r="F120" s="80" t="s">
        <v>218</v>
      </c>
      <c r="G120" s="80" t="s">
        <v>1671</v>
      </c>
      <c r="H120" s="80" t="s">
        <v>1672</v>
      </c>
      <c r="I120" s="177"/>
      <c r="J120" s="81">
        <v>114.58386710249189</v>
      </c>
      <c r="K120" s="81">
        <v>1.5364316079488747</v>
      </c>
      <c r="L120" s="81">
        <v>24.342493474932279</v>
      </c>
      <c r="M120" s="81">
        <v>21.612925611565757</v>
      </c>
      <c r="N120" s="81">
        <v>41.720333694863157</v>
      </c>
      <c r="O120" s="81">
        <v>14.488338965975169</v>
      </c>
      <c r="P120" s="81">
        <v>13.634634619844267</v>
      </c>
      <c r="Q120" s="81">
        <v>0.9644016257297513</v>
      </c>
      <c r="R120" s="81">
        <v>3.8440191188656181</v>
      </c>
      <c r="S120" s="81">
        <v>0</v>
      </c>
      <c r="T120" s="82"/>
      <c r="U120" s="81">
        <v>5336451</v>
      </c>
      <c r="V120" s="81">
        <v>528</v>
      </c>
      <c r="W120" s="81">
        <v>501</v>
      </c>
      <c r="X120" s="81">
        <v>4843</v>
      </c>
      <c r="Y120" s="81">
        <v>9385</v>
      </c>
      <c r="Z120" s="81">
        <v>10353</v>
      </c>
      <c r="AA120" s="81">
        <v>3076</v>
      </c>
      <c r="AB120" s="81">
        <v>16356</v>
      </c>
      <c r="AC120" s="81">
        <v>681383</v>
      </c>
      <c r="AD120" s="81">
        <v>0</v>
      </c>
      <c r="AE120" s="82"/>
      <c r="AF120" s="81">
        <v>41666515.435130559</v>
      </c>
      <c r="AG120" s="81">
        <v>984392.64683181117</v>
      </c>
      <c r="AH120" s="81">
        <v>3569784.9957039286</v>
      </c>
      <c r="AI120" s="81">
        <v>27806964.27000555</v>
      </c>
      <c r="AJ120" s="81">
        <v>35556191.41534806</v>
      </c>
      <c r="AK120" s="81"/>
      <c r="AL120" s="81"/>
      <c r="AM120" s="81">
        <v>2134639.7189501207</v>
      </c>
      <c r="AN120" s="81"/>
      <c r="AO120" s="81"/>
      <c r="AP120" s="82"/>
      <c r="AQ120" s="81">
        <v>85</v>
      </c>
      <c r="AR120" s="81">
        <v>194</v>
      </c>
      <c r="AS120" s="81">
        <v>1</v>
      </c>
      <c r="AT120" s="81">
        <v>0</v>
      </c>
      <c r="AU120" s="81">
        <v>0</v>
      </c>
      <c r="AV120" s="81">
        <v>0</v>
      </c>
      <c r="AW120" s="81">
        <v>1</v>
      </c>
      <c r="AX120" s="82"/>
      <c r="AY120" s="81">
        <v>383.99000000000012</v>
      </c>
      <c r="AZ120" s="81">
        <v>60541.799999999988</v>
      </c>
      <c r="BA120" s="81">
        <v>19.5</v>
      </c>
      <c r="BB120" s="81">
        <v>0</v>
      </c>
      <c r="BC120" s="81">
        <v>0</v>
      </c>
      <c r="BD120" s="81">
        <v>0</v>
      </c>
      <c r="BE120" s="81">
        <v>19.5</v>
      </c>
      <c r="BF120" s="82"/>
      <c r="BG120" s="81">
        <v>0</v>
      </c>
      <c r="BH120" s="81">
        <v>0</v>
      </c>
      <c r="BI120" s="81">
        <v>497.49599999999998</v>
      </c>
      <c r="BJ120" s="81">
        <v>0</v>
      </c>
      <c r="BK120" s="81">
        <v>0</v>
      </c>
      <c r="BL120" s="81">
        <v>0</v>
      </c>
      <c r="BM120" s="82"/>
      <c r="BN120" s="81">
        <v>0</v>
      </c>
      <c r="BO120" s="81">
        <v>0</v>
      </c>
      <c r="BP120" s="81">
        <v>3</v>
      </c>
      <c r="BQ120" s="81">
        <v>0</v>
      </c>
      <c r="BR120" s="81">
        <v>0</v>
      </c>
      <c r="BS120" s="81">
        <v>0</v>
      </c>
      <c r="BT120"/>
      <c r="BU120" s="80">
        <v>479.334</v>
      </c>
      <c r="BV120" s="80">
        <v>0</v>
      </c>
      <c r="BW120" s="80">
        <v>3.6219999999999999</v>
      </c>
      <c r="BX120" s="80">
        <v>0</v>
      </c>
      <c r="BY120" s="80">
        <v>14.54</v>
      </c>
      <c r="BZ120" s="80">
        <v>0</v>
      </c>
      <c r="CA120" s="80">
        <v>0</v>
      </c>
      <c r="CB120" s="80">
        <v>0</v>
      </c>
      <c r="CC120" s="80">
        <v>0</v>
      </c>
    </row>
    <row r="121" spans="1:81">
      <c r="A121" s="80" t="s">
        <v>1676</v>
      </c>
      <c r="B121" s="80">
        <v>493</v>
      </c>
      <c r="C121" s="80">
        <v>18</v>
      </c>
      <c r="D121" s="80">
        <v>29</v>
      </c>
      <c r="E121" s="80">
        <v>2021</v>
      </c>
      <c r="F121" s="80" t="s">
        <v>75</v>
      </c>
      <c r="G121" s="174" t="s">
        <v>1671</v>
      </c>
      <c r="H121" s="80" t="s">
        <v>1672</v>
      </c>
      <c r="I121" s="177"/>
      <c r="J121" s="81">
        <v>126.02818253421781</v>
      </c>
      <c r="K121" s="81">
        <v>1.4800101256474885</v>
      </c>
      <c r="L121" s="81">
        <v>22.214690408621419</v>
      </c>
      <c r="M121" s="81">
        <v>21.829742045203997</v>
      </c>
      <c r="N121" s="81">
        <v>39.482673309223429</v>
      </c>
      <c r="O121" s="81">
        <v>13.881734252238131</v>
      </c>
      <c r="P121" s="81">
        <v>13.808596827989509</v>
      </c>
      <c r="Q121" s="81">
        <v>0.95783531108653786</v>
      </c>
      <c r="R121" s="81">
        <v>2.8696862345088476</v>
      </c>
      <c r="S121" s="81">
        <v>0</v>
      </c>
      <c r="T121" s="82"/>
      <c r="U121" s="81">
        <v>6027513</v>
      </c>
      <c r="V121" s="81">
        <v>528</v>
      </c>
      <c r="W121" s="81">
        <v>501</v>
      </c>
      <c r="X121" s="81">
        <v>4843</v>
      </c>
      <c r="Y121" s="81">
        <v>9350</v>
      </c>
      <c r="Z121" s="81">
        <v>10214</v>
      </c>
      <c r="AA121" s="81">
        <v>3038</v>
      </c>
      <c r="AB121" s="81">
        <v>16052</v>
      </c>
      <c r="AC121" s="81">
        <v>493039.99999999994</v>
      </c>
      <c r="AD121" s="81">
        <v>0</v>
      </c>
      <c r="AE121" s="82"/>
      <c r="AF121" s="81">
        <v>46168155.124062814</v>
      </c>
      <c r="AG121" s="81">
        <v>1001391.562676452</v>
      </c>
      <c r="AH121" s="81">
        <v>3200519.9972159257</v>
      </c>
      <c r="AI121" s="81">
        <v>30341506.070526958</v>
      </c>
      <c r="AJ121" s="81">
        <v>34521122.852459975</v>
      </c>
      <c r="AK121" s="81">
        <v>0</v>
      </c>
      <c r="AL121" s="81">
        <v>0</v>
      </c>
      <c r="AM121" s="81">
        <v>2107047.9270908525</v>
      </c>
      <c r="AN121" s="81">
        <v>0</v>
      </c>
      <c r="AO121" s="81">
        <v>0</v>
      </c>
      <c r="AP121" s="82"/>
      <c r="AQ121" s="81">
        <v>89</v>
      </c>
      <c r="AR121" s="81">
        <v>229</v>
      </c>
      <c r="AS121" s="81">
        <v>1</v>
      </c>
      <c r="AT121" s="81">
        <v>0</v>
      </c>
      <c r="AU121" s="81">
        <v>0</v>
      </c>
      <c r="AV121" s="81">
        <v>0</v>
      </c>
      <c r="AW121" s="81"/>
      <c r="AX121" s="82"/>
      <c r="AY121" s="81">
        <v>423.99</v>
      </c>
      <c r="AZ121" s="81">
        <v>62264.099999999991</v>
      </c>
      <c r="BA121" s="81">
        <v>19.5</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1670</v>
      </c>
      <c r="B122" s="80">
        <v>493</v>
      </c>
      <c r="C122" s="80">
        <v>19</v>
      </c>
      <c r="D122" s="80">
        <v>29</v>
      </c>
      <c r="E122" s="80">
        <v>2022</v>
      </c>
      <c r="F122" s="80" t="s">
        <v>568</v>
      </c>
      <c r="G122" s="174" t="s">
        <v>1671</v>
      </c>
      <c r="H122" s="80" t="s">
        <v>1672</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116</v>
      </c>
      <c r="AR122" s="81">
        <v>237</v>
      </c>
      <c r="AS122" s="81">
        <v>1</v>
      </c>
      <c r="AT122" s="81">
        <v>0</v>
      </c>
      <c r="AU122" s="81">
        <v>0</v>
      </c>
      <c r="AV122" s="81">
        <v>0</v>
      </c>
      <c r="AW122" s="81"/>
      <c r="AX122" s="82"/>
      <c r="AY122" s="81">
        <v>673.48999999999955</v>
      </c>
      <c r="AZ122" s="81">
        <v>62640.299999999988</v>
      </c>
      <c r="BA122" s="81">
        <v>19.5</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1848</v>
      </c>
      <c r="B123" s="80">
        <v>188</v>
      </c>
      <c r="C123" s="80">
        <v>1</v>
      </c>
      <c r="D123" s="80">
        <v>12</v>
      </c>
      <c r="E123" s="80">
        <v>1990</v>
      </c>
      <c r="F123" s="80" t="s">
        <v>562</v>
      </c>
      <c r="G123" s="80" t="s">
        <v>1849</v>
      </c>
      <c r="H123" s="80" t="s">
        <v>1850</v>
      </c>
      <c r="I123" s="177"/>
      <c r="J123" s="81">
        <v>93.037660347043783</v>
      </c>
      <c r="K123" s="81">
        <v>1.6781008807420608</v>
      </c>
      <c r="L123" s="81">
        <v>2.1825000671372545</v>
      </c>
      <c r="M123" s="81">
        <v>7.1639747388623274</v>
      </c>
      <c r="N123" s="81">
        <v>10.897514740225049</v>
      </c>
      <c r="O123" s="81">
        <v>8.1106373846330246</v>
      </c>
      <c r="P123" s="81">
        <v>17.054410248484277</v>
      </c>
      <c r="Q123" s="81">
        <v>0.81174614161610115</v>
      </c>
      <c r="R123" s="81">
        <v>0</v>
      </c>
      <c r="S123" s="81">
        <v>0.97643934768342922</v>
      </c>
      <c r="T123" s="82"/>
      <c r="U123" s="81">
        <v>1955675</v>
      </c>
      <c r="V123" s="81">
        <v>681</v>
      </c>
      <c r="W123" s="81">
        <v>23</v>
      </c>
      <c r="X123" s="81">
        <v>2899</v>
      </c>
      <c r="Y123" s="81">
        <v>4074</v>
      </c>
      <c r="Z123" s="81">
        <v>3336</v>
      </c>
      <c r="AA123" s="81">
        <v>4141</v>
      </c>
      <c r="AB123" s="81">
        <v>13180</v>
      </c>
      <c r="AC123" s="81">
        <v>0</v>
      </c>
      <c r="AD123" s="81">
        <v>0.97643934768342922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1851</v>
      </c>
      <c r="B124" s="80">
        <v>189</v>
      </c>
      <c r="C124" s="80">
        <v>2</v>
      </c>
      <c r="D124" s="80">
        <v>12</v>
      </c>
      <c r="E124" s="80">
        <v>2005</v>
      </c>
      <c r="F124" s="80" t="s">
        <v>565</v>
      </c>
      <c r="G124" s="80" t="s">
        <v>1849</v>
      </c>
      <c r="H124" s="80" t="s">
        <v>1850</v>
      </c>
      <c r="I124" s="177"/>
      <c r="J124" s="81">
        <v>64.588082775811756</v>
      </c>
      <c r="K124" s="81">
        <v>1.1313338615621908</v>
      </c>
      <c r="L124" s="81">
        <v>1.1298488467403698</v>
      </c>
      <c r="M124" s="81">
        <v>13.255597036934841</v>
      </c>
      <c r="N124" s="81">
        <v>21.095016305953127</v>
      </c>
      <c r="O124" s="81">
        <v>16.099887642938878</v>
      </c>
      <c r="P124" s="81">
        <v>19.631902335365599</v>
      </c>
      <c r="Q124" s="81">
        <v>0.90110191025708397</v>
      </c>
      <c r="R124" s="81">
        <v>0</v>
      </c>
      <c r="S124" s="81">
        <v>0.94607376431058454</v>
      </c>
      <c r="T124" s="82"/>
      <c r="U124" s="81">
        <v>1754020</v>
      </c>
      <c r="V124" s="81">
        <v>567</v>
      </c>
      <c r="W124" s="81">
        <v>11</v>
      </c>
      <c r="X124" s="81">
        <v>2621</v>
      </c>
      <c r="Y124" s="81">
        <v>5944</v>
      </c>
      <c r="Z124" s="81">
        <v>7663</v>
      </c>
      <c r="AA124" s="81">
        <v>3904</v>
      </c>
      <c r="AB124" s="81">
        <v>15295</v>
      </c>
      <c r="AC124" s="81">
        <v>0</v>
      </c>
      <c r="AD124" s="81">
        <v>0.94607376431058454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1852</v>
      </c>
      <c r="B125" s="80">
        <v>190</v>
      </c>
      <c r="C125" s="80">
        <v>3</v>
      </c>
      <c r="D125" s="80">
        <v>12</v>
      </c>
      <c r="E125" s="80">
        <v>2006</v>
      </c>
      <c r="F125" s="80" t="s">
        <v>566</v>
      </c>
      <c r="G125" s="80" t="s">
        <v>1849</v>
      </c>
      <c r="H125" s="80" t="s">
        <v>1850</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1853</v>
      </c>
      <c r="B126" s="80">
        <v>191</v>
      </c>
      <c r="C126" s="80">
        <v>4</v>
      </c>
      <c r="D126" s="80">
        <v>12</v>
      </c>
      <c r="E126" s="80">
        <v>2007</v>
      </c>
      <c r="F126" s="80" t="s">
        <v>567</v>
      </c>
      <c r="G126" s="80" t="s">
        <v>1849</v>
      </c>
      <c r="H126" s="80" t="s">
        <v>1850</v>
      </c>
      <c r="I126" s="177"/>
      <c r="J126" s="81">
        <v>61.528548102010632</v>
      </c>
      <c r="K126" s="81">
        <v>0.90751443364468931</v>
      </c>
      <c r="L126" s="81">
        <v>3.0492369275578204</v>
      </c>
      <c r="M126" s="81">
        <v>12.715666081997202</v>
      </c>
      <c r="N126" s="81">
        <v>23.458590153673111</v>
      </c>
      <c r="O126" s="81">
        <v>15.885486100733042</v>
      </c>
      <c r="P126" s="81">
        <v>19.455770373577458</v>
      </c>
      <c r="Q126" s="81">
        <v>0.95092029313132043</v>
      </c>
      <c r="R126" s="81">
        <v>0</v>
      </c>
      <c r="S126" s="81">
        <v>0.65623309935606433</v>
      </c>
      <c r="T126" s="82"/>
      <c r="U126" s="81">
        <v>1941346</v>
      </c>
      <c r="V126" s="81">
        <v>442</v>
      </c>
      <c r="W126" s="81">
        <v>31</v>
      </c>
      <c r="X126" s="81">
        <v>3381</v>
      </c>
      <c r="Y126" s="81">
        <v>6083</v>
      </c>
      <c r="Z126" s="81">
        <v>7860</v>
      </c>
      <c r="AA126" s="81">
        <v>3810</v>
      </c>
      <c r="AB126" s="81">
        <v>15287</v>
      </c>
      <c r="AC126" s="81">
        <v>0</v>
      </c>
      <c r="AD126" s="81">
        <v>0.65623309935606433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1854</v>
      </c>
      <c r="B127" s="80">
        <v>192</v>
      </c>
      <c r="C127" s="80">
        <v>5</v>
      </c>
      <c r="D127" s="80">
        <v>12</v>
      </c>
      <c r="E127" s="80">
        <v>2008</v>
      </c>
      <c r="F127" s="80" t="s">
        <v>84</v>
      </c>
      <c r="G127" s="80" t="s">
        <v>1849</v>
      </c>
      <c r="H127" s="80" t="s">
        <v>1850</v>
      </c>
      <c r="I127" s="177"/>
      <c r="J127" s="81">
        <v>58.505854095866979</v>
      </c>
      <c r="K127" s="81">
        <v>0.65967695174348595</v>
      </c>
      <c r="L127" s="81">
        <v>2.6863203560039755</v>
      </c>
      <c r="M127" s="81">
        <v>13.935999575167907</v>
      </c>
      <c r="N127" s="81">
        <v>21.693135120552359</v>
      </c>
      <c r="O127" s="81">
        <v>15.641670078630945</v>
      </c>
      <c r="P127" s="81">
        <v>19.000039690701943</v>
      </c>
      <c r="Q127" s="81">
        <v>0.93664880669007922</v>
      </c>
      <c r="R127" s="81">
        <v>0</v>
      </c>
      <c r="S127" s="81">
        <v>0.82385225011218</v>
      </c>
      <c r="T127" s="82"/>
      <c r="U127" s="81">
        <v>2015622</v>
      </c>
      <c r="V127" s="81">
        <v>442</v>
      </c>
      <c r="W127" s="81">
        <v>31</v>
      </c>
      <c r="X127" s="81">
        <v>3381</v>
      </c>
      <c r="Y127" s="81">
        <v>6156</v>
      </c>
      <c r="Z127" s="81">
        <v>8011</v>
      </c>
      <c r="AA127" s="81">
        <v>3725</v>
      </c>
      <c r="AB127" s="81">
        <v>15305</v>
      </c>
      <c r="AC127" s="81">
        <v>0</v>
      </c>
      <c r="AD127" s="81">
        <v>0.82385225011218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1855</v>
      </c>
      <c r="B128" s="80">
        <v>193</v>
      </c>
      <c r="C128" s="80">
        <v>6</v>
      </c>
      <c r="D128" s="80">
        <v>12</v>
      </c>
      <c r="E128" s="80">
        <v>2009</v>
      </c>
      <c r="F128" s="80" t="s">
        <v>85</v>
      </c>
      <c r="G128" s="80" t="s">
        <v>1849</v>
      </c>
      <c r="H128" s="80" t="s">
        <v>1850</v>
      </c>
      <c r="I128" s="177"/>
      <c r="J128" s="81">
        <v>69.385384291428139</v>
      </c>
      <c r="K128" s="81">
        <v>0.55094486434064238</v>
      </c>
      <c r="L128" s="81">
        <v>2.7303904812873809</v>
      </c>
      <c r="M128" s="81">
        <v>12.907415090151199</v>
      </c>
      <c r="N128" s="81">
        <v>18.207069230992861</v>
      </c>
      <c r="O128" s="81">
        <v>16.204953924392964</v>
      </c>
      <c r="P128" s="81">
        <v>18.159709890475145</v>
      </c>
      <c r="Q128" s="81">
        <v>0.88840653888636567</v>
      </c>
      <c r="R128" s="81">
        <v>0</v>
      </c>
      <c r="S128" s="81">
        <v>1.1204519278174339</v>
      </c>
      <c r="T128" s="82"/>
      <c r="U128" s="81">
        <v>1812252</v>
      </c>
      <c r="V128" s="81">
        <v>403</v>
      </c>
      <c r="W128" s="81">
        <v>35</v>
      </c>
      <c r="X128" s="81">
        <v>3562</v>
      </c>
      <c r="Y128" s="81">
        <v>6210</v>
      </c>
      <c r="Z128" s="81">
        <v>8192</v>
      </c>
      <c r="AA128" s="81">
        <v>3655</v>
      </c>
      <c r="AB128" s="81">
        <v>15239</v>
      </c>
      <c r="AC128" s="81">
        <v>0</v>
      </c>
      <c r="AD128" s="81">
        <v>1.1204519278174339</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11.105</v>
      </c>
      <c r="BJ128" s="81">
        <v>0</v>
      </c>
      <c r="BK128" s="81">
        <v>0</v>
      </c>
      <c r="BL128" s="81">
        <v>0</v>
      </c>
      <c r="BM128" s="82"/>
      <c r="BN128" s="81">
        <v>0</v>
      </c>
      <c r="BO128" s="81">
        <v>0</v>
      </c>
      <c r="BP128" s="81">
        <v>2</v>
      </c>
      <c r="BQ128" s="81">
        <v>0</v>
      </c>
      <c r="BR128" s="81">
        <v>0</v>
      </c>
      <c r="BS128" s="81">
        <v>0</v>
      </c>
      <c r="BT128"/>
      <c r="BU128" s="80"/>
      <c r="BV128" s="80"/>
      <c r="BW128" s="80"/>
      <c r="BX128" s="80"/>
      <c r="BY128" s="80"/>
      <c r="BZ128" s="80"/>
      <c r="CA128" s="80"/>
      <c r="CB128" s="80"/>
      <c r="CC128" s="80"/>
    </row>
    <row r="129" spans="1:81">
      <c r="A129" s="80" t="s">
        <v>1856</v>
      </c>
      <c r="B129" s="80">
        <v>194</v>
      </c>
      <c r="C129" s="80">
        <v>7</v>
      </c>
      <c r="D129" s="80">
        <v>12</v>
      </c>
      <c r="E129" s="80">
        <v>2010</v>
      </c>
      <c r="F129" s="80" t="s">
        <v>86</v>
      </c>
      <c r="G129" s="80" t="s">
        <v>1849</v>
      </c>
      <c r="H129" s="80" t="s">
        <v>1850</v>
      </c>
      <c r="I129" s="177"/>
      <c r="J129" s="81">
        <v>88.609828990057878</v>
      </c>
      <c r="K129" s="81">
        <v>0.61174045916858111</v>
      </c>
      <c r="L129" s="81">
        <v>2.6638992957905097</v>
      </c>
      <c r="M129" s="81">
        <v>14.100506581518449</v>
      </c>
      <c r="N129" s="81">
        <v>19.49651610541008</v>
      </c>
      <c r="O129" s="81">
        <v>16.265861647568261</v>
      </c>
      <c r="P129" s="81">
        <v>18.426107971498901</v>
      </c>
      <c r="Q129" s="81">
        <v>0.92454399332932324</v>
      </c>
      <c r="R129" s="81">
        <v>0</v>
      </c>
      <c r="S129" s="81">
        <v>1.4328217097191027</v>
      </c>
      <c r="T129" s="82"/>
      <c r="U129" s="81">
        <v>2251106</v>
      </c>
      <c r="V129" s="81">
        <v>403</v>
      </c>
      <c r="W129" s="81">
        <v>35</v>
      </c>
      <c r="X129" s="81">
        <v>3562</v>
      </c>
      <c r="Y129" s="81">
        <v>6220</v>
      </c>
      <c r="Z129" s="81">
        <v>8261</v>
      </c>
      <c r="AA129" s="81">
        <v>3616</v>
      </c>
      <c r="AB129" s="81">
        <v>15196</v>
      </c>
      <c r="AC129" s="81">
        <v>0</v>
      </c>
      <c r="AD129" s="81">
        <v>1.4328217097191027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19.478000000000002</v>
      </c>
      <c r="BJ129" s="81">
        <v>0</v>
      </c>
      <c r="BK129" s="81">
        <v>0</v>
      </c>
      <c r="BL129" s="81">
        <v>0</v>
      </c>
      <c r="BM129" s="82"/>
      <c r="BN129" s="81">
        <v>0</v>
      </c>
      <c r="BO129" s="81">
        <v>0</v>
      </c>
      <c r="BP129" s="81">
        <v>2</v>
      </c>
      <c r="BQ129" s="81">
        <v>0</v>
      </c>
      <c r="BR129" s="81">
        <v>0</v>
      </c>
      <c r="BS129" s="81">
        <v>0</v>
      </c>
      <c r="BT129"/>
      <c r="BU129" s="80">
        <v>19.478000000000002</v>
      </c>
      <c r="BV129" s="80">
        <v>0</v>
      </c>
      <c r="BW129" s="80">
        <v>0</v>
      </c>
      <c r="BX129" s="80">
        <v>0</v>
      </c>
      <c r="BY129" s="80">
        <v>0</v>
      </c>
      <c r="BZ129" s="80">
        <v>0</v>
      </c>
      <c r="CA129" s="80">
        <v>0</v>
      </c>
      <c r="CB129" s="80">
        <v>0</v>
      </c>
      <c r="CC129" s="80">
        <v>0</v>
      </c>
    </row>
    <row r="130" spans="1:81">
      <c r="A130" s="80" t="s">
        <v>1857</v>
      </c>
      <c r="B130" s="80">
        <v>195</v>
      </c>
      <c r="C130" s="80">
        <v>8</v>
      </c>
      <c r="D130" s="80">
        <v>12</v>
      </c>
      <c r="E130" s="80">
        <v>2011</v>
      </c>
      <c r="F130" s="80" t="s">
        <v>87</v>
      </c>
      <c r="G130" s="80" t="s">
        <v>1849</v>
      </c>
      <c r="H130" s="80" t="s">
        <v>1850</v>
      </c>
      <c r="I130" s="177"/>
      <c r="J130" s="81">
        <v>78.158397831877608</v>
      </c>
      <c r="K130" s="81">
        <v>0.88120056849064843</v>
      </c>
      <c r="L130" s="81">
        <v>1.4524744266026057</v>
      </c>
      <c r="M130" s="81">
        <v>18.507640976169363</v>
      </c>
      <c r="N130" s="81">
        <v>25.372298425082679</v>
      </c>
      <c r="O130" s="81">
        <v>16.343967626960762</v>
      </c>
      <c r="P130" s="81">
        <v>17.943106835087494</v>
      </c>
      <c r="Q130" s="81">
        <v>1.0667805780363848</v>
      </c>
      <c r="R130" s="81">
        <v>0</v>
      </c>
      <c r="S130" s="81">
        <v>1.1593106984313066</v>
      </c>
      <c r="T130" s="82"/>
      <c r="U130" s="81">
        <v>2084823</v>
      </c>
      <c r="V130" s="81">
        <v>403</v>
      </c>
      <c r="W130" s="81">
        <v>35</v>
      </c>
      <c r="X130" s="81">
        <v>3562</v>
      </c>
      <c r="Y130" s="81">
        <v>6327</v>
      </c>
      <c r="Z130" s="81">
        <v>8481</v>
      </c>
      <c r="AA130" s="81">
        <v>3626</v>
      </c>
      <c r="AB130" s="81">
        <v>15201</v>
      </c>
      <c r="AC130" s="81">
        <v>0</v>
      </c>
      <c r="AD130" s="81">
        <v>1.1593106984313066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19.620999999999999</v>
      </c>
      <c r="BJ130" s="81">
        <v>0</v>
      </c>
      <c r="BK130" s="81">
        <v>0</v>
      </c>
      <c r="BL130" s="81">
        <v>0</v>
      </c>
      <c r="BM130" s="82"/>
      <c r="BN130" s="81">
        <v>0</v>
      </c>
      <c r="BO130" s="81">
        <v>0</v>
      </c>
      <c r="BP130" s="81">
        <v>2</v>
      </c>
      <c r="BQ130" s="81">
        <v>0</v>
      </c>
      <c r="BR130" s="81">
        <v>0</v>
      </c>
      <c r="BS130" s="81">
        <v>0</v>
      </c>
      <c r="BT130"/>
      <c r="BU130" s="80">
        <v>19.620999999999999</v>
      </c>
      <c r="BV130" s="80">
        <v>0</v>
      </c>
      <c r="BW130" s="80">
        <v>0</v>
      </c>
      <c r="BX130" s="80">
        <v>0</v>
      </c>
      <c r="BY130" s="80">
        <v>0</v>
      </c>
      <c r="BZ130" s="80">
        <v>0</v>
      </c>
      <c r="CA130" s="80">
        <v>0</v>
      </c>
      <c r="CB130" s="80">
        <v>0</v>
      </c>
      <c r="CC130" s="80">
        <v>0</v>
      </c>
    </row>
    <row r="131" spans="1:81">
      <c r="A131" s="80" t="s">
        <v>1858</v>
      </c>
      <c r="B131" s="80">
        <v>196</v>
      </c>
      <c r="C131" s="80">
        <v>9</v>
      </c>
      <c r="D131" s="80">
        <v>12</v>
      </c>
      <c r="E131" s="80">
        <v>2012</v>
      </c>
      <c r="F131" s="80" t="s">
        <v>88</v>
      </c>
      <c r="G131" s="80" t="s">
        <v>1849</v>
      </c>
      <c r="H131" s="80" t="s">
        <v>1850</v>
      </c>
      <c r="I131" s="177"/>
      <c r="J131" s="81">
        <v>88.938088626139034</v>
      </c>
      <c r="K131" s="81">
        <v>0.85345169391633036</v>
      </c>
      <c r="L131" s="81">
        <v>1.4958085534090169</v>
      </c>
      <c r="M131" s="81">
        <v>19.347288482130974</v>
      </c>
      <c r="N131" s="81">
        <v>27.968377751849154</v>
      </c>
      <c r="O131" s="81">
        <v>16.534651540114659</v>
      </c>
      <c r="P131" s="81">
        <v>18.015336707322074</v>
      </c>
      <c r="Q131" s="81">
        <v>1.1667325532826458</v>
      </c>
      <c r="R131" s="81">
        <v>0</v>
      </c>
      <c r="S131" s="81">
        <v>1.3555368082850017</v>
      </c>
      <c r="T131" s="82"/>
      <c r="U131" s="81">
        <v>2418537</v>
      </c>
      <c r="V131" s="81">
        <v>403</v>
      </c>
      <c r="W131" s="81">
        <v>35</v>
      </c>
      <c r="X131" s="81">
        <v>3562</v>
      </c>
      <c r="Y131" s="81">
        <v>6434</v>
      </c>
      <c r="Z131" s="81">
        <v>8648</v>
      </c>
      <c r="AA131" s="81">
        <v>3620</v>
      </c>
      <c r="AB131" s="81">
        <v>15302</v>
      </c>
      <c r="AC131" s="81">
        <v>0</v>
      </c>
      <c r="AD131" s="81">
        <v>1.3555368082850017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18.027000000000001</v>
      </c>
      <c r="BJ131" s="81">
        <v>0</v>
      </c>
      <c r="BK131" s="81">
        <v>0</v>
      </c>
      <c r="BL131" s="81">
        <v>0</v>
      </c>
      <c r="BM131" s="82"/>
      <c r="BN131" s="81">
        <v>0</v>
      </c>
      <c r="BO131" s="81">
        <v>0</v>
      </c>
      <c r="BP131" s="81">
        <v>2</v>
      </c>
      <c r="BQ131" s="81">
        <v>0</v>
      </c>
      <c r="BR131" s="81">
        <v>0</v>
      </c>
      <c r="BS131" s="81">
        <v>0</v>
      </c>
      <c r="BT131"/>
      <c r="BU131" s="80">
        <v>18.027000000000001</v>
      </c>
      <c r="BV131" s="80">
        <v>0</v>
      </c>
      <c r="BW131" s="80">
        <v>0</v>
      </c>
      <c r="BX131" s="80">
        <v>0</v>
      </c>
      <c r="BY131" s="80">
        <v>0</v>
      </c>
      <c r="BZ131" s="80">
        <v>0</v>
      </c>
      <c r="CA131" s="80">
        <v>0</v>
      </c>
      <c r="CB131" s="80">
        <v>0</v>
      </c>
      <c r="CC131" s="80">
        <v>0</v>
      </c>
    </row>
    <row r="132" spans="1:81">
      <c r="A132" s="80" t="s">
        <v>1859</v>
      </c>
      <c r="B132" s="80">
        <v>197</v>
      </c>
      <c r="C132" s="80">
        <v>10</v>
      </c>
      <c r="D132" s="80">
        <v>12</v>
      </c>
      <c r="E132" s="80">
        <v>2013</v>
      </c>
      <c r="F132" s="80" t="s">
        <v>89</v>
      </c>
      <c r="G132" s="80" t="s">
        <v>1849</v>
      </c>
      <c r="H132" s="80" t="s">
        <v>1850</v>
      </c>
      <c r="I132" s="177"/>
      <c r="J132" s="81">
        <v>81.348944673847697</v>
      </c>
      <c r="K132" s="81">
        <v>0.81545671951675625</v>
      </c>
      <c r="L132" s="81">
        <v>1.3366201951528511</v>
      </c>
      <c r="M132" s="81">
        <v>19.897851493517017</v>
      </c>
      <c r="N132" s="81">
        <v>26.704478045224423</v>
      </c>
      <c r="O132" s="81">
        <v>16.073215021755246</v>
      </c>
      <c r="P132" s="81">
        <v>17.808471555394</v>
      </c>
      <c r="Q132" s="81">
        <v>1.1880367596583201</v>
      </c>
      <c r="R132" s="81">
        <v>0</v>
      </c>
      <c r="S132" s="81">
        <v>1.1445714015344055</v>
      </c>
      <c r="T132" s="82"/>
      <c r="U132" s="81">
        <v>2092017</v>
      </c>
      <c r="V132" s="81">
        <v>403</v>
      </c>
      <c r="W132" s="81">
        <v>35</v>
      </c>
      <c r="X132" s="81">
        <v>3562</v>
      </c>
      <c r="Y132" s="81">
        <v>6519</v>
      </c>
      <c r="Z132" s="81">
        <v>8782</v>
      </c>
      <c r="AA132" s="81">
        <v>3565</v>
      </c>
      <c r="AB132" s="81">
        <v>15358</v>
      </c>
      <c r="AC132" s="81">
        <v>0</v>
      </c>
      <c r="AD132" s="81">
        <v>1.1445714015344055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19.814</v>
      </c>
      <c r="BJ132" s="81">
        <v>0</v>
      </c>
      <c r="BK132" s="81">
        <v>0</v>
      </c>
      <c r="BL132" s="81">
        <v>0</v>
      </c>
      <c r="BM132" s="82"/>
      <c r="BN132" s="81">
        <v>0</v>
      </c>
      <c r="BO132" s="81">
        <v>0</v>
      </c>
      <c r="BP132" s="81">
        <v>2</v>
      </c>
      <c r="BQ132" s="81">
        <v>0</v>
      </c>
      <c r="BR132" s="81">
        <v>0</v>
      </c>
      <c r="BS132" s="81">
        <v>0</v>
      </c>
      <c r="BT132"/>
      <c r="BU132" s="80">
        <v>19.814</v>
      </c>
      <c r="BV132" s="80">
        <v>0</v>
      </c>
      <c r="BW132" s="80">
        <v>0</v>
      </c>
      <c r="BX132" s="80">
        <v>0</v>
      </c>
      <c r="BY132" s="80">
        <v>0</v>
      </c>
      <c r="BZ132" s="80">
        <v>0</v>
      </c>
      <c r="CA132" s="80">
        <v>0</v>
      </c>
      <c r="CB132" s="80">
        <v>0</v>
      </c>
      <c r="CC132" s="80">
        <v>0</v>
      </c>
    </row>
    <row r="133" spans="1:81">
      <c r="A133" s="80" t="s">
        <v>1860</v>
      </c>
      <c r="B133" s="80">
        <v>198</v>
      </c>
      <c r="C133" s="80">
        <v>11</v>
      </c>
      <c r="D133" s="80">
        <v>12</v>
      </c>
      <c r="E133" s="80">
        <v>2014</v>
      </c>
      <c r="F133" s="80" t="s">
        <v>90</v>
      </c>
      <c r="G133" s="80" t="s">
        <v>1849</v>
      </c>
      <c r="H133" s="80" t="s">
        <v>1850</v>
      </c>
      <c r="I133" s="177"/>
      <c r="J133" s="81">
        <v>82.666685650829805</v>
      </c>
      <c r="K133" s="81">
        <v>0.77215344320406565</v>
      </c>
      <c r="L133" s="81">
        <v>0.97887435528086353</v>
      </c>
      <c r="M133" s="81">
        <v>22.265003556530431</v>
      </c>
      <c r="N133" s="81">
        <v>27.785477493466733</v>
      </c>
      <c r="O133" s="81">
        <v>15.667790197482283</v>
      </c>
      <c r="P133" s="81">
        <v>18.232503697382032</v>
      </c>
      <c r="Q133" s="81">
        <v>1.1477349225375222</v>
      </c>
      <c r="R133" s="81">
        <v>0</v>
      </c>
      <c r="S133" s="81">
        <v>0.90674058873243379</v>
      </c>
      <c r="T133" s="82"/>
      <c r="U133" s="81">
        <v>2175850</v>
      </c>
      <c r="V133" s="81">
        <v>338</v>
      </c>
      <c r="W133" s="81">
        <v>20</v>
      </c>
      <c r="X133" s="81">
        <v>3859</v>
      </c>
      <c r="Y133" s="81">
        <v>6639</v>
      </c>
      <c r="Z133" s="81">
        <v>9016</v>
      </c>
      <c r="AA133" s="81">
        <v>3631</v>
      </c>
      <c r="AB133" s="81">
        <v>15464</v>
      </c>
      <c r="AC133" s="81">
        <v>0</v>
      </c>
      <c r="AD133" s="81">
        <v>0.90674058873243379</v>
      </c>
      <c r="AE133" s="82"/>
      <c r="AF133" s="81">
        <v>18335300.787837014</v>
      </c>
      <c r="AG133" s="81">
        <v>654218.64893024461</v>
      </c>
      <c r="AH133" s="81">
        <v>215744.08850966231</v>
      </c>
      <c r="AI133" s="81">
        <v>27921287.949746855</v>
      </c>
      <c r="AJ133" s="81">
        <v>39810886.011791185</v>
      </c>
      <c r="AK133" s="81">
        <v>0</v>
      </c>
      <c r="AL133" s="81">
        <v>0</v>
      </c>
      <c r="AM133" s="81">
        <v>2122976.1181237418</v>
      </c>
      <c r="AN133" s="81">
        <v>0</v>
      </c>
      <c r="AO133" s="81">
        <v>0</v>
      </c>
      <c r="AP133" s="82"/>
      <c r="AQ133" s="81">
        <v>411</v>
      </c>
      <c r="AR133" s="81">
        <v>57</v>
      </c>
      <c r="AS133" s="81">
        <v>0</v>
      </c>
      <c r="AT133" s="81">
        <v>0</v>
      </c>
      <c r="AU133" s="81">
        <v>0</v>
      </c>
      <c r="AV133" s="81">
        <v>0</v>
      </c>
      <c r="AW133" s="81" t="s">
        <v>564</v>
      </c>
      <c r="AX133" s="82"/>
      <c r="AY133" s="81">
        <v>1648</v>
      </c>
      <c r="AZ133" s="81">
        <v>8245</v>
      </c>
      <c r="BA133" s="81">
        <v>0</v>
      </c>
      <c r="BB133" s="81">
        <v>0</v>
      </c>
      <c r="BC133" s="81">
        <v>0</v>
      </c>
      <c r="BD133" s="81">
        <v>0</v>
      </c>
      <c r="BE133" s="81" t="s">
        <v>564</v>
      </c>
      <c r="BF133" s="82"/>
      <c r="BG133" s="81">
        <v>0</v>
      </c>
      <c r="BH133" s="81">
        <v>0</v>
      </c>
      <c r="BI133" s="81">
        <v>20.83</v>
      </c>
      <c r="BJ133" s="81">
        <v>0</v>
      </c>
      <c r="BK133" s="81">
        <v>0</v>
      </c>
      <c r="BL133" s="81">
        <v>0</v>
      </c>
      <c r="BM133" s="82"/>
      <c r="BN133" s="81">
        <v>0</v>
      </c>
      <c r="BO133" s="81">
        <v>0</v>
      </c>
      <c r="BP133" s="81">
        <v>2</v>
      </c>
      <c r="BQ133" s="81">
        <v>0</v>
      </c>
      <c r="BR133" s="81">
        <v>0</v>
      </c>
      <c r="BS133" s="81">
        <v>0</v>
      </c>
      <c r="BT133"/>
      <c r="BU133" s="80">
        <v>20.83</v>
      </c>
      <c r="BV133" s="80">
        <v>0</v>
      </c>
      <c r="BW133" s="80">
        <v>0</v>
      </c>
      <c r="BX133" s="80">
        <v>0</v>
      </c>
      <c r="BY133" s="80">
        <v>0</v>
      </c>
      <c r="BZ133" s="80">
        <v>0</v>
      </c>
      <c r="CA133" s="80">
        <v>0</v>
      </c>
      <c r="CB133" s="80">
        <v>0</v>
      </c>
      <c r="CC133" s="80">
        <v>0</v>
      </c>
    </row>
    <row r="134" spans="1:81">
      <c r="A134" s="80" t="s">
        <v>1861</v>
      </c>
      <c r="B134" s="80">
        <v>199</v>
      </c>
      <c r="C134" s="80">
        <v>12</v>
      </c>
      <c r="D134" s="80">
        <v>12</v>
      </c>
      <c r="E134" s="80">
        <v>2015</v>
      </c>
      <c r="F134" s="80" t="s">
        <v>91</v>
      </c>
      <c r="G134" s="80" t="s">
        <v>1849</v>
      </c>
      <c r="H134" s="80" t="s">
        <v>1850</v>
      </c>
      <c r="I134" s="177"/>
      <c r="J134" s="81">
        <v>86.358175357211863</v>
      </c>
      <c r="K134" s="81">
        <v>0.69859778524616611</v>
      </c>
      <c r="L134" s="81">
        <v>1.1257473168132281</v>
      </c>
      <c r="M134" s="81">
        <v>18.51876611024478</v>
      </c>
      <c r="N134" s="81">
        <v>24.673466177086407</v>
      </c>
      <c r="O134" s="81">
        <v>15.697279391109019</v>
      </c>
      <c r="P134" s="81">
        <v>17.895078625725667</v>
      </c>
      <c r="Q134" s="81">
        <v>1.1281529338583174</v>
      </c>
      <c r="R134" s="81">
        <v>0</v>
      </c>
      <c r="S134" s="81">
        <v>0.97829945632063842</v>
      </c>
      <c r="T134" s="82"/>
      <c r="U134" s="81">
        <v>2224397</v>
      </c>
      <c r="V134" s="81">
        <v>338</v>
      </c>
      <c r="W134" s="81">
        <v>20</v>
      </c>
      <c r="X134" s="81">
        <v>3859</v>
      </c>
      <c r="Y134" s="81">
        <v>6913</v>
      </c>
      <c r="Z134" s="81">
        <v>9120</v>
      </c>
      <c r="AA134" s="81">
        <v>3561</v>
      </c>
      <c r="AB134" s="81">
        <v>15527</v>
      </c>
      <c r="AC134" s="81">
        <v>0</v>
      </c>
      <c r="AD134" s="81">
        <v>0.97829945632063842</v>
      </c>
      <c r="AE134" s="82"/>
      <c r="AF134" s="81">
        <v>20783340.217720535</v>
      </c>
      <c r="AG134" s="81">
        <v>535302.14017281088</v>
      </c>
      <c r="AH134" s="81">
        <v>203714.46064499399</v>
      </c>
      <c r="AI134" s="81">
        <v>24302624.711876217</v>
      </c>
      <c r="AJ134" s="81">
        <v>37831456.003826775</v>
      </c>
      <c r="AK134" s="81">
        <v>0</v>
      </c>
      <c r="AL134" s="81">
        <v>0</v>
      </c>
      <c r="AM134" s="81">
        <v>2127910.2166847107</v>
      </c>
      <c r="AN134" s="81">
        <v>0</v>
      </c>
      <c r="AO134" s="81">
        <v>0</v>
      </c>
      <c r="AP134" s="82"/>
      <c r="AQ134" s="81">
        <v>447</v>
      </c>
      <c r="AR134" s="81">
        <v>122</v>
      </c>
      <c r="AS134" s="81">
        <v>0</v>
      </c>
      <c r="AT134" s="81">
        <v>0</v>
      </c>
      <c r="AU134" s="81">
        <v>0</v>
      </c>
      <c r="AV134" s="81">
        <v>0</v>
      </c>
      <c r="AW134" s="81" t="s">
        <v>564</v>
      </c>
      <c r="AX134" s="82"/>
      <c r="AY134" s="81">
        <v>1827</v>
      </c>
      <c r="AZ134" s="81">
        <v>11516.4</v>
      </c>
      <c r="BA134" s="81">
        <v>0</v>
      </c>
      <c r="BB134" s="81">
        <v>0</v>
      </c>
      <c r="BC134" s="81">
        <v>0</v>
      </c>
      <c r="BD134" s="81">
        <v>0</v>
      </c>
      <c r="BE134" s="81" t="s">
        <v>564</v>
      </c>
      <c r="BF134" s="82"/>
      <c r="BG134" s="81">
        <v>0</v>
      </c>
      <c r="BH134" s="81">
        <v>0</v>
      </c>
      <c r="BI134" s="81">
        <v>19.561</v>
      </c>
      <c r="BJ134" s="81">
        <v>0</v>
      </c>
      <c r="BK134" s="81">
        <v>0</v>
      </c>
      <c r="BL134" s="81">
        <v>0</v>
      </c>
      <c r="BM134" s="82"/>
      <c r="BN134" s="81">
        <v>0</v>
      </c>
      <c r="BO134" s="81">
        <v>0</v>
      </c>
      <c r="BP134" s="81">
        <v>2</v>
      </c>
      <c r="BQ134" s="81">
        <v>0</v>
      </c>
      <c r="BR134" s="81">
        <v>0</v>
      </c>
      <c r="BS134" s="81">
        <v>0</v>
      </c>
      <c r="BT134"/>
      <c r="BU134" s="80">
        <v>19.561</v>
      </c>
      <c r="BV134" s="80">
        <v>0</v>
      </c>
      <c r="BW134" s="80">
        <v>0</v>
      </c>
      <c r="BX134" s="80">
        <v>0</v>
      </c>
      <c r="BY134" s="80">
        <v>0</v>
      </c>
      <c r="BZ134" s="80">
        <v>0</v>
      </c>
      <c r="CA134" s="80">
        <v>0</v>
      </c>
      <c r="CB134" s="80">
        <v>0</v>
      </c>
      <c r="CC134" s="80">
        <v>0</v>
      </c>
    </row>
    <row r="135" spans="1:81">
      <c r="A135" s="80" t="s">
        <v>1862</v>
      </c>
      <c r="B135" s="80">
        <v>200</v>
      </c>
      <c r="C135" s="80">
        <v>13</v>
      </c>
      <c r="D135" s="80">
        <v>12</v>
      </c>
      <c r="E135" s="80">
        <v>2016</v>
      </c>
      <c r="F135" s="80" t="s">
        <v>92</v>
      </c>
      <c r="G135" s="80" t="s">
        <v>1849</v>
      </c>
      <c r="H135" s="80" t="s">
        <v>1850</v>
      </c>
      <c r="I135" s="177"/>
      <c r="J135" s="81">
        <v>87.373093359117917</v>
      </c>
      <c r="K135" s="81">
        <v>0.70907392879194664</v>
      </c>
      <c r="L135" s="81">
        <v>1.5686714531535875</v>
      </c>
      <c r="M135" s="81">
        <v>19.022154308855303</v>
      </c>
      <c r="N135" s="81">
        <v>25.312098559667941</v>
      </c>
      <c r="O135" s="81">
        <v>15.596775774356212</v>
      </c>
      <c r="P135" s="81">
        <v>17.092983764025604</v>
      </c>
      <c r="Q135" s="81">
        <v>1.0991049853941739</v>
      </c>
      <c r="R135" s="81">
        <v>0</v>
      </c>
      <c r="S135" s="81">
        <v>0.95495722154873641</v>
      </c>
      <c r="T135" s="82"/>
      <c r="U135" s="81">
        <v>2082514</v>
      </c>
      <c r="V135" s="81">
        <v>338</v>
      </c>
      <c r="W135" s="81">
        <v>20</v>
      </c>
      <c r="X135" s="81">
        <v>3859</v>
      </c>
      <c r="Y135" s="81">
        <v>6987</v>
      </c>
      <c r="Z135" s="81">
        <v>9173</v>
      </c>
      <c r="AA135" s="81">
        <v>3518</v>
      </c>
      <c r="AB135" s="81">
        <v>15561</v>
      </c>
      <c r="AC135" s="81">
        <v>0</v>
      </c>
      <c r="AD135" s="81">
        <v>0.95495722154873641</v>
      </c>
      <c r="AE135" s="82"/>
      <c r="AF135" s="81">
        <v>19603232.216693871</v>
      </c>
      <c r="AG135" s="81">
        <v>518653.75031317677</v>
      </c>
      <c r="AH135" s="81">
        <v>240716.9351399669</v>
      </c>
      <c r="AI135" s="81">
        <v>28822240.07132002</v>
      </c>
      <c r="AJ135" s="81">
        <v>36551262.401092216</v>
      </c>
      <c r="AK135" s="81">
        <v>0</v>
      </c>
      <c r="AL135" s="81">
        <v>0</v>
      </c>
      <c r="AM135" s="81">
        <v>2134226.571528649</v>
      </c>
      <c r="AN135" s="81">
        <v>0</v>
      </c>
      <c r="AO135" s="81">
        <v>0</v>
      </c>
      <c r="AP135" s="82"/>
      <c r="AQ135" s="81">
        <v>481</v>
      </c>
      <c r="AR135" s="81">
        <v>140</v>
      </c>
      <c r="AS135" s="81">
        <v>0</v>
      </c>
      <c r="AT135" s="81">
        <v>0</v>
      </c>
      <c r="AU135" s="81">
        <v>0</v>
      </c>
      <c r="AV135" s="81">
        <v>0</v>
      </c>
      <c r="AW135" s="81" t="s">
        <v>564</v>
      </c>
      <c r="AX135" s="82"/>
      <c r="AY135" s="81">
        <v>1996.3</v>
      </c>
      <c r="AZ135" s="81">
        <v>21443.3</v>
      </c>
      <c r="BA135" s="81">
        <v>0</v>
      </c>
      <c r="BB135" s="81">
        <v>0</v>
      </c>
      <c r="BC135" s="81">
        <v>0</v>
      </c>
      <c r="BD135" s="81">
        <v>0</v>
      </c>
      <c r="BE135" s="81" t="s">
        <v>564</v>
      </c>
      <c r="BF135" s="82"/>
      <c r="BG135" s="81">
        <v>0</v>
      </c>
      <c r="BH135" s="81">
        <v>0</v>
      </c>
      <c r="BI135" s="81">
        <v>18.047999999999998</v>
      </c>
      <c r="BJ135" s="81">
        <v>0</v>
      </c>
      <c r="BK135" s="81">
        <v>0</v>
      </c>
      <c r="BL135" s="81">
        <v>0</v>
      </c>
      <c r="BM135" s="82"/>
      <c r="BN135" s="81">
        <v>0</v>
      </c>
      <c r="BO135" s="81">
        <v>0</v>
      </c>
      <c r="BP135" s="81">
        <v>2</v>
      </c>
      <c r="BQ135" s="81">
        <v>0</v>
      </c>
      <c r="BR135" s="81">
        <v>0</v>
      </c>
      <c r="BS135" s="81">
        <v>0</v>
      </c>
      <c r="BT135"/>
      <c r="BU135" s="80">
        <v>18.047999999999998</v>
      </c>
      <c r="BV135" s="80">
        <v>0</v>
      </c>
      <c r="BW135" s="80">
        <v>0</v>
      </c>
      <c r="BX135" s="80">
        <v>0</v>
      </c>
      <c r="BY135" s="80">
        <v>0</v>
      </c>
      <c r="BZ135" s="80">
        <v>0</v>
      </c>
      <c r="CA135" s="80">
        <v>0</v>
      </c>
      <c r="CB135" s="80">
        <v>0</v>
      </c>
      <c r="CC135" s="80">
        <v>0</v>
      </c>
    </row>
    <row r="136" spans="1:81">
      <c r="A136" s="80" t="s">
        <v>1863</v>
      </c>
      <c r="B136" s="80">
        <v>201</v>
      </c>
      <c r="C136" s="80">
        <v>14</v>
      </c>
      <c r="D136" s="80">
        <v>12</v>
      </c>
      <c r="E136" s="80">
        <v>2017</v>
      </c>
      <c r="F136" s="80" t="s">
        <v>71</v>
      </c>
      <c r="G136" s="80" t="s">
        <v>1849</v>
      </c>
      <c r="H136" s="80" t="s">
        <v>1850</v>
      </c>
      <c r="I136" s="177"/>
      <c r="J136" s="81">
        <v>87.388670111123332</v>
      </c>
      <c r="K136" s="81">
        <v>0.67271883098329999</v>
      </c>
      <c r="L136" s="81">
        <v>1.4534113059552467</v>
      </c>
      <c r="M136" s="81">
        <v>13.889977961499902</v>
      </c>
      <c r="N136" s="81">
        <v>22.664425338472451</v>
      </c>
      <c r="O136" s="81">
        <v>15.663402579287604</v>
      </c>
      <c r="P136" s="81">
        <v>16.95091020990526</v>
      </c>
      <c r="Q136" s="81">
        <v>1.0674026967492478</v>
      </c>
      <c r="R136" s="81">
        <v>0</v>
      </c>
      <c r="S136" s="81">
        <v>0.62343357836810576</v>
      </c>
      <c r="T136" s="82"/>
      <c r="U136" s="81">
        <v>2184974</v>
      </c>
      <c r="V136" s="81">
        <v>338</v>
      </c>
      <c r="W136" s="81">
        <v>20</v>
      </c>
      <c r="X136" s="81">
        <v>3859</v>
      </c>
      <c r="Y136" s="81">
        <v>7088</v>
      </c>
      <c r="Z136" s="81">
        <v>9365</v>
      </c>
      <c r="AA136" s="81">
        <v>3511</v>
      </c>
      <c r="AB136" s="81">
        <v>15628</v>
      </c>
      <c r="AC136" s="81">
        <v>0</v>
      </c>
      <c r="AD136" s="81">
        <v>0.62343357836810576</v>
      </c>
      <c r="AE136" s="82"/>
      <c r="AF136" s="81">
        <v>19896139.5549955</v>
      </c>
      <c r="AG136" s="81">
        <v>518528.14284010412</v>
      </c>
      <c r="AH136" s="81">
        <v>298010.7071957601</v>
      </c>
      <c r="AI136" s="81">
        <v>23617221.404717602</v>
      </c>
      <c r="AJ136" s="81">
        <v>39664952.01062911</v>
      </c>
      <c r="AK136" s="81">
        <v>0</v>
      </c>
      <c r="AL136" s="81">
        <v>0</v>
      </c>
      <c r="AM136" s="81">
        <v>2146769.6346376059</v>
      </c>
      <c r="AN136" s="81">
        <v>0</v>
      </c>
      <c r="AO136" s="81">
        <v>0</v>
      </c>
      <c r="AP136" s="82"/>
      <c r="AQ136" s="81">
        <v>515</v>
      </c>
      <c r="AR136" s="81">
        <v>160</v>
      </c>
      <c r="AS136" s="81">
        <v>0</v>
      </c>
      <c r="AT136" s="81">
        <v>0</v>
      </c>
      <c r="AU136" s="81">
        <v>0</v>
      </c>
      <c r="AV136" s="81">
        <v>0</v>
      </c>
      <c r="AW136" s="81" t="s">
        <v>564</v>
      </c>
      <c r="AX136" s="82"/>
      <c r="AY136" s="81">
        <v>2164.8000000000002</v>
      </c>
      <c r="AZ136" s="81">
        <v>28466.5</v>
      </c>
      <c r="BA136" s="81">
        <v>0</v>
      </c>
      <c r="BB136" s="81">
        <v>0</v>
      </c>
      <c r="BC136" s="81">
        <v>0</v>
      </c>
      <c r="BD136" s="81">
        <v>0</v>
      </c>
      <c r="BE136" s="81" t="s">
        <v>564</v>
      </c>
      <c r="BF136" s="82"/>
      <c r="BG136" s="81">
        <v>0</v>
      </c>
      <c r="BH136" s="81">
        <v>0</v>
      </c>
      <c r="BI136" s="81">
        <v>19.986999999999998</v>
      </c>
      <c r="BJ136" s="81">
        <v>0</v>
      </c>
      <c r="BK136" s="81">
        <v>0</v>
      </c>
      <c r="BL136" s="81">
        <v>0</v>
      </c>
      <c r="BM136" s="82"/>
      <c r="BN136" s="81">
        <v>0</v>
      </c>
      <c r="BO136" s="81">
        <v>0</v>
      </c>
      <c r="BP136" s="81">
        <v>2</v>
      </c>
      <c r="BQ136" s="81">
        <v>0</v>
      </c>
      <c r="BR136" s="81">
        <v>0</v>
      </c>
      <c r="BS136" s="81">
        <v>0</v>
      </c>
      <c r="BT136"/>
      <c r="BU136" s="80">
        <v>19.986999999999998</v>
      </c>
      <c r="BV136" s="80">
        <v>0</v>
      </c>
      <c r="BW136" s="80">
        <v>0</v>
      </c>
      <c r="BX136" s="80">
        <v>0</v>
      </c>
      <c r="BY136" s="80">
        <v>0</v>
      </c>
      <c r="BZ136" s="80">
        <v>0</v>
      </c>
      <c r="CA136" s="80">
        <v>0</v>
      </c>
      <c r="CB136" s="80">
        <v>0</v>
      </c>
      <c r="CC136" s="80">
        <v>0</v>
      </c>
    </row>
    <row r="137" spans="1:81">
      <c r="A137" s="80" t="s">
        <v>1864</v>
      </c>
      <c r="B137" s="80">
        <v>202</v>
      </c>
      <c r="C137" s="80">
        <v>15</v>
      </c>
      <c r="D137" s="80">
        <v>12</v>
      </c>
      <c r="E137" s="80">
        <v>2018</v>
      </c>
      <c r="F137" s="80" t="s">
        <v>93</v>
      </c>
      <c r="G137" s="80" t="s">
        <v>1849</v>
      </c>
      <c r="H137" s="80" t="s">
        <v>1850</v>
      </c>
      <c r="I137" s="177"/>
      <c r="J137" s="81">
        <v>86.703316530575009</v>
      </c>
      <c r="K137" s="81">
        <v>0.60431642582482925</v>
      </c>
      <c r="L137" s="81">
        <v>1.3185046606658151</v>
      </c>
      <c r="M137" s="81">
        <v>12.138306192111864</v>
      </c>
      <c r="N137" s="81">
        <v>17.259072601112454</v>
      </c>
      <c r="O137" s="81">
        <v>15.515181419405105</v>
      </c>
      <c r="P137" s="81">
        <v>16.949472807154489</v>
      </c>
      <c r="Q137" s="81">
        <v>0.98827755040609266</v>
      </c>
      <c r="R137" s="81">
        <v>0</v>
      </c>
      <c r="S137" s="81">
        <v>0.64324803970928579</v>
      </c>
      <c r="T137" s="82"/>
      <c r="U137" s="81">
        <v>2326462</v>
      </c>
      <c r="V137" s="81">
        <v>338</v>
      </c>
      <c r="W137" s="81">
        <v>20</v>
      </c>
      <c r="X137" s="81">
        <v>3859</v>
      </c>
      <c r="Y137" s="81">
        <v>7134</v>
      </c>
      <c r="Z137" s="81">
        <v>9454</v>
      </c>
      <c r="AA137" s="81">
        <v>3546</v>
      </c>
      <c r="AB137" s="81">
        <v>15593</v>
      </c>
      <c r="AC137" s="81">
        <v>0</v>
      </c>
      <c r="AD137" s="81">
        <v>0.64324803970928579</v>
      </c>
      <c r="AE137" s="82"/>
      <c r="AF137" s="81">
        <v>20593418.588620279</v>
      </c>
      <c r="AG137" s="81">
        <v>461529.3879547664</v>
      </c>
      <c r="AH137" s="81">
        <v>276555.66881980008</v>
      </c>
      <c r="AI137" s="81">
        <v>23064896.622006711</v>
      </c>
      <c r="AJ137" s="81">
        <v>36882646.004711837</v>
      </c>
      <c r="AK137" s="81">
        <v>0</v>
      </c>
      <c r="AL137" s="81">
        <v>0</v>
      </c>
      <c r="AM137" s="81">
        <v>2146393.7693267399</v>
      </c>
      <c r="AN137" s="81">
        <v>0</v>
      </c>
      <c r="AO137" s="81">
        <v>0</v>
      </c>
      <c r="AP137" s="82"/>
      <c r="AQ137" s="81">
        <v>558</v>
      </c>
      <c r="AR137" s="81">
        <v>180</v>
      </c>
      <c r="AS137" s="81">
        <v>0</v>
      </c>
      <c r="AT137" s="81">
        <v>0</v>
      </c>
      <c r="AU137" s="81">
        <v>0</v>
      </c>
      <c r="AV137" s="81">
        <v>0</v>
      </c>
      <c r="AW137" s="81" t="s">
        <v>564</v>
      </c>
      <c r="AX137" s="82"/>
      <c r="AY137" s="81">
        <v>2382</v>
      </c>
      <c r="AZ137" s="81">
        <v>29138</v>
      </c>
      <c r="BA137" s="81">
        <v>0</v>
      </c>
      <c r="BB137" s="81">
        <v>0</v>
      </c>
      <c r="BC137" s="81">
        <v>0</v>
      </c>
      <c r="BD137" s="81">
        <v>0</v>
      </c>
      <c r="BE137" s="81" t="s">
        <v>564</v>
      </c>
      <c r="BF137" s="82"/>
      <c r="BG137" s="81">
        <v>0</v>
      </c>
      <c r="BH137" s="81">
        <v>0</v>
      </c>
      <c r="BI137" s="81">
        <v>20.486000000000001</v>
      </c>
      <c r="BJ137" s="81">
        <v>0</v>
      </c>
      <c r="BK137" s="81">
        <v>0</v>
      </c>
      <c r="BL137" s="81">
        <v>0</v>
      </c>
      <c r="BM137" s="82"/>
      <c r="BN137" s="81">
        <v>0</v>
      </c>
      <c r="BO137" s="81">
        <v>0</v>
      </c>
      <c r="BP137" s="81">
        <v>2</v>
      </c>
      <c r="BQ137" s="81">
        <v>0</v>
      </c>
      <c r="BR137" s="81">
        <v>0</v>
      </c>
      <c r="BS137" s="81">
        <v>0</v>
      </c>
      <c r="BT137"/>
      <c r="BU137" s="80">
        <v>20.486000000000001</v>
      </c>
      <c r="BV137" s="80">
        <v>0</v>
      </c>
      <c r="BW137" s="80">
        <v>0</v>
      </c>
      <c r="BX137" s="80">
        <v>0</v>
      </c>
      <c r="BY137" s="80">
        <v>0</v>
      </c>
      <c r="BZ137" s="80">
        <v>0</v>
      </c>
      <c r="CA137" s="80">
        <v>0</v>
      </c>
      <c r="CB137" s="80">
        <v>0</v>
      </c>
      <c r="CC137" s="80">
        <v>0</v>
      </c>
    </row>
    <row r="138" spans="1:81">
      <c r="A138" s="80" t="s">
        <v>1865</v>
      </c>
      <c r="B138" s="80">
        <v>203</v>
      </c>
      <c r="C138" s="80">
        <v>16</v>
      </c>
      <c r="D138" s="80">
        <v>12</v>
      </c>
      <c r="E138" s="80">
        <v>2019</v>
      </c>
      <c r="F138" s="80" t="s">
        <v>73</v>
      </c>
      <c r="G138" s="80" t="s">
        <v>1849</v>
      </c>
      <c r="H138" s="80" t="s">
        <v>1850</v>
      </c>
      <c r="I138" s="177"/>
      <c r="J138" s="81">
        <v>89.453402820705719</v>
      </c>
      <c r="K138" s="81">
        <v>0.55369960381403827</v>
      </c>
      <c r="L138" s="81">
        <v>1.3307993893681351</v>
      </c>
      <c r="M138" s="81">
        <v>11.715662211463028</v>
      </c>
      <c r="N138" s="81">
        <v>17.20626848785427</v>
      </c>
      <c r="O138" s="81">
        <v>15.313020317179239</v>
      </c>
      <c r="P138" s="81">
        <v>16.990600144042382</v>
      </c>
      <c r="Q138" s="81">
        <v>0.96074415027680515</v>
      </c>
      <c r="R138" s="81">
        <v>0</v>
      </c>
      <c r="S138" s="81">
        <v>0.95920434820080724</v>
      </c>
      <c r="T138" s="82"/>
      <c r="U138" s="81">
        <v>2172576</v>
      </c>
      <c r="V138" s="81">
        <v>338</v>
      </c>
      <c r="W138" s="81">
        <v>20</v>
      </c>
      <c r="X138" s="81">
        <v>3859</v>
      </c>
      <c r="Y138" s="81">
        <v>7161</v>
      </c>
      <c r="Z138" s="81">
        <v>9587</v>
      </c>
      <c r="AA138" s="81">
        <v>3528</v>
      </c>
      <c r="AB138" s="81">
        <v>15569</v>
      </c>
      <c r="AC138" s="81">
        <v>0</v>
      </c>
      <c r="AD138" s="81">
        <v>0.95920434820080724</v>
      </c>
      <c r="AE138" s="82"/>
      <c r="AF138" s="81">
        <v>19959863.906063661</v>
      </c>
      <c r="AG138" s="81">
        <v>447802.28516241338</v>
      </c>
      <c r="AH138" s="81">
        <v>304477.22136983229</v>
      </c>
      <c r="AI138" s="81">
        <v>22631338.863598268</v>
      </c>
      <c r="AJ138" s="81">
        <v>33868142.521913201</v>
      </c>
      <c r="AK138" s="81">
        <v>0</v>
      </c>
      <c r="AL138" s="81">
        <v>0</v>
      </c>
      <c r="AM138" s="81">
        <v>2120380.5966307507</v>
      </c>
      <c r="AN138" s="81">
        <v>0</v>
      </c>
      <c r="AO138" s="81">
        <v>0</v>
      </c>
      <c r="AP138" s="82"/>
      <c r="AQ138" s="81">
        <v>608</v>
      </c>
      <c r="AR138" s="81">
        <v>205</v>
      </c>
      <c r="AS138" s="81">
        <v>0</v>
      </c>
      <c r="AT138" s="81">
        <v>0</v>
      </c>
      <c r="AU138" s="81">
        <v>0</v>
      </c>
      <c r="AV138" s="81">
        <v>1</v>
      </c>
      <c r="AW138" s="81" t="s">
        <v>564</v>
      </c>
      <c r="AX138" s="82"/>
      <c r="AY138" s="81">
        <v>2652.3000000000011</v>
      </c>
      <c r="AZ138" s="81">
        <v>29941</v>
      </c>
      <c r="BA138" s="81">
        <v>0</v>
      </c>
      <c r="BB138" s="81">
        <v>0</v>
      </c>
      <c r="BC138" s="81">
        <v>0</v>
      </c>
      <c r="BD138" s="81">
        <v>360</v>
      </c>
      <c r="BE138" s="81" t="s">
        <v>564</v>
      </c>
      <c r="BF138" s="82"/>
      <c r="BG138" s="81">
        <v>0</v>
      </c>
      <c r="BH138" s="81">
        <v>0</v>
      </c>
      <c r="BI138" s="81">
        <v>13.48</v>
      </c>
      <c r="BJ138" s="81">
        <v>0</v>
      </c>
      <c r="BK138" s="81">
        <v>0</v>
      </c>
      <c r="BL138" s="81">
        <v>0</v>
      </c>
      <c r="BM138" s="82"/>
      <c r="BN138" s="81">
        <v>0</v>
      </c>
      <c r="BO138" s="81">
        <v>0</v>
      </c>
      <c r="BP138" s="81">
        <v>2</v>
      </c>
      <c r="BQ138" s="81">
        <v>0</v>
      </c>
      <c r="BR138" s="81">
        <v>0</v>
      </c>
      <c r="BS138" s="81">
        <v>0</v>
      </c>
      <c r="BT138"/>
      <c r="BU138" s="80">
        <v>13.48</v>
      </c>
      <c r="BV138" s="80">
        <v>0</v>
      </c>
      <c r="BW138" s="80">
        <v>0</v>
      </c>
      <c r="BX138" s="80">
        <v>0</v>
      </c>
      <c r="BY138" s="80">
        <v>0</v>
      </c>
      <c r="BZ138" s="80">
        <v>0</v>
      </c>
      <c r="CA138" s="80">
        <v>0</v>
      </c>
      <c r="CB138" s="80">
        <v>0</v>
      </c>
      <c r="CC138" s="80">
        <v>0</v>
      </c>
    </row>
    <row r="139" spans="1:81">
      <c r="A139" s="80" t="s">
        <v>1866</v>
      </c>
      <c r="B139" s="80">
        <v>204</v>
      </c>
      <c r="C139" s="80">
        <v>17</v>
      </c>
      <c r="D139" s="80">
        <v>12</v>
      </c>
      <c r="E139" s="80">
        <v>2020</v>
      </c>
      <c r="F139" s="80" t="s">
        <v>218</v>
      </c>
      <c r="G139" s="80" t="s">
        <v>1849</v>
      </c>
      <c r="H139" s="80" t="s">
        <v>1850</v>
      </c>
      <c r="I139" s="177"/>
      <c r="J139" s="81">
        <v>69.791174756631136</v>
      </c>
      <c r="K139" s="81">
        <v>0.65097287698574025</v>
      </c>
      <c r="L139" s="81">
        <v>4.1683866834183672</v>
      </c>
      <c r="M139" s="81">
        <v>13.007722503999979</v>
      </c>
      <c r="N139" s="81">
        <v>15.459907442975879</v>
      </c>
      <c r="O139" s="81">
        <v>13.658474674772302</v>
      </c>
      <c r="P139" s="81">
        <v>15.912983837854654</v>
      </c>
      <c r="Q139" s="81">
        <v>0.91835138913798464</v>
      </c>
      <c r="R139" s="81">
        <v>0</v>
      </c>
      <c r="S139" s="81">
        <v>1.054289239627034</v>
      </c>
      <c r="T139" s="82"/>
      <c r="U139" s="81">
        <v>2135217</v>
      </c>
      <c r="V139" s="81">
        <v>328</v>
      </c>
      <c r="W139" s="81">
        <v>66</v>
      </c>
      <c r="X139" s="81">
        <v>4531</v>
      </c>
      <c r="Y139" s="81">
        <v>7222</v>
      </c>
      <c r="Z139" s="81">
        <v>9760</v>
      </c>
      <c r="AA139" s="81">
        <v>3590</v>
      </c>
      <c r="AB139" s="81">
        <v>15575</v>
      </c>
      <c r="AC139" s="81">
        <v>0</v>
      </c>
      <c r="AD139" s="81">
        <v>1.054289239627034</v>
      </c>
      <c r="AE139" s="82"/>
      <c r="AF139" s="81">
        <v>19235339.968670119</v>
      </c>
      <c r="AG139" s="81">
        <v>480692.51641640672</v>
      </c>
      <c r="AH139" s="81">
        <v>1025214.9813863902</v>
      </c>
      <c r="AI139" s="81">
        <v>24482952.359551832</v>
      </c>
      <c r="AJ139" s="81">
        <v>28420938.96957963</v>
      </c>
      <c r="AK139" s="81"/>
      <c r="AL139" s="81"/>
      <c r="AM139" s="81">
        <v>2032710.5418591422</v>
      </c>
      <c r="AN139" s="81"/>
      <c r="AO139" s="81"/>
      <c r="AP139" s="82"/>
      <c r="AQ139" s="81">
        <v>636</v>
      </c>
      <c r="AR139" s="81">
        <v>216</v>
      </c>
      <c r="AS139" s="81">
        <v>0</v>
      </c>
      <c r="AT139" s="81">
        <v>0</v>
      </c>
      <c r="AU139" s="81">
        <v>0</v>
      </c>
      <c r="AV139" s="81">
        <v>2</v>
      </c>
      <c r="AW139" s="81">
        <v>0</v>
      </c>
      <c r="AX139" s="82"/>
      <c r="AY139" s="81">
        <v>2807.400000000001</v>
      </c>
      <c r="AZ139" s="81">
        <v>30254.900000000009</v>
      </c>
      <c r="BA139" s="81">
        <v>0</v>
      </c>
      <c r="BB139" s="81">
        <v>0</v>
      </c>
      <c r="BC139" s="81">
        <v>0</v>
      </c>
      <c r="BD139" s="81">
        <v>7160</v>
      </c>
      <c r="BE139" s="81">
        <v>0</v>
      </c>
      <c r="BF139" s="82"/>
      <c r="BG139" s="81">
        <v>0</v>
      </c>
      <c r="BH139" s="81">
        <v>0</v>
      </c>
      <c r="BI139" s="81">
        <v>14.817</v>
      </c>
      <c r="BJ139" s="81">
        <v>0</v>
      </c>
      <c r="BK139" s="81">
        <v>0</v>
      </c>
      <c r="BL139" s="81">
        <v>0</v>
      </c>
      <c r="BM139" s="82"/>
      <c r="BN139" s="81">
        <v>0</v>
      </c>
      <c r="BO139" s="81">
        <v>0</v>
      </c>
      <c r="BP139" s="81">
        <v>2</v>
      </c>
      <c r="BQ139" s="81">
        <v>0</v>
      </c>
      <c r="BR139" s="81">
        <v>0</v>
      </c>
      <c r="BS139" s="81">
        <v>0</v>
      </c>
      <c r="BT139"/>
      <c r="BU139" s="80">
        <v>14.817</v>
      </c>
      <c r="BV139" s="80">
        <v>0</v>
      </c>
      <c r="BW139" s="80">
        <v>0</v>
      </c>
      <c r="BX139" s="80">
        <v>0</v>
      </c>
      <c r="BY139" s="80">
        <v>0</v>
      </c>
      <c r="BZ139" s="80">
        <v>0</v>
      </c>
      <c r="CA139" s="80">
        <v>0</v>
      </c>
      <c r="CB139" s="80">
        <v>0</v>
      </c>
      <c r="CC139" s="80">
        <v>0</v>
      </c>
    </row>
    <row r="140" spans="1:81">
      <c r="A140" s="80" t="s">
        <v>1867</v>
      </c>
      <c r="B140" s="80">
        <v>204</v>
      </c>
      <c r="C140" s="80">
        <v>18</v>
      </c>
      <c r="D140" s="80">
        <v>12</v>
      </c>
      <c r="E140" s="80">
        <v>2021</v>
      </c>
      <c r="F140" s="80" t="s">
        <v>75</v>
      </c>
      <c r="G140" s="174" t="s">
        <v>1849</v>
      </c>
      <c r="H140" s="80" t="s">
        <v>1850</v>
      </c>
      <c r="I140" s="177"/>
      <c r="J140" s="81">
        <v>75.293441633091149</v>
      </c>
      <c r="K140" s="81">
        <v>0.66826696298724686</v>
      </c>
      <c r="L140" s="81">
        <v>3.3490658617879752</v>
      </c>
      <c r="M140" s="81">
        <v>12.605371426836243</v>
      </c>
      <c r="N140" s="81">
        <v>14.847735264113592</v>
      </c>
      <c r="O140" s="81">
        <v>13.382948617758849</v>
      </c>
      <c r="P140" s="81">
        <v>16.513045515498973</v>
      </c>
      <c r="Q140" s="81">
        <v>0.93593613595765945</v>
      </c>
      <c r="R140" s="81">
        <v>0</v>
      </c>
      <c r="S140" s="81">
        <v>0</v>
      </c>
      <c r="T140" s="82"/>
      <c r="U140" s="81">
        <v>2496280</v>
      </c>
      <c r="V140" s="81">
        <v>328</v>
      </c>
      <c r="W140" s="81">
        <v>66</v>
      </c>
      <c r="X140" s="81">
        <v>4531</v>
      </c>
      <c r="Y140" s="81">
        <v>7350</v>
      </c>
      <c r="Z140" s="81">
        <v>9847</v>
      </c>
      <c r="AA140" s="81">
        <v>3633</v>
      </c>
      <c r="AB140" s="81">
        <v>15685</v>
      </c>
      <c r="AC140" s="81">
        <v>0</v>
      </c>
      <c r="AD140" s="81">
        <v>0</v>
      </c>
      <c r="AE140" s="82"/>
      <c r="AF140" s="81">
        <v>19782243.522093307</v>
      </c>
      <c r="AG140" s="81">
        <v>513758.02917142707</v>
      </c>
      <c r="AH140" s="81">
        <v>796387.74479181028</v>
      </c>
      <c r="AI140" s="81">
        <v>27544485.49359725</v>
      </c>
      <c r="AJ140" s="81">
        <v>33262573.489677854</v>
      </c>
      <c r="AK140" s="81">
        <v>0</v>
      </c>
      <c r="AL140" s="81">
        <v>0</v>
      </c>
      <c r="AM140" s="81">
        <v>2058874.0802653888</v>
      </c>
      <c r="AN140" s="81">
        <v>0</v>
      </c>
      <c r="AO140" s="81">
        <v>0</v>
      </c>
      <c r="AP140" s="82"/>
      <c r="AQ140" s="81">
        <v>669</v>
      </c>
      <c r="AR140" s="81">
        <v>220</v>
      </c>
      <c r="AS140" s="81">
        <v>0</v>
      </c>
      <c r="AT140" s="81">
        <v>0</v>
      </c>
      <c r="AU140" s="81">
        <v>0</v>
      </c>
      <c r="AV140" s="81">
        <v>2</v>
      </c>
      <c r="AW140" s="81"/>
      <c r="AX140" s="82"/>
      <c r="AY140" s="81">
        <v>3009.900000000001</v>
      </c>
      <c r="AZ140" s="81">
        <v>30414.400000000009</v>
      </c>
      <c r="BA140" s="81">
        <v>0</v>
      </c>
      <c r="BB140" s="81">
        <v>0</v>
      </c>
      <c r="BC140" s="81">
        <v>0</v>
      </c>
      <c r="BD140" s="81">
        <v>7160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1868</v>
      </c>
      <c r="B141" s="80">
        <v>204</v>
      </c>
      <c r="C141" s="80">
        <v>19</v>
      </c>
      <c r="D141" s="80">
        <v>12</v>
      </c>
      <c r="E141" s="80">
        <v>2022</v>
      </c>
      <c r="F141" s="80" t="s">
        <v>568</v>
      </c>
      <c r="G141" s="174" t="s">
        <v>1849</v>
      </c>
      <c r="H141" s="80" t="s">
        <v>1850</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710</v>
      </c>
      <c r="AR141" s="81">
        <v>222</v>
      </c>
      <c r="AS141" s="81">
        <v>0</v>
      </c>
      <c r="AT141" s="81">
        <v>0</v>
      </c>
      <c r="AU141" s="81">
        <v>0</v>
      </c>
      <c r="AV141" s="81">
        <v>2</v>
      </c>
      <c r="AW141" s="81"/>
      <c r="AX141" s="82"/>
      <c r="AY141" s="81">
        <v>3258.0000000000027</v>
      </c>
      <c r="AZ141" s="81">
        <v>122830.89999999997</v>
      </c>
      <c r="BA141" s="81">
        <v>0</v>
      </c>
      <c r="BB141" s="81">
        <v>0</v>
      </c>
      <c r="BC141" s="81">
        <v>0</v>
      </c>
      <c r="BD141" s="81">
        <v>7460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1869</v>
      </c>
      <c r="B142" s="80">
        <v>256</v>
      </c>
      <c r="C142" s="80">
        <v>1</v>
      </c>
      <c r="D142" s="80">
        <v>16</v>
      </c>
      <c r="E142" s="80">
        <v>1990</v>
      </c>
      <c r="F142" s="80" t="s">
        <v>562</v>
      </c>
      <c r="G142" s="80" t="s">
        <v>1870</v>
      </c>
      <c r="H142" s="80" t="s">
        <v>1871</v>
      </c>
      <c r="I142" s="177"/>
      <c r="J142" s="81">
        <v>14.520244226095476</v>
      </c>
      <c r="K142" s="81">
        <v>4.2718677787583532</v>
      </c>
      <c r="L142" s="81">
        <v>75.806347516129577</v>
      </c>
      <c r="M142" s="81">
        <v>17.000478901990757</v>
      </c>
      <c r="N142" s="81">
        <v>26.614807938817776</v>
      </c>
      <c r="O142" s="81">
        <v>16.362287049934128</v>
      </c>
      <c r="P142" s="81">
        <v>26.242623062869313</v>
      </c>
      <c r="Q142" s="81">
        <v>1.7285019320527979</v>
      </c>
      <c r="R142" s="81">
        <v>5.7779538122294705</v>
      </c>
      <c r="S142" s="81">
        <v>2.015790407022672</v>
      </c>
      <c r="T142" s="82"/>
      <c r="U142" s="81">
        <v>1824173</v>
      </c>
      <c r="V142" s="81">
        <v>1516</v>
      </c>
      <c r="W142" s="81">
        <v>657</v>
      </c>
      <c r="X142" s="81">
        <v>6373</v>
      </c>
      <c r="Y142" s="81">
        <v>8006</v>
      </c>
      <c r="Z142" s="81">
        <v>6730</v>
      </c>
      <c r="AA142" s="81">
        <v>6372</v>
      </c>
      <c r="AB142" s="81">
        <v>28065</v>
      </c>
      <c r="AC142" s="81">
        <v>1000752</v>
      </c>
      <c r="AD142" s="81">
        <v>2.015790407022672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1872</v>
      </c>
      <c r="B143" s="80">
        <v>257</v>
      </c>
      <c r="C143" s="80">
        <v>2</v>
      </c>
      <c r="D143" s="80">
        <v>16</v>
      </c>
      <c r="E143" s="80">
        <v>2005</v>
      </c>
      <c r="F143" s="80" t="s">
        <v>565</v>
      </c>
      <c r="G143" s="80" t="s">
        <v>1870</v>
      </c>
      <c r="H143" s="80" t="s">
        <v>1871</v>
      </c>
      <c r="I143" s="177"/>
      <c r="J143" s="81">
        <v>11.538771621869161</v>
      </c>
      <c r="K143" s="81">
        <v>2.966563336724211</v>
      </c>
      <c r="L143" s="81">
        <v>57.306442814906667</v>
      </c>
      <c r="M143" s="81">
        <v>22.762809890969447</v>
      </c>
      <c r="N143" s="81">
        <v>35.850518931581057</v>
      </c>
      <c r="O143" s="81">
        <v>23.197032424075186</v>
      </c>
      <c r="P143" s="81">
        <v>25.057830260534523</v>
      </c>
      <c r="Q143" s="81">
        <v>1.3658218754815286</v>
      </c>
      <c r="R143" s="81">
        <v>1.9186413749993041</v>
      </c>
      <c r="S143" s="81">
        <v>2.0237194515405363</v>
      </c>
      <c r="T143" s="82"/>
      <c r="U143" s="81">
        <v>1594540</v>
      </c>
      <c r="V143" s="81">
        <v>1283</v>
      </c>
      <c r="W143" s="81">
        <v>407</v>
      </c>
      <c r="X143" s="81">
        <v>4553</v>
      </c>
      <c r="Y143" s="81">
        <v>8161</v>
      </c>
      <c r="Z143" s="81">
        <v>11041</v>
      </c>
      <c r="AA143" s="81">
        <v>4983</v>
      </c>
      <c r="AB143" s="81">
        <v>23183</v>
      </c>
      <c r="AC143" s="81">
        <v>339272</v>
      </c>
      <c r="AD143" s="81">
        <v>2.0237194515405363</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1873</v>
      </c>
      <c r="B144" s="80">
        <v>258</v>
      </c>
      <c r="C144" s="80">
        <v>3</v>
      </c>
      <c r="D144" s="80">
        <v>16</v>
      </c>
      <c r="E144" s="80">
        <v>2006</v>
      </c>
      <c r="F144" s="80" t="s">
        <v>566</v>
      </c>
      <c r="G144" s="80" t="s">
        <v>1870</v>
      </c>
      <c r="H144" s="80" t="s">
        <v>1871</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1874</v>
      </c>
      <c r="B145" s="80">
        <v>259</v>
      </c>
      <c r="C145" s="80">
        <v>4</v>
      </c>
      <c r="D145" s="80">
        <v>16</v>
      </c>
      <c r="E145" s="80">
        <v>2007</v>
      </c>
      <c r="F145" s="80" t="s">
        <v>567</v>
      </c>
      <c r="G145" s="80" t="s">
        <v>1870</v>
      </c>
      <c r="H145" s="80" t="s">
        <v>1871</v>
      </c>
      <c r="I145" s="177"/>
      <c r="J145" s="81">
        <v>13.898663421412689</v>
      </c>
      <c r="K145" s="81">
        <v>3.5231064185683612</v>
      </c>
      <c r="L145" s="81">
        <v>51.472504435406073</v>
      </c>
      <c r="M145" s="81">
        <v>32.633275965427842</v>
      </c>
      <c r="N145" s="81">
        <v>48.816681923500923</v>
      </c>
      <c r="O145" s="81">
        <v>22.019385631995736</v>
      </c>
      <c r="P145" s="81">
        <v>24.444822251526325</v>
      </c>
      <c r="Q145" s="81">
        <v>1.3797581619641406</v>
      </c>
      <c r="R145" s="81">
        <v>1.4351276594254418</v>
      </c>
      <c r="S145" s="81">
        <v>2.2877200136150369</v>
      </c>
      <c r="T145" s="82"/>
      <c r="U145" s="81">
        <v>1544206</v>
      </c>
      <c r="V145" s="81">
        <v>1218</v>
      </c>
      <c r="W145" s="81">
        <v>426</v>
      </c>
      <c r="X145" s="81">
        <v>5680</v>
      </c>
      <c r="Y145" s="81">
        <v>8122</v>
      </c>
      <c r="Z145" s="81">
        <v>10895</v>
      </c>
      <c r="AA145" s="81">
        <v>4787</v>
      </c>
      <c r="AB145" s="81">
        <v>22181</v>
      </c>
      <c r="AC145" s="81">
        <v>261054</v>
      </c>
      <c r="AD145" s="81">
        <v>2.2877200136150369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1875</v>
      </c>
      <c r="B146" s="80">
        <v>260</v>
      </c>
      <c r="C146" s="80">
        <v>5</v>
      </c>
      <c r="D146" s="80">
        <v>16</v>
      </c>
      <c r="E146" s="80">
        <v>2008</v>
      </c>
      <c r="F146" s="80" t="s">
        <v>84</v>
      </c>
      <c r="G146" s="80" t="s">
        <v>1870</v>
      </c>
      <c r="H146" s="80" t="s">
        <v>1871</v>
      </c>
      <c r="I146" s="177"/>
      <c r="J146" s="81">
        <v>10.325880147618149</v>
      </c>
      <c r="K146" s="81">
        <v>2.4353989028973286</v>
      </c>
      <c r="L146" s="81">
        <v>41.508567018414489</v>
      </c>
      <c r="M146" s="81">
        <v>30.789949227640466</v>
      </c>
      <c r="N146" s="81">
        <v>39.26593331158405</v>
      </c>
      <c r="O146" s="81">
        <v>21.159503013621716</v>
      </c>
      <c r="P146" s="81">
        <v>23.799781260890004</v>
      </c>
      <c r="Q146" s="81">
        <v>1.3316875552810274</v>
      </c>
      <c r="R146" s="81">
        <v>1.4246299712198949</v>
      </c>
      <c r="S146" s="81">
        <v>2.0000035420748432</v>
      </c>
      <c r="T146" s="82"/>
      <c r="U146" s="81">
        <v>1437377</v>
      </c>
      <c r="V146" s="81">
        <v>1218</v>
      </c>
      <c r="W146" s="81">
        <v>426</v>
      </c>
      <c r="X146" s="81">
        <v>5680</v>
      </c>
      <c r="Y146" s="81">
        <v>8095</v>
      </c>
      <c r="Z146" s="81">
        <v>10837</v>
      </c>
      <c r="AA146" s="81">
        <v>4666</v>
      </c>
      <c r="AB146" s="81">
        <v>21760</v>
      </c>
      <c r="AC146" s="81">
        <v>269093</v>
      </c>
      <c r="AD146" s="81">
        <v>2.0000035420748432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1876</v>
      </c>
      <c r="B147" s="80">
        <v>261</v>
      </c>
      <c r="C147" s="80">
        <v>6</v>
      </c>
      <c r="D147" s="80">
        <v>16</v>
      </c>
      <c r="E147" s="80">
        <v>2009</v>
      </c>
      <c r="F147" s="80" t="s">
        <v>85</v>
      </c>
      <c r="G147" s="80" t="s">
        <v>1870</v>
      </c>
      <c r="H147" s="80" t="s">
        <v>1871</v>
      </c>
      <c r="I147" s="177"/>
      <c r="J147" s="81">
        <v>7.1473062093588062</v>
      </c>
      <c r="K147" s="81">
        <v>1.7100260970512808</v>
      </c>
      <c r="L147" s="81">
        <v>42.294051917818933</v>
      </c>
      <c r="M147" s="81">
        <v>22.051813918211817</v>
      </c>
      <c r="N147" s="81">
        <v>29.430739077307731</v>
      </c>
      <c r="O147" s="81">
        <v>21.445056823040051</v>
      </c>
      <c r="P147" s="81">
        <v>22.989049976259508</v>
      </c>
      <c r="Q147" s="81">
        <v>1.2383707394858048</v>
      </c>
      <c r="R147" s="81">
        <v>1.489773350003389</v>
      </c>
      <c r="S147" s="81">
        <v>1.5017603647295239</v>
      </c>
      <c r="T147" s="82"/>
      <c r="U147" s="81">
        <v>1006759</v>
      </c>
      <c r="V147" s="81">
        <v>1020</v>
      </c>
      <c r="W147" s="81">
        <v>649</v>
      </c>
      <c r="X147" s="81">
        <v>5530</v>
      </c>
      <c r="Y147" s="81">
        <v>8041</v>
      </c>
      <c r="Z147" s="81">
        <v>10841</v>
      </c>
      <c r="AA147" s="81">
        <v>4627</v>
      </c>
      <c r="AB147" s="81">
        <v>21242</v>
      </c>
      <c r="AC147" s="81">
        <v>274526</v>
      </c>
      <c r="AD147" s="81">
        <v>1.5017603647295239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13</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1877</v>
      </c>
      <c r="B148" s="80">
        <v>262</v>
      </c>
      <c r="C148" s="80">
        <v>7</v>
      </c>
      <c r="D148" s="80">
        <v>16</v>
      </c>
      <c r="E148" s="80">
        <v>2010</v>
      </c>
      <c r="F148" s="80" t="s">
        <v>86</v>
      </c>
      <c r="G148" s="80" t="s">
        <v>1870</v>
      </c>
      <c r="H148" s="80" t="s">
        <v>1871</v>
      </c>
      <c r="I148" s="177"/>
      <c r="J148" s="81">
        <v>6.2425708583491799</v>
      </c>
      <c r="K148" s="81">
        <v>1.9421511841694759</v>
      </c>
      <c r="L148" s="81">
        <v>38.015109232321436</v>
      </c>
      <c r="M148" s="81">
        <v>24.216420257789363</v>
      </c>
      <c r="N148" s="81">
        <v>36.394295072581173</v>
      </c>
      <c r="O148" s="81">
        <v>21.241510162688101</v>
      </c>
      <c r="P148" s="81">
        <v>22.98677352307288</v>
      </c>
      <c r="Q148" s="81">
        <v>1.2664111095781694</v>
      </c>
      <c r="R148" s="81">
        <v>1.3044944785292236</v>
      </c>
      <c r="S148" s="81">
        <v>1.5829352047672247</v>
      </c>
      <c r="T148" s="82"/>
      <c r="U148" s="81">
        <v>915753</v>
      </c>
      <c r="V148" s="81">
        <v>1020</v>
      </c>
      <c r="W148" s="81">
        <v>649</v>
      </c>
      <c r="X148" s="81">
        <v>5530</v>
      </c>
      <c r="Y148" s="81">
        <v>8025</v>
      </c>
      <c r="Z148" s="81">
        <v>10788</v>
      </c>
      <c r="AA148" s="81">
        <v>4511</v>
      </c>
      <c r="AB148" s="81">
        <v>20815</v>
      </c>
      <c r="AC148" s="81">
        <v>227802</v>
      </c>
      <c r="AD148" s="81">
        <v>1.5829352047672247</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5.35</v>
      </c>
      <c r="BJ148" s="81">
        <v>0</v>
      </c>
      <c r="BK148" s="81">
        <v>0</v>
      </c>
      <c r="BL148" s="81">
        <v>0</v>
      </c>
      <c r="BM148" s="82"/>
      <c r="BN148" s="81">
        <v>0</v>
      </c>
      <c r="BO148" s="81">
        <v>0</v>
      </c>
      <c r="BP148" s="81">
        <v>1</v>
      </c>
      <c r="BQ148" s="81">
        <v>0</v>
      </c>
      <c r="BR148" s="81">
        <v>0</v>
      </c>
      <c r="BS148" s="81">
        <v>0</v>
      </c>
      <c r="BT148"/>
      <c r="BU148" s="80">
        <v>5.35</v>
      </c>
      <c r="BV148" s="80">
        <v>0</v>
      </c>
      <c r="BW148" s="80">
        <v>0</v>
      </c>
      <c r="BX148" s="80">
        <v>0</v>
      </c>
      <c r="BY148" s="80">
        <v>0</v>
      </c>
      <c r="BZ148" s="80">
        <v>0</v>
      </c>
      <c r="CA148" s="80">
        <v>0</v>
      </c>
      <c r="CB148" s="80">
        <v>0</v>
      </c>
      <c r="CC148" s="80">
        <v>0</v>
      </c>
    </row>
    <row r="149" spans="1:81">
      <c r="A149" s="80" t="s">
        <v>1878</v>
      </c>
      <c r="B149" s="80">
        <v>263</v>
      </c>
      <c r="C149" s="80">
        <v>8</v>
      </c>
      <c r="D149" s="80">
        <v>16</v>
      </c>
      <c r="E149" s="80">
        <v>2011</v>
      </c>
      <c r="F149" s="80" t="s">
        <v>87</v>
      </c>
      <c r="G149" s="80" t="s">
        <v>1870</v>
      </c>
      <c r="H149" s="80" t="s">
        <v>1871</v>
      </c>
      <c r="I149" s="177"/>
      <c r="J149" s="81">
        <v>5.2870387107012071</v>
      </c>
      <c r="K149" s="81">
        <v>2.8411452207512706</v>
      </c>
      <c r="L149" s="81">
        <v>45.338352627124145</v>
      </c>
      <c r="M149" s="81">
        <v>32.829721638238873</v>
      </c>
      <c r="N149" s="81">
        <v>50.208232422116765</v>
      </c>
      <c r="O149" s="81">
        <v>20.74167239346524</v>
      </c>
      <c r="P149" s="81">
        <v>21.82764595961692</v>
      </c>
      <c r="Q149" s="81">
        <v>1.4319885333091527</v>
      </c>
      <c r="R149" s="81">
        <v>1.2279356694369503</v>
      </c>
      <c r="S149" s="81">
        <v>0.79351700520897317</v>
      </c>
      <c r="T149" s="82"/>
      <c r="U149" s="81">
        <v>667647</v>
      </c>
      <c r="V149" s="81">
        <v>1020</v>
      </c>
      <c r="W149" s="81">
        <v>649</v>
      </c>
      <c r="X149" s="81">
        <v>5530</v>
      </c>
      <c r="Y149" s="81">
        <v>7991</v>
      </c>
      <c r="Z149" s="81">
        <v>10763</v>
      </c>
      <c r="AA149" s="81">
        <v>4411</v>
      </c>
      <c r="AB149" s="81">
        <v>20405</v>
      </c>
      <c r="AC149" s="81">
        <v>214078</v>
      </c>
      <c r="AD149" s="81">
        <v>0.79351700520897317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5.3</v>
      </c>
      <c r="BJ149" s="81">
        <v>0</v>
      </c>
      <c r="BK149" s="81">
        <v>0</v>
      </c>
      <c r="BL149" s="81">
        <v>0</v>
      </c>
      <c r="BM149" s="82"/>
      <c r="BN149" s="81">
        <v>0</v>
      </c>
      <c r="BO149" s="81">
        <v>0</v>
      </c>
      <c r="BP149" s="81">
        <v>1</v>
      </c>
      <c r="BQ149" s="81">
        <v>0</v>
      </c>
      <c r="BR149" s="81">
        <v>0</v>
      </c>
      <c r="BS149" s="81">
        <v>0</v>
      </c>
      <c r="BT149"/>
      <c r="BU149" s="80">
        <v>5.3</v>
      </c>
      <c r="BV149" s="80">
        <v>0</v>
      </c>
      <c r="BW149" s="80">
        <v>0</v>
      </c>
      <c r="BX149" s="80">
        <v>0</v>
      </c>
      <c r="BY149" s="80">
        <v>0</v>
      </c>
      <c r="BZ149" s="80">
        <v>0</v>
      </c>
      <c r="CA149" s="80">
        <v>0</v>
      </c>
      <c r="CB149" s="80">
        <v>0</v>
      </c>
      <c r="CC149" s="80">
        <v>0</v>
      </c>
    </row>
    <row r="150" spans="1:81">
      <c r="A150" s="80" t="s">
        <v>1879</v>
      </c>
      <c r="B150" s="80">
        <v>264</v>
      </c>
      <c r="C150" s="80">
        <v>9</v>
      </c>
      <c r="D150" s="80">
        <v>16</v>
      </c>
      <c r="E150" s="80">
        <v>2012</v>
      </c>
      <c r="F150" s="80" t="s">
        <v>88</v>
      </c>
      <c r="G150" s="80" t="s">
        <v>1870</v>
      </c>
      <c r="H150" s="80" t="s">
        <v>1871</v>
      </c>
      <c r="I150" s="177"/>
      <c r="J150" s="81">
        <v>5.0074576995810594</v>
      </c>
      <c r="K150" s="81">
        <v>2.5728795436841398</v>
      </c>
      <c r="L150" s="81">
        <v>43.612131482187387</v>
      </c>
      <c r="M150" s="81">
        <v>32.907923986927813</v>
      </c>
      <c r="N150" s="81">
        <v>52.713502802512302</v>
      </c>
      <c r="O150" s="81">
        <v>20.461822477140046</v>
      </c>
      <c r="P150" s="81">
        <v>21.409386330082754</v>
      </c>
      <c r="Q150" s="81">
        <v>1.5314222541289988</v>
      </c>
      <c r="R150" s="81">
        <v>1.0991012326248915</v>
      </c>
      <c r="S150" s="81">
        <v>1.6744883444701923</v>
      </c>
      <c r="T150" s="82"/>
      <c r="U150" s="81">
        <v>642762</v>
      </c>
      <c r="V150" s="81">
        <v>1020</v>
      </c>
      <c r="W150" s="81">
        <v>649</v>
      </c>
      <c r="X150" s="81">
        <v>5530</v>
      </c>
      <c r="Y150" s="81">
        <v>8061</v>
      </c>
      <c r="Z150" s="81">
        <v>10702</v>
      </c>
      <c r="AA150" s="81">
        <v>4302</v>
      </c>
      <c r="AB150" s="81">
        <v>20085</v>
      </c>
      <c r="AC150" s="81">
        <v>186654</v>
      </c>
      <c r="AD150" s="81">
        <v>1.6744883444701923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7.7469999999999999</v>
      </c>
      <c r="BJ150" s="81">
        <v>0</v>
      </c>
      <c r="BK150" s="81">
        <v>0</v>
      </c>
      <c r="BL150" s="81">
        <v>0</v>
      </c>
      <c r="BM150" s="82"/>
      <c r="BN150" s="81">
        <v>0</v>
      </c>
      <c r="BO150" s="81">
        <v>0</v>
      </c>
      <c r="BP150" s="81">
        <v>1</v>
      </c>
      <c r="BQ150" s="81">
        <v>0</v>
      </c>
      <c r="BR150" s="81">
        <v>0</v>
      </c>
      <c r="BS150" s="81">
        <v>0</v>
      </c>
      <c r="BT150"/>
      <c r="BU150" s="80">
        <v>7.7469999999999999</v>
      </c>
      <c r="BV150" s="80">
        <v>0</v>
      </c>
      <c r="BW150" s="80">
        <v>0</v>
      </c>
      <c r="BX150" s="80">
        <v>0</v>
      </c>
      <c r="BY150" s="80">
        <v>0</v>
      </c>
      <c r="BZ150" s="80">
        <v>0</v>
      </c>
      <c r="CA150" s="80">
        <v>0</v>
      </c>
      <c r="CB150" s="80">
        <v>0</v>
      </c>
      <c r="CC150" s="80">
        <v>0</v>
      </c>
    </row>
    <row r="151" spans="1:81">
      <c r="A151" s="80" t="s">
        <v>1880</v>
      </c>
      <c r="B151" s="80">
        <v>265</v>
      </c>
      <c r="C151" s="80">
        <v>10</v>
      </c>
      <c r="D151" s="80">
        <v>16</v>
      </c>
      <c r="E151" s="80">
        <v>2013</v>
      </c>
      <c r="F151" s="80" t="s">
        <v>89</v>
      </c>
      <c r="G151" s="80" t="s">
        <v>1870</v>
      </c>
      <c r="H151" s="80" t="s">
        <v>1871</v>
      </c>
      <c r="I151" s="177"/>
      <c r="J151" s="81">
        <v>4.9583918516552137</v>
      </c>
      <c r="K151" s="81">
        <v>1.9833185356233516</v>
      </c>
      <c r="L151" s="81">
        <v>39.671400212212347</v>
      </c>
      <c r="M151" s="81">
        <v>33.380540224130129</v>
      </c>
      <c r="N151" s="81">
        <v>45.176767958471366</v>
      </c>
      <c r="O151" s="81">
        <v>19.532378810313368</v>
      </c>
      <c r="P151" s="81">
        <v>21.175346682556846</v>
      </c>
      <c r="Q151" s="81">
        <v>1.5276305462776731</v>
      </c>
      <c r="R151" s="81">
        <v>1.3306665371062329</v>
      </c>
      <c r="S151" s="81">
        <v>1.5571831347014573</v>
      </c>
      <c r="T151" s="82"/>
      <c r="U151" s="81">
        <v>626697</v>
      </c>
      <c r="V151" s="81">
        <v>1020</v>
      </c>
      <c r="W151" s="81">
        <v>649</v>
      </c>
      <c r="X151" s="81">
        <v>5530</v>
      </c>
      <c r="Y151" s="81">
        <v>8021</v>
      </c>
      <c r="Z151" s="81">
        <v>10672</v>
      </c>
      <c r="AA151" s="81">
        <v>4239</v>
      </c>
      <c r="AB151" s="81">
        <v>19748</v>
      </c>
      <c r="AC151" s="81">
        <v>220587</v>
      </c>
      <c r="AD151" s="81">
        <v>1.5571831347014573</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8.0570000000000004</v>
      </c>
      <c r="BJ151" s="81">
        <v>0</v>
      </c>
      <c r="BK151" s="81">
        <v>0</v>
      </c>
      <c r="BL151" s="81">
        <v>0</v>
      </c>
      <c r="BM151" s="82"/>
      <c r="BN151" s="81">
        <v>0</v>
      </c>
      <c r="BO151" s="81">
        <v>0</v>
      </c>
      <c r="BP151" s="81">
        <v>1</v>
      </c>
      <c r="BQ151" s="81">
        <v>0</v>
      </c>
      <c r="BR151" s="81">
        <v>0</v>
      </c>
      <c r="BS151" s="81">
        <v>0</v>
      </c>
      <c r="BT151"/>
      <c r="BU151" s="80">
        <v>8.0570000000000004</v>
      </c>
      <c r="BV151" s="80">
        <v>0</v>
      </c>
      <c r="BW151" s="80">
        <v>0</v>
      </c>
      <c r="BX151" s="80">
        <v>0</v>
      </c>
      <c r="BY151" s="80">
        <v>0</v>
      </c>
      <c r="BZ151" s="80">
        <v>0</v>
      </c>
      <c r="CA151" s="80">
        <v>0</v>
      </c>
      <c r="CB151" s="80">
        <v>0</v>
      </c>
      <c r="CC151" s="80">
        <v>0</v>
      </c>
    </row>
    <row r="152" spans="1:81">
      <c r="A152" s="80" t="s">
        <v>1881</v>
      </c>
      <c r="B152" s="80">
        <v>266</v>
      </c>
      <c r="C152" s="80">
        <v>11</v>
      </c>
      <c r="D152" s="80">
        <v>16</v>
      </c>
      <c r="E152" s="80">
        <v>2014</v>
      </c>
      <c r="F152" s="80" t="s">
        <v>90</v>
      </c>
      <c r="G152" s="80" t="s">
        <v>1870</v>
      </c>
      <c r="H152" s="80" t="s">
        <v>1871</v>
      </c>
      <c r="I152" s="177"/>
      <c r="J152" s="81">
        <v>3.9482778891380552</v>
      </c>
      <c r="K152" s="81">
        <v>1.9173723292127165</v>
      </c>
      <c r="L152" s="81">
        <v>29.594531704018067</v>
      </c>
      <c r="M152" s="81">
        <v>28.441740604288444</v>
      </c>
      <c r="N152" s="81">
        <v>43.404931592543029</v>
      </c>
      <c r="O152" s="81">
        <v>18.337014436982368</v>
      </c>
      <c r="P152" s="81">
        <v>20.959094032738257</v>
      </c>
      <c r="Q152" s="81">
        <v>1.428508410118966</v>
      </c>
      <c r="R152" s="81">
        <v>1.240484731801635</v>
      </c>
      <c r="S152" s="81">
        <v>1.4418838635107774</v>
      </c>
      <c r="T152" s="82"/>
      <c r="U152" s="81">
        <v>566668</v>
      </c>
      <c r="V152" s="81">
        <v>799</v>
      </c>
      <c r="W152" s="81">
        <v>525</v>
      </c>
      <c r="X152" s="81">
        <v>4828</v>
      </c>
      <c r="Y152" s="81">
        <v>7944</v>
      </c>
      <c r="Z152" s="81">
        <v>10552</v>
      </c>
      <c r="AA152" s="81">
        <v>4174</v>
      </c>
      <c r="AB152" s="81">
        <v>19247</v>
      </c>
      <c r="AC152" s="81">
        <v>206284</v>
      </c>
      <c r="AD152" s="81">
        <v>1.4418838635107774</v>
      </c>
      <c r="AE152" s="82"/>
      <c r="AF152" s="81">
        <v>4393427.8831928549</v>
      </c>
      <c r="AG152" s="81">
        <v>1501148.2924204664</v>
      </c>
      <c r="AH152" s="81">
        <v>2763867.0165722943</v>
      </c>
      <c r="AI152" s="81">
        <v>29685701.060404059</v>
      </c>
      <c r="AJ152" s="81">
        <v>55550900.971651055</v>
      </c>
      <c r="AK152" s="81">
        <v>0</v>
      </c>
      <c r="AL152" s="81">
        <v>0</v>
      </c>
      <c r="AM152" s="81">
        <v>2642325.4879415198</v>
      </c>
      <c r="AN152" s="81">
        <v>0</v>
      </c>
      <c r="AO152" s="81">
        <v>0</v>
      </c>
      <c r="AP152" s="82"/>
      <c r="AQ152" s="81">
        <v>84</v>
      </c>
      <c r="AR152" s="81">
        <v>14</v>
      </c>
      <c r="AS152" s="81">
        <v>0</v>
      </c>
      <c r="AT152" s="81">
        <v>0</v>
      </c>
      <c r="AU152" s="81">
        <v>0</v>
      </c>
      <c r="AV152" s="81">
        <v>0</v>
      </c>
      <c r="AW152" s="81" t="s">
        <v>564</v>
      </c>
      <c r="AX152" s="82"/>
      <c r="AY152" s="81">
        <v>388.42899999999997</v>
      </c>
      <c r="AZ152" s="81">
        <v>2611.6999999999998</v>
      </c>
      <c r="BA152" s="81">
        <v>0</v>
      </c>
      <c r="BB152" s="81">
        <v>0</v>
      </c>
      <c r="BC152" s="81">
        <v>0</v>
      </c>
      <c r="BD152" s="81">
        <v>0</v>
      </c>
      <c r="BE152" s="81" t="s">
        <v>564</v>
      </c>
      <c r="BF152" s="82"/>
      <c r="BG152" s="81">
        <v>0</v>
      </c>
      <c r="BH152" s="81">
        <v>0</v>
      </c>
      <c r="BI152" s="81">
        <v>7.3929999999999998</v>
      </c>
      <c r="BJ152" s="81">
        <v>0</v>
      </c>
      <c r="BK152" s="81">
        <v>0</v>
      </c>
      <c r="BL152" s="81">
        <v>0</v>
      </c>
      <c r="BM152" s="82"/>
      <c r="BN152" s="81">
        <v>0</v>
      </c>
      <c r="BO152" s="81">
        <v>0</v>
      </c>
      <c r="BP152" s="81">
        <v>1</v>
      </c>
      <c r="BQ152" s="81">
        <v>0</v>
      </c>
      <c r="BR152" s="81">
        <v>0</v>
      </c>
      <c r="BS152" s="81">
        <v>0</v>
      </c>
      <c r="BT152"/>
      <c r="BU152" s="80">
        <v>7.3929999999999998</v>
      </c>
      <c r="BV152" s="80">
        <v>0</v>
      </c>
      <c r="BW152" s="80">
        <v>0</v>
      </c>
      <c r="BX152" s="80">
        <v>0</v>
      </c>
      <c r="BY152" s="80">
        <v>0</v>
      </c>
      <c r="BZ152" s="80">
        <v>0</v>
      </c>
      <c r="CA152" s="80">
        <v>0</v>
      </c>
      <c r="CB152" s="80">
        <v>0</v>
      </c>
      <c r="CC152" s="80">
        <v>0</v>
      </c>
    </row>
    <row r="153" spans="1:81">
      <c r="A153" s="80" t="s">
        <v>1882</v>
      </c>
      <c r="B153" s="80">
        <v>267</v>
      </c>
      <c r="C153" s="80">
        <v>12</v>
      </c>
      <c r="D153" s="80">
        <v>16</v>
      </c>
      <c r="E153" s="80">
        <v>2015</v>
      </c>
      <c r="F153" s="80" t="s">
        <v>91</v>
      </c>
      <c r="G153" s="80" t="s">
        <v>1870</v>
      </c>
      <c r="H153" s="80" t="s">
        <v>1871</v>
      </c>
      <c r="I153" s="177"/>
      <c r="J153" s="81">
        <v>5.4748312429883983</v>
      </c>
      <c r="K153" s="81">
        <v>1.9124816687800377</v>
      </c>
      <c r="L153" s="81">
        <v>32.055561765179462</v>
      </c>
      <c r="M153" s="81">
        <v>27.708780992984256</v>
      </c>
      <c r="N153" s="81">
        <v>42.046431584022031</v>
      </c>
      <c r="O153" s="81">
        <v>18.081131579342127</v>
      </c>
      <c r="P153" s="81">
        <v>20.699193726302731</v>
      </c>
      <c r="Q153" s="81">
        <v>1.3623280421100952</v>
      </c>
      <c r="R153" s="81">
        <v>1.0763046820638469</v>
      </c>
      <c r="S153" s="81">
        <v>1.4620851625061442</v>
      </c>
      <c r="T153" s="82"/>
      <c r="U153" s="81">
        <v>727315</v>
      </c>
      <c r="V153" s="81">
        <v>799</v>
      </c>
      <c r="W153" s="81">
        <v>525</v>
      </c>
      <c r="X153" s="81">
        <v>4828</v>
      </c>
      <c r="Y153" s="81">
        <v>7887</v>
      </c>
      <c r="Z153" s="81">
        <v>10505</v>
      </c>
      <c r="AA153" s="81">
        <v>4119</v>
      </c>
      <c r="AB153" s="81">
        <v>18750</v>
      </c>
      <c r="AC153" s="81">
        <v>184374</v>
      </c>
      <c r="AD153" s="81">
        <v>1.4620851625061442</v>
      </c>
      <c r="AE153" s="82"/>
      <c r="AF153" s="81">
        <v>6087864.4422982307</v>
      </c>
      <c r="AG153" s="81">
        <v>1380229.6375392075</v>
      </c>
      <c r="AH153" s="81">
        <v>2682650.9814178795</v>
      </c>
      <c r="AI153" s="81">
        <v>31590359.160505287</v>
      </c>
      <c r="AJ153" s="81">
        <v>56024874.457353935</v>
      </c>
      <c r="AK153" s="81">
        <v>0</v>
      </c>
      <c r="AL153" s="81">
        <v>0</v>
      </c>
      <c r="AM153" s="81">
        <v>2569608.8467082069</v>
      </c>
      <c r="AN153" s="81">
        <v>0</v>
      </c>
      <c r="AO153" s="81">
        <v>0</v>
      </c>
      <c r="AP153" s="82"/>
      <c r="AQ153" s="81">
        <v>95</v>
      </c>
      <c r="AR153" s="81">
        <v>23</v>
      </c>
      <c r="AS153" s="81">
        <v>0</v>
      </c>
      <c r="AT153" s="81">
        <v>0</v>
      </c>
      <c r="AU153" s="81">
        <v>0</v>
      </c>
      <c r="AV153" s="81">
        <v>0</v>
      </c>
      <c r="AW153" s="81" t="s">
        <v>564</v>
      </c>
      <c r="AX153" s="82"/>
      <c r="AY153" s="81">
        <v>444.72899999999998</v>
      </c>
      <c r="AZ153" s="81">
        <v>4794</v>
      </c>
      <c r="BA153" s="81">
        <v>0</v>
      </c>
      <c r="BB153" s="81">
        <v>0</v>
      </c>
      <c r="BC153" s="81">
        <v>0</v>
      </c>
      <c r="BD153" s="81">
        <v>0</v>
      </c>
      <c r="BE153" s="81" t="s">
        <v>564</v>
      </c>
      <c r="BF153" s="82"/>
      <c r="BG153" s="81">
        <v>0</v>
      </c>
      <c r="BH153" s="81">
        <v>0</v>
      </c>
      <c r="BI153" s="81">
        <v>7.8840000000000003</v>
      </c>
      <c r="BJ153" s="81">
        <v>0</v>
      </c>
      <c r="BK153" s="81">
        <v>0</v>
      </c>
      <c r="BL153" s="81">
        <v>0</v>
      </c>
      <c r="BM153" s="82"/>
      <c r="BN153" s="81">
        <v>0</v>
      </c>
      <c r="BO153" s="81">
        <v>0</v>
      </c>
      <c r="BP153" s="81">
        <v>1</v>
      </c>
      <c r="BQ153" s="81">
        <v>0</v>
      </c>
      <c r="BR153" s="81">
        <v>0</v>
      </c>
      <c r="BS153" s="81">
        <v>0</v>
      </c>
      <c r="BT153"/>
      <c r="BU153" s="80">
        <v>7.8840000000000003</v>
      </c>
      <c r="BV153" s="80">
        <v>0</v>
      </c>
      <c r="BW153" s="80">
        <v>0</v>
      </c>
      <c r="BX153" s="80">
        <v>0</v>
      </c>
      <c r="BY153" s="80">
        <v>0</v>
      </c>
      <c r="BZ153" s="80">
        <v>0</v>
      </c>
      <c r="CA153" s="80">
        <v>0</v>
      </c>
      <c r="CB153" s="80">
        <v>0</v>
      </c>
      <c r="CC153" s="80">
        <v>0</v>
      </c>
    </row>
    <row r="154" spans="1:81">
      <c r="A154" s="80" t="s">
        <v>1883</v>
      </c>
      <c r="B154" s="80">
        <v>268</v>
      </c>
      <c r="C154" s="80">
        <v>13</v>
      </c>
      <c r="D154" s="80">
        <v>16</v>
      </c>
      <c r="E154" s="80">
        <v>2016</v>
      </c>
      <c r="F154" s="80" t="s">
        <v>92</v>
      </c>
      <c r="G154" s="80" t="s">
        <v>1870</v>
      </c>
      <c r="H154" s="80" t="s">
        <v>1871</v>
      </c>
      <c r="I154" s="177"/>
      <c r="J154" s="81">
        <v>4.6381889351502483</v>
      </c>
      <c r="K154" s="81">
        <v>1.9170860900187159</v>
      </c>
      <c r="L154" s="81">
        <v>33.732948529300693</v>
      </c>
      <c r="M154" s="81">
        <v>26.065413479441297</v>
      </c>
      <c r="N154" s="81">
        <v>38.946872911312852</v>
      </c>
      <c r="O154" s="81">
        <v>17.774849443488481</v>
      </c>
      <c r="P154" s="81">
        <v>20.469795508197809</v>
      </c>
      <c r="Q154" s="81">
        <v>1.2916478933168343</v>
      </c>
      <c r="R154" s="81">
        <v>1.1731156406565812</v>
      </c>
      <c r="S154" s="81">
        <v>1.6119157864487903</v>
      </c>
      <c r="T154" s="82"/>
      <c r="U154" s="81">
        <v>631372</v>
      </c>
      <c r="V154" s="81">
        <v>799</v>
      </c>
      <c r="W154" s="81">
        <v>525</v>
      </c>
      <c r="X154" s="81">
        <v>4828</v>
      </c>
      <c r="Y154" s="81">
        <v>7795</v>
      </c>
      <c r="Z154" s="81">
        <v>10454</v>
      </c>
      <c r="AA154" s="81">
        <v>4213</v>
      </c>
      <c r="AB154" s="81">
        <v>18287</v>
      </c>
      <c r="AC154" s="81">
        <v>200356.60388374201</v>
      </c>
      <c r="AD154" s="81">
        <v>1.6119157864487901</v>
      </c>
      <c r="AE154" s="82"/>
      <c r="AF154" s="81">
        <v>5297934.8895532712</v>
      </c>
      <c r="AG154" s="81">
        <v>1308662.9519894749</v>
      </c>
      <c r="AH154" s="81">
        <v>2283336.0030067111</v>
      </c>
      <c r="AI154" s="81">
        <v>32187583.184601702</v>
      </c>
      <c r="AJ154" s="81">
        <v>51189038.873127967</v>
      </c>
      <c r="AK154" s="81">
        <v>0</v>
      </c>
      <c r="AL154" s="81">
        <v>0</v>
      </c>
      <c r="AM154" s="81">
        <v>2508103.6767267152</v>
      </c>
      <c r="AN154" s="81">
        <v>0</v>
      </c>
      <c r="AO154" s="81">
        <v>0</v>
      </c>
      <c r="AP154" s="82"/>
      <c r="AQ154" s="81">
        <v>102</v>
      </c>
      <c r="AR154" s="81">
        <v>30</v>
      </c>
      <c r="AS154" s="81">
        <v>0</v>
      </c>
      <c r="AT154" s="81">
        <v>0</v>
      </c>
      <c r="AU154" s="81">
        <v>0</v>
      </c>
      <c r="AV154" s="81">
        <v>0</v>
      </c>
      <c r="AW154" s="81" t="s">
        <v>564</v>
      </c>
      <c r="AX154" s="82"/>
      <c r="AY154" s="81">
        <v>485.01499999999999</v>
      </c>
      <c r="AZ154" s="81">
        <v>8261.7999999999993</v>
      </c>
      <c r="BA154" s="81">
        <v>0</v>
      </c>
      <c r="BB154" s="81">
        <v>0</v>
      </c>
      <c r="BC154" s="81">
        <v>0</v>
      </c>
      <c r="BD154" s="81">
        <v>0</v>
      </c>
      <c r="BE154" s="81" t="s">
        <v>564</v>
      </c>
      <c r="BF154" s="82"/>
      <c r="BG154" s="81">
        <v>0</v>
      </c>
      <c r="BH154" s="81">
        <v>0</v>
      </c>
      <c r="BI154" s="81">
        <v>7.7430000000000003</v>
      </c>
      <c r="BJ154" s="81">
        <v>0</v>
      </c>
      <c r="BK154" s="81">
        <v>0</v>
      </c>
      <c r="BL154" s="81">
        <v>0</v>
      </c>
      <c r="BM154" s="82"/>
      <c r="BN154" s="81">
        <v>0</v>
      </c>
      <c r="BO154" s="81">
        <v>0</v>
      </c>
      <c r="BP154" s="81">
        <v>1</v>
      </c>
      <c r="BQ154" s="81">
        <v>0</v>
      </c>
      <c r="BR154" s="81">
        <v>0</v>
      </c>
      <c r="BS154" s="81">
        <v>0</v>
      </c>
      <c r="BT154"/>
      <c r="BU154" s="80">
        <v>7.7430000000000003</v>
      </c>
      <c r="BV154" s="80">
        <v>0</v>
      </c>
      <c r="BW154" s="80">
        <v>0</v>
      </c>
      <c r="BX154" s="80">
        <v>0</v>
      </c>
      <c r="BY154" s="80">
        <v>0</v>
      </c>
      <c r="BZ154" s="80">
        <v>0</v>
      </c>
      <c r="CA154" s="80">
        <v>0</v>
      </c>
      <c r="CB154" s="80">
        <v>0</v>
      </c>
      <c r="CC154" s="80">
        <v>0</v>
      </c>
    </row>
    <row r="155" spans="1:81">
      <c r="A155" s="80" t="s">
        <v>1884</v>
      </c>
      <c r="B155" s="80">
        <v>269</v>
      </c>
      <c r="C155" s="80">
        <v>14</v>
      </c>
      <c r="D155" s="80">
        <v>16</v>
      </c>
      <c r="E155" s="80">
        <v>2017</v>
      </c>
      <c r="F155" s="80" t="s">
        <v>71</v>
      </c>
      <c r="G155" s="80" t="s">
        <v>1870</v>
      </c>
      <c r="H155" s="80" t="s">
        <v>1871</v>
      </c>
      <c r="I155" s="177"/>
      <c r="J155" s="81">
        <v>4.2962412256053142</v>
      </c>
      <c r="K155" s="81">
        <v>1.84256267578196</v>
      </c>
      <c r="L155" s="81">
        <v>32.344839158261614</v>
      </c>
      <c r="M155" s="81">
        <v>22.967309080616719</v>
      </c>
      <c r="N155" s="81">
        <v>40.300843556239748</v>
      </c>
      <c r="O155" s="81">
        <v>17.339294665186824</v>
      </c>
      <c r="P155" s="81">
        <v>20.137353029198191</v>
      </c>
      <c r="Q155" s="81">
        <v>1.2214889831497022</v>
      </c>
      <c r="R155" s="81">
        <v>0.97070835655058596</v>
      </c>
      <c r="S155" s="81">
        <v>1.4173383139750453</v>
      </c>
      <c r="T155" s="82"/>
      <c r="U155" s="81">
        <v>668202</v>
      </c>
      <c r="V155" s="81">
        <v>799</v>
      </c>
      <c r="W155" s="81">
        <v>525</v>
      </c>
      <c r="X155" s="81">
        <v>4828</v>
      </c>
      <c r="Y155" s="81">
        <v>7706</v>
      </c>
      <c r="Z155" s="81">
        <v>10367</v>
      </c>
      <c r="AA155" s="81">
        <v>4171</v>
      </c>
      <c r="AB155" s="81">
        <v>17884</v>
      </c>
      <c r="AC155" s="81">
        <v>169076.99999999991</v>
      </c>
      <c r="AD155" s="81">
        <v>1.4173383139750451</v>
      </c>
      <c r="AE155" s="82"/>
      <c r="AF155" s="81">
        <v>5062688.9980201013</v>
      </c>
      <c r="AG155" s="81">
        <v>1297968.734170465</v>
      </c>
      <c r="AH155" s="81">
        <v>3361002.2556304121</v>
      </c>
      <c r="AI155" s="81">
        <v>30364996.653207559</v>
      </c>
      <c r="AJ155" s="81">
        <v>55292121.908413172</v>
      </c>
      <c r="AK155" s="81">
        <v>0</v>
      </c>
      <c r="AL155" s="81">
        <v>0</v>
      </c>
      <c r="AM155" s="81">
        <v>2456669.3208253742</v>
      </c>
      <c r="AN155" s="81">
        <v>0</v>
      </c>
      <c r="AO155" s="81">
        <v>0</v>
      </c>
      <c r="AP155" s="82"/>
      <c r="AQ155" s="81">
        <v>113</v>
      </c>
      <c r="AR155" s="81">
        <v>34</v>
      </c>
      <c r="AS155" s="81">
        <v>0</v>
      </c>
      <c r="AT155" s="81">
        <v>0</v>
      </c>
      <c r="AU155" s="81">
        <v>0</v>
      </c>
      <c r="AV155" s="81">
        <v>0</v>
      </c>
      <c r="AW155" s="81" t="s">
        <v>564</v>
      </c>
      <c r="AX155" s="82"/>
      <c r="AY155" s="81">
        <v>542.27499999999998</v>
      </c>
      <c r="AZ155" s="81">
        <v>11801.3</v>
      </c>
      <c r="BA155" s="81">
        <v>0</v>
      </c>
      <c r="BB155" s="81">
        <v>0</v>
      </c>
      <c r="BC155" s="81">
        <v>0</v>
      </c>
      <c r="BD155" s="81">
        <v>0</v>
      </c>
      <c r="BE155" s="81" t="s">
        <v>564</v>
      </c>
      <c r="BF155" s="82"/>
      <c r="BG155" s="81">
        <v>0</v>
      </c>
      <c r="BH155" s="81">
        <v>0</v>
      </c>
      <c r="BI155" s="81">
        <v>7.7359999999999998</v>
      </c>
      <c r="BJ155" s="81">
        <v>0</v>
      </c>
      <c r="BK155" s="81">
        <v>0</v>
      </c>
      <c r="BL155" s="81">
        <v>0</v>
      </c>
      <c r="BM155" s="82"/>
      <c r="BN155" s="81">
        <v>0</v>
      </c>
      <c r="BO155" s="81">
        <v>0</v>
      </c>
      <c r="BP155" s="81">
        <v>1</v>
      </c>
      <c r="BQ155" s="81">
        <v>0</v>
      </c>
      <c r="BR155" s="81">
        <v>0</v>
      </c>
      <c r="BS155" s="81">
        <v>0</v>
      </c>
      <c r="BT155"/>
      <c r="BU155" s="80">
        <v>7.7359999999999998</v>
      </c>
      <c r="BV155" s="80">
        <v>0</v>
      </c>
      <c r="BW155" s="80">
        <v>0</v>
      </c>
      <c r="BX155" s="80">
        <v>0</v>
      </c>
      <c r="BY155" s="80">
        <v>0</v>
      </c>
      <c r="BZ155" s="80">
        <v>0</v>
      </c>
      <c r="CA155" s="80">
        <v>0</v>
      </c>
      <c r="CB155" s="80">
        <v>0</v>
      </c>
      <c r="CC155" s="80">
        <v>0</v>
      </c>
    </row>
    <row r="156" spans="1:81">
      <c r="A156" s="80" t="s">
        <v>1885</v>
      </c>
      <c r="B156" s="80">
        <v>270</v>
      </c>
      <c r="C156" s="80">
        <v>15</v>
      </c>
      <c r="D156" s="80">
        <v>16</v>
      </c>
      <c r="E156" s="80">
        <v>2018</v>
      </c>
      <c r="F156" s="80" t="s">
        <v>93</v>
      </c>
      <c r="G156" s="80" t="s">
        <v>1870</v>
      </c>
      <c r="H156" s="80" t="s">
        <v>1871</v>
      </c>
      <c r="I156" s="177"/>
      <c r="J156" s="81">
        <v>4.1020424350590252</v>
      </c>
      <c r="K156" s="81">
        <v>1.6819987243431738</v>
      </c>
      <c r="L156" s="81">
        <v>29.821540217853382</v>
      </c>
      <c r="M156" s="81">
        <v>21.886424282529088</v>
      </c>
      <c r="N156" s="81">
        <v>33.930999557605318</v>
      </c>
      <c r="O156" s="81">
        <v>16.910136380955173</v>
      </c>
      <c r="P156" s="81">
        <v>19.760045286175032</v>
      </c>
      <c r="Q156" s="81">
        <v>1.1026142848980178</v>
      </c>
      <c r="R156" s="81">
        <v>0.88961522003556415</v>
      </c>
      <c r="S156" s="81">
        <v>1.1447915503422141</v>
      </c>
      <c r="T156" s="82"/>
      <c r="U156" s="81">
        <v>674951</v>
      </c>
      <c r="V156" s="81">
        <v>799</v>
      </c>
      <c r="W156" s="81">
        <v>525</v>
      </c>
      <c r="X156" s="81">
        <v>4828</v>
      </c>
      <c r="Y156" s="81">
        <v>7615</v>
      </c>
      <c r="Z156" s="81">
        <v>10304</v>
      </c>
      <c r="AA156" s="81">
        <v>4134</v>
      </c>
      <c r="AB156" s="81">
        <v>17397</v>
      </c>
      <c r="AC156" s="81">
        <v>154345</v>
      </c>
      <c r="AD156" s="81">
        <v>1.1447915503422139</v>
      </c>
      <c r="AE156" s="82"/>
      <c r="AF156" s="81">
        <v>5221440.8801222611</v>
      </c>
      <c r="AG156" s="81">
        <v>1153947.868651951</v>
      </c>
      <c r="AH156" s="81">
        <v>3228936.454368507</v>
      </c>
      <c r="AI156" s="81">
        <v>30122577.835147578</v>
      </c>
      <c r="AJ156" s="81">
        <v>49106419.382476017</v>
      </c>
      <c r="AK156" s="81">
        <v>0</v>
      </c>
      <c r="AL156" s="81">
        <v>0</v>
      </c>
      <c r="AM156" s="81">
        <v>2394716.3730505561</v>
      </c>
      <c r="AN156" s="81">
        <v>0</v>
      </c>
      <c r="AO156" s="81">
        <v>0</v>
      </c>
      <c r="AP156" s="82"/>
      <c r="AQ156" s="81">
        <v>125</v>
      </c>
      <c r="AR156" s="81">
        <v>39</v>
      </c>
      <c r="AS156" s="81">
        <v>0</v>
      </c>
      <c r="AT156" s="81">
        <v>0</v>
      </c>
      <c r="AU156" s="81">
        <v>0</v>
      </c>
      <c r="AV156" s="81">
        <v>0</v>
      </c>
      <c r="AW156" s="81" t="s">
        <v>564</v>
      </c>
      <c r="AX156" s="82"/>
      <c r="AY156" s="81">
        <v>603.57500000000005</v>
      </c>
      <c r="AZ156" s="81">
        <v>13976</v>
      </c>
      <c r="BA156" s="81">
        <v>0</v>
      </c>
      <c r="BB156" s="81">
        <v>0</v>
      </c>
      <c r="BC156" s="81">
        <v>0</v>
      </c>
      <c r="BD156" s="81">
        <v>0</v>
      </c>
      <c r="BE156" s="81" t="s">
        <v>564</v>
      </c>
      <c r="BF156" s="82"/>
      <c r="BG156" s="81">
        <v>0</v>
      </c>
      <c r="BH156" s="81">
        <v>0</v>
      </c>
      <c r="BI156" s="81">
        <v>7.04</v>
      </c>
      <c r="BJ156" s="81">
        <v>0</v>
      </c>
      <c r="BK156" s="81">
        <v>0</v>
      </c>
      <c r="BL156" s="81">
        <v>0</v>
      </c>
      <c r="BM156" s="82"/>
      <c r="BN156" s="81">
        <v>0</v>
      </c>
      <c r="BO156" s="81">
        <v>0</v>
      </c>
      <c r="BP156" s="81">
        <v>1</v>
      </c>
      <c r="BQ156" s="81">
        <v>0</v>
      </c>
      <c r="BR156" s="81">
        <v>0</v>
      </c>
      <c r="BS156" s="81">
        <v>0</v>
      </c>
      <c r="BT156"/>
      <c r="BU156" s="80">
        <v>7.04</v>
      </c>
      <c r="BV156" s="80">
        <v>0</v>
      </c>
      <c r="BW156" s="80">
        <v>0</v>
      </c>
      <c r="BX156" s="80">
        <v>0</v>
      </c>
      <c r="BY156" s="80">
        <v>0</v>
      </c>
      <c r="BZ156" s="80">
        <v>0</v>
      </c>
      <c r="CA156" s="80">
        <v>0</v>
      </c>
      <c r="CB156" s="80">
        <v>0</v>
      </c>
      <c r="CC156" s="80">
        <v>0</v>
      </c>
    </row>
    <row r="157" spans="1:81">
      <c r="A157" s="80" t="s">
        <v>1886</v>
      </c>
      <c r="B157" s="80">
        <v>271</v>
      </c>
      <c r="C157" s="80">
        <v>16</v>
      </c>
      <c r="D157" s="80">
        <v>16</v>
      </c>
      <c r="E157" s="80">
        <v>2019</v>
      </c>
      <c r="F157" s="80" t="s">
        <v>73</v>
      </c>
      <c r="G157" s="80" t="s">
        <v>1870</v>
      </c>
      <c r="H157" s="80" t="s">
        <v>1871</v>
      </c>
      <c r="I157" s="177"/>
      <c r="J157" s="81">
        <v>3.6113010008776412</v>
      </c>
      <c r="K157" s="81">
        <v>1.5182773037106985</v>
      </c>
      <c r="L157" s="81">
        <v>30.042471191474135</v>
      </c>
      <c r="M157" s="81">
        <v>20.492791953026785</v>
      </c>
      <c r="N157" s="81">
        <v>28.80312213996282</v>
      </c>
      <c r="O157" s="81">
        <v>16.217074713708232</v>
      </c>
      <c r="P157" s="81">
        <v>18.863996815253405</v>
      </c>
      <c r="Q157" s="81">
        <v>1.0473215825356759</v>
      </c>
      <c r="R157" s="81">
        <v>1.0232847089473878</v>
      </c>
      <c r="S157" s="81">
        <v>1.5250337663292561</v>
      </c>
      <c r="T157" s="82"/>
      <c r="U157" s="81">
        <v>642080</v>
      </c>
      <c r="V157" s="81">
        <v>799</v>
      </c>
      <c r="W157" s="81">
        <v>525</v>
      </c>
      <c r="X157" s="81">
        <v>4828</v>
      </c>
      <c r="Y157" s="81">
        <v>7548</v>
      </c>
      <c r="Z157" s="81">
        <v>10153</v>
      </c>
      <c r="AA157" s="81">
        <v>3917</v>
      </c>
      <c r="AB157" s="81">
        <v>16972</v>
      </c>
      <c r="AC157" s="81">
        <v>180444</v>
      </c>
      <c r="AD157" s="81">
        <v>1.5250337663292559</v>
      </c>
      <c r="AE157" s="82"/>
      <c r="AF157" s="81">
        <v>4823485.3465876952</v>
      </c>
      <c r="AG157" s="81">
        <v>1114970.9952822181</v>
      </c>
      <c r="AH157" s="81">
        <v>3417317.5843027411</v>
      </c>
      <c r="AI157" s="81">
        <v>30048216.89146962</v>
      </c>
      <c r="AJ157" s="81">
        <v>45099497.796505712</v>
      </c>
      <c r="AK157" s="81">
        <v>0</v>
      </c>
      <c r="AL157" s="81">
        <v>0</v>
      </c>
      <c r="AM157" s="81">
        <v>2311458.6348524047</v>
      </c>
      <c r="AN157" s="81">
        <v>0</v>
      </c>
      <c r="AO157" s="81">
        <v>0</v>
      </c>
      <c r="AP157" s="82"/>
      <c r="AQ157" s="81">
        <v>130</v>
      </c>
      <c r="AR157" s="81">
        <v>41</v>
      </c>
      <c r="AS157" s="81">
        <v>0</v>
      </c>
      <c r="AT157" s="81">
        <v>0</v>
      </c>
      <c r="AU157" s="81">
        <v>0</v>
      </c>
      <c r="AV157" s="81">
        <v>0</v>
      </c>
      <c r="AW157" s="81" t="s">
        <v>564</v>
      </c>
      <c r="AX157" s="82"/>
      <c r="AY157" s="81">
        <v>624.97499999999991</v>
      </c>
      <c r="AZ157" s="81">
        <v>14074.5</v>
      </c>
      <c r="BA157" s="81">
        <v>0</v>
      </c>
      <c r="BB157" s="81">
        <v>0</v>
      </c>
      <c r="BC157" s="81">
        <v>0</v>
      </c>
      <c r="BD157" s="81">
        <v>0</v>
      </c>
      <c r="BE157" s="81" t="s">
        <v>564</v>
      </c>
      <c r="BF157" s="82"/>
      <c r="BG157" s="81">
        <v>0</v>
      </c>
      <c r="BH157" s="81">
        <v>0</v>
      </c>
      <c r="BI157" s="81">
        <v>6.024</v>
      </c>
      <c r="BJ157" s="81">
        <v>0</v>
      </c>
      <c r="BK157" s="81">
        <v>0</v>
      </c>
      <c r="BL157" s="81">
        <v>0</v>
      </c>
      <c r="BM157" s="82"/>
      <c r="BN157" s="81">
        <v>0</v>
      </c>
      <c r="BO157" s="81">
        <v>0</v>
      </c>
      <c r="BP157" s="81">
        <v>1</v>
      </c>
      <c r="BQ157" s="81">
        <v>0</v>
      </c>
      <c r="BR157" s="81">
        <v>0</v>
      </c>
      <c r="BS157" s="81">
        <v>0</v>
      </c>
      <c r="BT157"/>
      <c r="BU157" s="80">
        <v>6.024</v>
      </c>
      <c r="BV157" s="80">
        <v>0</v>
      </c>
      <c r="BW157" s="80">
        <v>0</v>
      </c>
      <c r="BX157" s="80">
        <v>0</v>
      </c>
      <c r="BY157" s="80">
        <v>0</v>
      </c>
      <c r="BZ157" s="80">
        <v>0</v>
      </c>
      <c r="CA157" s="80">
        <v>0</v>
      </c>
      <c r="CB157" s="80">
        <v>0</v>
      </c>
      <c r="CC157" s="80">
        <v>0</v>
      </c>
    </row>
    <row r="158" spans="1:81">
      <c r="A158" s="80" t="s">
        <v>1887</v>
      </c>
      <c r="B158" s="80">
        <v>272</v>
      </c>
      <c r="C158" s="80">
        <v>17</v>
      </c>
      <c r="D158" s="80">
        <v>16</v>
      </c>
      <c r="E158" s="80">
        <v>2020</v>
      </c>
      <c r="F158" s="80" t="s">
        <v>218</v>
      </c>
      <c r="G158" s="174" t="s">
        <v>1870</v>
      </c>
      <c r="H158" s="80" t="s">
        <v>1871</v>
      </c>
      <c r="I158" s="177"/>
      <c r="J158" s="81">
        <v>3.6371322490706048</v>
      </c>
      <c r="K158" s="81">
        <v>1.4548348198222587</v>
      </c>
      <c r="L158" s="81">
        <v>22.452841606643336</v>
      </c>
      <c r="M158" s="81">
        <v>16.945135227412358</v>
      </c>
      <c r="N158" s="81">
        <v>26.739038372851333</v>
      </c>
      <c r="O158" s="81">
        <v>14.013930880447729</v>
      </c>
      <c r="P158" s="81">
        <v>17.947540824365877</v>
      </c>
      <c r="Q158" s="81">
        <v>0.97383573309810301</v>
      </c>
      <c r="R158" s="81">
        <v>0.94965550117206465</v>
      </c>
      <c r="S158" s="81">
        <v>1.6619099054884079</v>
      </c>
      <c r="T158" s="82"/>
      <c r="U158" s="81">
        <v>588294</v>
      </c>
      <c r="V158" s="81">
        <v>699</v>
      </c>
      <c r="W158" s="81">
        <v>385</v>
      </c>
      <c r="X158" s="81">
        <v>4369</v>
      </c>
      <c r="Y158" s="81">
        <v>7474</v>
      </c>
      <c r="Z158" s="81">
        <v>10014</v>
      </c>
      <c r="AA158" s="81">
        <v>4049</v>
      </c>
      <c r="AB158" s="81">
        <v>16516</v>
      </c>
      <c r="AC158" s="81">
        <v>168333.99999999997</v>
      </c>
      <c r="AD158" s="81">
        <v>1.6619099054884079</v>
      </c>
      <c r="AE158" s="82"/>
      <c r="AF158" s="81">
        <v>5296796.3279902497</v>
      </c>
      <c r="AG158" s="81">
        <v>1029703.1619220315</v>
      </c>
      <c r="AH158" s="81">
        <v>2363526.5444022333</v>
      </c>
      <c r="AI158" s="81">
        <v>26874269.723243453</v>
      </c>
      <c r="AJ158" s="81">
        <v>44478714.273143925</v>
      </c>
      <c r="AK158" s="81"/>
      <c r="AL158" s="81"/>
      <c r="AM158" s="81">
        <v>2155521.4965871968</v>
      </c>
      <c r="AN158" s="81"/>
      <c r="AO158" s="81"/>
      <c r="AP158" s="82"/>
      <c r="AQ158" s="81">
        <v>133</v>
      </c>
      <c r="AR158" s="81">
        <v>42</v>
      </c>
      <c r="AS158" s="81">
        <v>0</v>
      </c>
      <c r="AT158" s="81">
        <v>0</v>
      </c>
      <c r="AU158" s="81">
        <v>0</v>
      </c>
      <c r="AV158" s="81">
        <v>0</v>
      </c>
      <c r="AW158" s="81">
        <v>0</v>
      </c>
      <c r="AX158" s="82"/>
      <c r="AY158" s="81">
        <v>639.77499999999998</v>
      </c>
      <c r="AZ158" s="81">
        <v>14124</v>
      </c>
      <c r="BA158" s="81">
        <v>0</v>
      </c>
      <c r="BB158" s="81">
        <v>0</v>
      </c>
      <c r="BC158" s="81">
        <v>0</v>
      </c>
      <c r="BD158" s="81">
        <v>0</v>
      </c>
      <c r="BE158" s="81">
        <v>0</v>
      </c>
      <c r="BF158" s="82"/>
      <c r="BG158" s="81">
        <v>0</v>
      </c>
      <c r="BH158" s="81">
        <v>0</v>
      </c>
      <c r="BI158" s="81">
        <v>4.9139999999999997</v>
      </c>
      <c r="BJ158" s="81">
        <v>0</v>
      </c>
      <c r="BK158" s="81">
        <v>0</v>
      </c>
      <c r="BL158" s="81">
        <v>0</v>
      </c>
      <c r="BM158" s="82"/>
      <c r="BN158" s="81">
        <v>0</v>
      </c>
      <c r="BO158" s="81">
        <v>0</v>
      </c>
      <c r="BP158" s="81">
        <v>1</v>
      </c>
      <c r="BQ158" s="81">
        <v>0</v>
      </c>
      <c r="BR158" s="81">
        <v>0</v>
      </c>
      <c r="BS158" s="81">
        <v>0</v>
      </c>
      <c r="BT158"/>
      <c r="BU158" s="80">
        <v>4.9139999999999997</v>
      </c>
      <c r="BV158" s="80">
        <v>0</v>
      </c>
      <c r="BW158" s="80">
        <v>0</v>
      </c>
      <c r="BX158" s="80">
        <v>0</v>
      </c>
      <c r="BY158" s="80">
        <v>0</v>
      </c>
      <c r="BZ158" s="80">
        <v>0</v>
      </c>
      <c r="CA158" s="80">
        <v>0</v>
      </c>
      <c r="CB158" s="80">
        <v>0</v>
      </c>
      <c r="CC158" s="80">
        <v>0</v>
      </c>
    </row>
    <row r="159" spans="1:81">
      <c r="A159" s="80" t="s">
        <v>1888</v>
      </c>
      <c r="B159" s="80">
        <v>272</v>
      </c>
      <c r="C159" s="80">
        <v>18</v>
      </c>
      <c r="D159" s="80">
        <v>16</v>
      </c>
      <c r="E159" s="80">
        <v>2021</v>
      </c>
      <c r="F159" s="80" t="s">
        <v>75</v>
      </c>
      <c r="G159" s="174" t="s">
        <v>1870</v>
      </c>
      <c r="H159" s="80" t="s">
        <v>1871</v>
      </c>
      <c r="I159" s="177"/>
      <c r="J159" s="81">
        <v>5.3570976199566767</v>
      </c>
      <c r="K159" s="81">
        <v>1.5421647638322409</v>
      </c>
      <c r="L159" s="81">
        <v>22.158243141630756</v>
      </c>
      <c r="M159" s="81">
        <v>17.780340307290285</v>
      </c>
      <c r="N159" s="81">
        <v>26.406932568194808</v>
      </c>
      <c r="O159" s="81">
        <v>13.468571219862921</v>
      </c>
      <c r="P159" s="81">
        <v>18.058444765504383</v>
      </c>
      <c r="Q159" s="81">
        <v>0.95986411750174738</v>
      </c>
      <c r="R159" s="81">
        <v>1.0512035975903364</v>
      </c>
      <c r="S159" s="81">
        <v>1.7259761389213939</v>
      </c>
      <c r="T159" s="82"/>
      <c r="U159" s="81">
        <v>727144</v>
      </c>
      <c r="V159" s="81">
        <v>699</v>
      </c>
      <c r="W159" s="81">
        <v>385</v>
      </c>
      <c r="X159" s="81">
        <v>4369</v>
      </c>
      <c r="Y159" s="81">
        <v>7377</v>
      </c>
      <c r="Z159" s="81">
        <v>9910</v>
      </c>
      <c r="AA159" s="81">
        <v>3973</v>
      </c>
      <c r="AB159" s="81">
        <v>16086</v>
      </c>
      <c r="AC159" s="81">
        <v>180607</v>
      </c>
      <c r="AD159" s="81">
        <v>1.7259761389213939</v>
      </c>
      <c r="AE159" s="82"/>
      <c r="AF159" s="81">
        <v>8143626.2619215436</v>
      </c>
      <c r="AG159" s="81">
        <v>1086777.801878952</v>
      </c>
      <c r="AH159" s="81">
        <v>2202593.3244823217</v>
      </c>
      <c r="AI159" s="81">
        <v>28094722.104471616</v>
      </c>
      <c r="AJ159" s="81">
        <v>42534029.529978752</v>
      </c>
      <c r="AK159" s="81">
        <v>0</v>
      </c>
      <c r="AL159" s="81">
        <v>0</v>
      </c>
      <c r="AM159" s="81">
        <v>2111510.899276318</v>
      </c>
      <c r="AN159" s="81">
        <v>0</v>
      </c>
      <c r="AO159" s="81">
        <v>0</v>
      </c>
      <c r="AP159" s="82"/>
      <c r="AQ159" s="81">
        <v>136</v>
      </c>
      <c r="AR159" s="81">
        <v>43</v>
      </c>
      <c r="AS159" s="81">
        <v>0</v>
      </c>
      <c r="AT159" s="81">
        <v>0</v>
      </c>
      <c r="AU159" s="81">
        <v>0</v>
      </c>
      <c r="AV159" s="81">
        <v>0</v>
      </c>
      <c r="AW159" s="81"/>
      <c r="AX159" s="82"/>
      <c r="AY159" s="81">
        <v>657.27499999999986</v>
      </c>
      <c r="AZ159" s="81">
        <v>14173.5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1889</v>
      </c>
      <c r="B160" s="80">
        <v>272</v>
      </c>
      <c r="C160" s="80">
        <v>19</v>
      </c>
      <c r="D160" s="80">
        <v>16</v>
      </c>
      <c r="E160" s="80">
        <v>2022</v>
      </c>
      <c r="F160" s="80" t="s">
        <v>568</v>
      </c>
      <c r="G160" s="80" t="s">
        <v>1870</v>
      </c>
      <c r="H160" s="80" t="s">
        <v>1871</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138</v>
      </c>
      <c r="AR160" s="81">
        <v>43</v>
      </c>
      <c r="AS160" s="81">
        <v>0</v>
      </c>
      <c r="AT160" s="81">
        <v>0</v>
      </c>
      <c r="AU160" s="81">
        <v>0</v>
      </c>
      <c r="AV160" s="81">
        <v>0</v>
      </c>
      <c r="AW160" s="81"/>
      <c r="AX160" s="82"/>
      <c r="AY160" s="81">
        <v>668.47499999999991</v>
      </c>
      <c r="AZ160" s="81">
        <v>14173.500000000002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1890</v>
      </c>
      <c r="B161" s="80">
        <v>171</v>
      </c>
      <c r="C161" s="80">
        <v>1</v>
      </c>
      <c r="D161" s="80">
        <v>11</v>
      </c>
      <c r="E161" s="80">
        <v>1990</v>
      </c>
      <c r="F161" s="80" t="s">
        <v>562</v>
      </c>
      <c r="G161" s="80" t="s">
        <v>1659</v>
      </c>
      <c r="H161" s="80" t="s">
        <v>1660</v>
      </c>
      <c r="I161" s="177"/>
      <c r="J161" s="81">
        <v>25.588667892843002</v>
      </c>
      <c r="K161" s="81">
        <v>4.2575262238962557</v>
      </c>
      <c r="L161" s="81">
        <v>14.192259595083794</v>
      </c>
      <c r="M161" s="81">
        <v>21.734088059554349</v>
      </c>
      <c r="N161" s="81">
        <v>30.833056426359217</v>
      </c>
      <c r="O161" s="81">
        <v>14.546146124777994</v>
      </c>
      <c r="P161" s="81">
        <v>16.416053912209208</v>
      </c>
      <c r="Q161" s="81">
        <v>1.1104539403139837</v>
      </c>
      <c r="R161" s="81">
        <v>0</v>
      </c>
      <c r="S161" s="81">
        <v>0.90425620036122023</v>
      </c>
      <c r="T161" s="82"/>
      <c r="U161" s="81">
        <v>718439</v>
      </c>
      <c r="V161" s="81">
        <v>779</v>
      </c>
      <c r="W161" s="81">
        <v>166</v>
      </c>
      <c r="X161" s="81">
        <v>7288</v>
      </c>
      <c r="Y161" s="81">
        <v>6596</v>
      </c>
      <c r="Z161" s="81">
        <v>5983</v>
      </c>
      <c r="AA161" s="81">
        <v>3986</v>
      </c>
      <c r="AB161" s="81">
        <v>18030</v>
      </c>
      <c r="AC161" s="81">
        <v>0</v>
      </c>
      <c r="AD161" s="81">
        <v>0.90425620036122023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1891</v>
      </c>
      <c r="B162" s="80">
        <v>172</v>
      </c>
      <c r="C162" s="80">
        <v>2</v>
      </c>
      <c r="D162" s="80">
        <v>11</v>
      </c>
      <c r="E162" s="80">
        <v>2005</v>
      </c>
      <c r="F162" s="80" t="s">
        <v>565</v>
      </c>
      <c r="G162" s="80" t="s">
        <v>1659</v>
      </c>
      <c r="H162" s="80" t="s">
        <v>1660</v>
      </c>
      <c r="I162" s="177"/>
      <c r="J162" s="81">
        <v>23.635328233137503</v>
      </c>
      <c r="K162" s="81">
        <v>2.3308660825744454</v>
      </c>
      <c r="L162" s="81">
        <v>15.878583086364564</v>
      </c>
      <c r="M162" s="81">
        <v>35.924283045383596</v>
      </c>
      <c r="N162" s="81">
        <v>35.63399248019082</v>
      </c>
      <c r="O162" s="81">
        <v>18.095828300748082</v>
      </c>
      <c r="P162" s="81">
        <v>17.067283946268148</v>
      </c>
      <c r="Q162" s="81">
        <v>0.92095619883221558</v>
      </c>
      <c r="R162" s="81">
        <v>0</v>
      </c>
      <c r="S162" s="81">
        <v>0.62425607999999988</v>
      </c>
      <c r="T162" s="82"/>
      <c r="U162" s="81">
        <v>729986</v>
      </c>
      <c r="V162" s="81">
        <v>711</v>
      </c>
      <c r="W162" s="81">
        <v>141</v>
      </c>
      <c r="X162" s="81">
        <v>5834</v>
      </c>
      <c r="Y162" s="81">
        <v>7265</v>
      </c>
      <c r="Z162" s="81">
        <v>8613</v>
      </c>
      <c r="AA162" s="81">
        <v>3394</v>
      </c>
      <c r="AB162" s="81">
        <v>15632</v>
      </c>
      <c r="AC162" s="81">
        <v>0</v>
      </c>
      <c r="AD162" s="81">
        <v>0.62425607999999988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1892</v>
      </c>
      <c r="B163" s="80">
        <v>173</v>
      </c>
      <c r="C163" s="80">
        <v>3</v>
      </c>
      <c r="D163" s="80">
        <v>11</v>
      </c>
      <c r="E163" s="80">
        <v>2006</v>
      </c>
      <c r="F163" s="80" t="s">
        <v>566</v>
      </c>
      <c r="G163" s="80" t="s">
        <v>1659</v>
      </c>
      <c r="H163" s="80" t="s">
        <v>1660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1893</v>
      </c>
      <c r="B164" s="80">
        <v>174</v>
      </c>
      <c r="C164" s="80">
        <v>4</v>
      </c>
      <c r="D164" s="80">
        <v>11</v>
      </c>
      <c r="E164" s="80">
        <v>2007</v>
      </c>
      <c r="F164" s="80" t="s">
        <v>567</v>
      </c>
      <c r="G164" s="80" t="s">
        <v>1659</v>
      </c>
      <c r="H164" s="80" t="s">
        <v>1660</v>
      </c>
      <c r="I164" s="177"/>
      <c r="J164" s="81">
        <v>25.206138766344779</v>
      </c>
      <c r="K164" s="81">
        <v>1.9476074201836284</v>
      </c>
      <c r="L164" s="81">
        <v>14.854455800089822</v>
      </c>
      <c r="M164" s="81">
        <v>32.992390178759756</v>
      </c>
      <c r="N164" s="81">
        <v>35.833987417309984</v>
      </c>
      <c r="O164" s="81">
        <v>17.354792512340282</v>
      </c>
      <c r="P164" s="81">
        <v>16.560384073887583</v>
      </c>
      <c r="Q164" s="81">
        <v>0.96578717022024474</v>
      </c>
      <c r="R164" s="81">
        <v>0</v>
      </c>
      <c r="S164" s="81">
        <v>0.92721483352599987</v>
      </c>
      <c r="T164" s="82"/>
      <c r="U164" s="81">
        <v>827775</v>
      </c>
      <c r="V164" s="81">
        <v>648</v>
      </c>
      <c r="W164" s="81">
        <v>181</v>
      </c>
      <c r="X164" s="81">
        <v>6711</v>
      </c>
      <c r="Y164" s="81">
        <v>7325</v>
      </c>
      <c r="Z164" s="81">
        <v>8587</v>
      </c>
      <c r="AA164" s="81">
        <v>3243</v>
      </c>
      <c r="AB164" s="81">
        <v>15526</v>
      </c>
      <c r="AC164" s="81">
        <v>0</v>
      </c>
      <c r="AD164" s="81">
        <v>0.92721483352599987</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1894</v>
      </c>
      <c r="B165" s="80">
        <v>175</v>
      </c>
      <c r="C165" s="80">
        <v>5</v>
      </c>
      <c r="D165" s="80">
        <v>11</v>
      </c>
      <c r="E165" s="80">
        <v>2008</v>
      </c>
      <c r="F165" s="80" t="s">
        <v>84</v>
      </c>
      <c r="G165" s="80" t="s">
        <v>1659</v>
      </c>
      <c r="H165" s="80" t="s">
        <v>1660</v>
      </c>
      <c r="I165" s="177"/>
      <c r="J165" s="81">
        <v>15.224022066124908</v>
      </c>
      <c r="K165" s="81">
        <v>1.7093322095791219</v>
      </c>
      <c r="L165" s="81">
        <v>12.82626194755308</v>
      </c>
      <c r="M165" s="81">
        <v>38.604291342928867</v>
      </c>
      <c r="N165" s="81">
        <v>36.291521912258354</v>
      </c>
      <c r="O165" s="81">
        <v>16.721415872349944</v>
      </c>
      <c r="P165" s="81">
        <v>16.138557203055285</v>
      </c>
      <c r="Q165" s="81">
        <v>0.94203430783275988</v>
      </c>
      <c r="R165" s="81">
        <v>0</v>
      </c>
      <c r="S165" s="81">
        <v>0.81190195720000014</v>
      </c>
      <c r="T165" s="82"/>
      <c r="U165" s="81">
        <v>525303</v>
      </c>
      <c r="V165" s="81">
        <v>648</v>
      </c>
      <c r="W165" s="81">
        <v>181</v>
      </c>
      <c r="X165" s="81">
        <v>6711</v>
      </c>
      <c r="Y165" s="81">
        <v>7320</v>
      </c>
      <c r="Z165" s="81">
        <v>8564</v>
      </c>
      <c r="AA165" s="81">
        <v>3164</v>
      </c>
      <c r="AB165" s="81">
        <v>15393</v>
      </c>
      <c r="AC165" s="81">
        <v>0</v>
      </c>
      <c r="AD165" s="81">
        <v>0.81190195720000014</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1895</v>
      </c>
      <c r="B166" s="80">
        <v>176</v>
      </c>
      <c r="C166" s="80">
        <v>6</v>
      </c>
      <c r="D166" s="80">
        <v>11</v>
      </c>
      <c r="E166" s="80">
        <v>2009</v>
      </c>
      <c r="F166" s="80" t="s">
        <v>85</v>
      </c>
      <c r="G166" s="80" t="s">
        <v>1659</v>
      </c>
      <c r="H166" s="80" t="s">
        <v>1660</v>
      </c>
      <c r="I166" s="177"/>
      <c r="J166" s="81">
        <v>14.707929109460375</v>
      </c>
      <c r="K166" s="81">
        <v>1.2793412555974275</v>
      </c>
      <c r="L166" s="81">
        <v>13.542849615417015</v>
      </c>
      <c r="M166" s="81">
        <v>32.139269857654185</v>
      </c>
      <c r="N166" s="81">
        <v>31.469939944405844</v>
      </c>
      <c r="O166" s="81">
        <v>16.942801557913295</v>
      </c>
      <c r="P166" s="81">
        <v>15.725166020069448</v>
      </c>
      <c r="Q166" s="81">
        <v>0.89458614995808661</v>
      </c>
      <c r="R166" s="81">
        <v>0</v>
      </c>
      <c r="S166" s="81">
        <v>1.1710322335599999</v>
      </c>
      <c r="T166" s="82"/>
      <c r="U166" s="81">
        <v>512499</v>
      </c>
      <c r="V166" s="81">
        <v>594</v>
      </c>
      <c r="W166" s="81">
        <v>219</v>
      </c>
      <c r="X166" s="81">
        <v>7056</v>
      </c>
      <c r="Y166" s="81">
        <v>7390</v>
      </c>
      <c r="Z166" s="81">
        <v>8565</v>
      </c>
      <c r="AA166" s="81">
        <v>3165</v>
      </c>
      <c r="AB166" s="81">
        <v>15345</v>
      </c>
      <c r="AC166" s="81">
        <v>0</v>
      </c>
      <c r="AD166" s="81">
        <v>1.1710322335599999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23.384</v>
      </c>
      <c r="BJ166" s="81">
        <v>0</v>
      </c>
      <c r="BK166" s="81">
        <v>10.39</v>
      </c>
      <c r="BL166" s="81">
        <v>0</v>
      </c>
      <c r="BM166" s="82"/>
      <c r="BN166" s="81">
        <v>0</v>
      </c>
      <c r="BO166" s="81">
        <v>0</v>
      </c>
      <c r="BP166" s="81">
        <v>1</v>
      </c>
      <c r="BQ166" s="81">
        <v>0</v>
      </c>
      <c r="BR166" s="81">
        <v>2</v>
      </c>
      <c r="BS166" s="81">
        <v>0</v>
      </c>
      <c r="BT166"/>
      <c r="BU166" s="80"/>
      <c r="BV166" s="80"/>
      <c r="BW166" s="80"/>
      <c r="BX166" s="80"/>
      <c r="BY166" s="80"/>
      <c r="BZ166" s="80"/>
      <c r="CA166" s="80"/>
      <c r="CB166" s="80"/>
      <c r="CC166" s="80"/>
    </row>
    <row r="167" spans="1:81">
      <c r="A167" s="80" t="s">
        <v>1896</v>
      </c>
      <c r="B167" s="80">
        <v>177</v>
      </c>
      <c r="C167" s="80">
        <v>7</v>
      </c>
      <c r="D167" s="80">
        <v>11</v>
      </c>
      <c r="E167" s="80">
        <v>2010</v>
      </c>
      <c r="F167" s="80" t="s">
        <v>86</v>
      </c>
      <c r="G167" s="80" t="s">
        <v>1659</v>
      </c>
      <c r="H167" s="80" t="s">
        <v>1660</v>
      </c>
      <c r="I167" s="177"/>
      <c r="J167" s="81">
        <v>11.260730724572156</v>
      </c>
      <c r="K167" s="81">
        <v>1.3342329588684081</v>
      </c>
      <c r="L167" s="81">
        <v>12.329440803461624</v>
      </c>
      <c r="M167" s="81">
        <v>28.76912891719255</v>
      </c>
      <c r="N167" s="81">
        <v>31.093666914984475</v>
      </c>
      <c r="O167" s="81">
        <v>17.106622199984631</v>
      </c>
      <c r="P167" s="81">
        <v>15.755952944655586</v>
      </c>
      <c r="Q167" s="81">
        <v>0.93494785111158918</v>
      </c>
      <c r="R167" s="81">
        <v>0</v>
      </c>
      <c r="S167" s="81">
        <v>1.0441494416000001</v>
      </c>
      <c r="T167" s="82"/>
      <c r="U167" s="81">
        <v>439238</v>
      </c>
      <c r="V167" s="81">
        <v>594</v>
      </c>
      <c r="W167" s="81">
        <v>219</v>
      </c>
      <c r="X167" s="81">
        <v>7056</v>
      </c>
      <c r="Y167" s="81">
        <v>7426</v>
      </c>
      <c r="Z167" s="81">
        <v>8688</v>
      </c>
      <c r="AA167" s="81">
        <v>3092</v>
      </c>
      <c r="AB167" s="81">
        <v>15367</v>
      </c>
      <c r="AC167" s="81">
        <v>0</v>
      </c>
      <c r="AD167" s="81">
        <v>1.0441494416000001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20.431000000000001</v>
      </c>
      <c r="BJ167" s="81">
        <v>0</v>
      </c>
      <c r="BK167" s="81">
        <v>9.0839999999999996</v>
      </c>
      <c r="BL167" s="81">
        <v>0</v>
      </c>
      <c r="BM167" s="82"/>
      <c r="BN167" s="81">
        <v>0</v>
      </c>
      <c r="BO167" s="81">
        <v>0</v>
      </c>
      <c r="BP167" s="81">
        <v>1</v>
      </c>
      <c r="BQ167" s="81">
        <v>0</v>
      </c>
      <c r="BR167" s="81">
        <v>2</v>
      </c>
      <c r="BS167" s="81">
        <v>0</v>
      </c>
      <c r="BT167"/>
      <c r="BU167" s="80">
        <v>29.515000000000001</v>
      </c>
      <c r="BV167" s="80">
        <v>0</v>
      </c>
      <c r="BW167" s="80">
        <v>0</v>
      </c>
      <c r="BX167" s="80">
        <v>0</v>
      </c>
      <c r="BY167" s="80">
        <v>0</v>
      </c>
      <c r="BZ167" s="80">
        <v>0</v>
      </c>
      <c r="CA167" s="80">
        <v>0</v>
      </c>
      <c r="CB167" s="80">
        <v>0</v>
      </c>
      <c r="CC167" s="80">
        <v>0</v>
      </c>
    </row>
    <row r="168" spans="1:81">
      <c r="A168" s="80" t="s">
        <v>1897</v>
      </c>
      <c r="B168" s="80">
        <v>178</v>
      </c>
      <c r="C168" s="80">
        <v>8</v>
      </c>
      <c r="D168" s="80">
        <v>11</v>
      </c>
      <c r="E168" s="80">
        <v>2011</v>
      </c>
      <c r="F168" s="80" t="s">
        <v>87</v>
      </c>
      <c r="G168" s="80" t="s">
        <v>1659</v>
      </c>
      <c r="H168" s="80" t="s">
        <v>1660</v>
      </c>
      <c r="I168" s="177"/>
      <c r="J168" s="81">
        <v>14.171544048062104</v>
      </c>
      <c r="K168" s="81">
        <v>1.8695085514733973</v>
      </c>
      <c r="L168" s="81">
        <v>11.504266652374794</v>
      </c>
      <c r="M168" s="81">
        <v>36.343498103768241</v>
      </c>
      <c r="N168" s="81">
        <v>37.310867591576425</v>
      </c>
      <c r="O168" s="81">
        <v>16.523190476778868</v>
      </c>
      <c r="P168" s="81">
        <v>14.419805106851895</v>
      </c>
      <c r="Q168" s="81">
        <v>1.0742896578238916</v>
      </c>
      <c r="R168" s="81">
        <v>0</v>
      </c>
      <c r="S168" s="81">
        <v>2.0121264000000001</v>
      </c>
      <c r="T168" s="82"/>
      <c r="U168" s="81">
        <v>520604</v>
      </c>
      <c r="V168" s="81">
        <v>594</v>
      </c>
      <c r="W168" s="81">
        <v>219</v>
      </c>
      <c r="X168" s="81">
        <v>7056</v>
      </c>
      <c r="Y168" s="81">
        <v>7403</v>
      </c>
      <c r="Z168" s="81">
        <v>8574</v>
      </c>
      <c r="AA168" s="81">
        <v>2914</v>
      </c>
      <c r="AB168" s="81">
        <v>15308</v>
      </c>
      <c r="AC168" s="81">
        <v>0</v>
      </c>
      <c r="AD168" s="81">
        <v>2.0121264000000001</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19.879000000000001</v>
      </c>
      <c r="BJ168" s="81">
        <v>0</v>
      </c>
      <c r="BK168" s="81">
        <v>8.1709999999999994</v>
      </c>
      <c r="BL168" s="81">
        <v>0</v>
      </c>
      <c r="BM168" s="82"/>
      <c r="BN168" s="81">
        <v>0</v>
      </c>
      <c r="BO168" s="81">
        <v>0</v>
      </c>
      <c r="BP168" s="81">
        <v>1</v>
      </c>
      <c r="BQ168" s="81">
        <v>0</v>
      </c>
      <c r="BR168" s="81">
        <v>2</v>
      </c>
      <c r="BS168" s="81">
        <v>0</v>
      </c>
      <c r="BT168"/>
      <c r="BU168" s="80">
        <v>28.05</v>
      </c>
      <c r="BV168" s="80">
        <v>0</v>
      </c>
      <c r="BW168" s="80">
        <v>0</v>
      </c>
      <c r="BX168" s="80">
        <v>0</v>
      </c>
      <c r="BY168" s="80">
        <v>0</v>
      </c>
      <c r="BZ168" s="80">
        <v>0</v>
      </c>
      <c r="CA168" s="80">
        <v>0</v>
      </c>
      <c r="CB168" s="80">
        <v>0</v>
      </c>
      <c r="CC168" s="80">
        <v>0</v>
      </c>
    </row>
    <row r="169" spans="1:81">
      <c r="A169" s="80" t="s">
        <v>1898</v>
      </c>
      <c r="B169" s="80">
        <v>179</v>
      </c>
      <c r="C169" s="80">
        <v>9</v>
      </c>
      <c r="D169" s="80">
        <v>11</v>
      </c>
      <c r="E169" s="80">
        <v>2012</v>
      </c>
      <c r="F169" s="80" t="s">
        <v>88</v>
      </c>
      <c r="G169" s="80" t="s">
        <v>1659</v>
      </c>
      <c r="H169" s="80" t="s">
        <v>1660</v>
      </c>
      <c r="I169" s="177"/>
      <c r="J169" s="81">
        <v>13.085722647391405</v>
      </c>
      <c r="K169" s="81">
        <v>2.1060736883943845</v>
      </c>
      <c r="L169" s="81">
        <v>11.607462963744684</v>
      </c>
      <c r="M169" s="81">
        <v>45.138509169341575</v>
      </c>
      <c r="N169" s="81">
        <v>43.167713126874062</v>
      </c>
      <c r="O169" s="81">
        <v>16.458173040854184</v>
      </c>
      <c r="P169" s="81">
        <v>14.31273711885588</v>
      </c>
      <c r="Q169" s="81">
        <v>1.1923515663464916</v>
      </c>
      <c r="R169" s="81">
        <v>0</v>
      </c>
      <c r="S169" s="81">
        <v>1.3160336014400003</v>
      </c>
      <c r="T169" s="82"/>
      <c r="U169" s="81">
        <v>460591</v>
      </c>
      <c r="V169" s="81">
        <v>594</v>
      </c>
      <c r="W169" s="81">
        <v>219</v>
      </c>
      <c r="X169" s="81">
        <v>7056</v>
      </c>
      <c r="Y169" s="81">
        <v>7797</v>
      </c>
      <c r="Z169" s="81">
        <v>8608</v>
      </c>
      <c r="AA169" s="81">
        <v>2876</v>
      </c>
      <c r="AB169" s="81">
        <v>15638</v>
      </c>
      <c r="AC169" s="81">
        <v>0</v>
      </c>
      <c r="AD169" s="81">
        <v>1.3160336014400003</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20.826000000000001</v>
      </c>
      <c r="BJ169" s="81">
        <v>0</v>
      </c>
      <c r="BK169" s="81">
        <v>13.837999999999999</v>
      </c>
      <c r="BL169" s="81">
        <v>0</v>
      </c>
      <c r="BM169" s="82"/>
      <c r="BN169" s="81">
        <v>0</v>
      </c>
      <c r="BO169" s="81">
        <v>0</v>
      </c>
      <c r="BP169" s="81">
        <v>1</v>
      </c>
      <c r="BQ169" s="81">
        <v>0</v>
      </c>
      <c r="BR169" s="81">
        <v>3</v>
      </c>
      <c r="BS169" s="81">
        <v>0</v>
      </c>
      <c r="BT169"/>
      <c r="BU169" s="80">
        <v>34.664000000000001</v>
      </c>
      <c r="BV169" s="80">
        <v>0</v>
      </c>
      <c r="BW169" s="80">
        <v>0</v>
      </c>
      <c r="BX169" s="80">
        <v>0</v>
      </c>
      <c r="BY169" s="80">
        <v>0</v>
      </c>
      <c r="BZ169" s="80">
        <v>0</v>
      </c>
      <c r="CA169" s="80">
        <v>0</v>
      </c>
      <c r="CB169" s="80">
        <v>0</v>
      </c>
      <c r="CC169" s="80">
        <v>0</v>
      </c>
    </row>
    <row r="170" spans="1:81">
      <c r="A170" s="80" t="s">
        <v>1899</v>
      </c>
      <c r="B170" s="80">
        <v>180</v>
      </c>
      <c r="C170" s="80">
        <v>10</v>
      </c>
      <c r="D170" s="80">
        <v>11</v>
      </c>
      <c r="E170" s="80">
        <v>2013</v>
      </c>
      <c r="F170" s="80" t="s">
        <v>89</v>
      </c>
      <c r="G170" s="80" t="s">
        <v>1659</v>
      </c>
      <c r="H170" s="80" t="s">
        <v>1660</v>
      </c>
      <c r="I170" s="177"/>
      <c r="J170" s="81">
        <v>13.506349089707811</v>
      </c>
      <c r="K170" s="81">
        <v>1.7406770872049522</v>
      </c>
      <c r="L170" s="81">
        <v>10.250305064266364</v>
      </c>
      <c r="M170" s="81">
        <v>41.979892708044538</v>
      </c>
      <c r="N170" s="81">
        <v>42.790325070132553</v>
      </c>
      <c r="O170" s="81">
        <v>16.17387851824768</v>
      </c>
      <c r="P170" s="81">
        <v>15.110975162711599</v>
      </c>
      <c r="Q170" s="81">
        <v>1.2234659064172413</v>
      </c>
      <c r="R170" s="81">
        <v>0</v>
      </c>
      <c r="S170" s="81">
        <v>0.93675630083999983</v>
      </c>
      <c r="T170" s="82"/>
      <c r="U170" s="81">
        <v>484051</v>
      </c>
      <c r="V170" s="81">
        <v>594</v>
      </c>
      <c r="W170" s="81">
        <v>219</v>
      </c>
      <c r="X170" s="81">
        <v>7056</v>
      </c>
      <c r="Y170" s="81">
        <v>7975</v>
      </c>
      <c r="Z170" s="81">
        <v>8837</v>
      </c>
      <c r="AA170" s="81">
        <v>3025</v>
      </c>
      <c r="AB170" s="81">
        <v>15816</v>
      </c>
      <c r="AC170" s="81">
        <v>0</v>
      </c>
      <c r="AD170" s="81">
        <v>0.93675630083999983</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25.4</v>
      </c>
      <c r="BJ170" s="81">
        <v>0</v>
      </c>
      <c r="BK170" s="81">
        <v>10.123999999999999</v>
      </c>
      <c r="BL170" s="81">
        <v>0</v>
      </c>
      <c r="BM170" s="82"/>
      <c r="BN170" s="81">
        <v>0</v>
      </c>
      <c r="BO170" s="81">
        <v>0</v>
      </c>
      <c r="BP170" s="81">
        <v>1</v>
      </c>
      <c r="BQ170" s="81">
        <v>0</v>
      </c>
      <c r="BR170" s="81">
        <v>2</v>
      </c>
      <c r="BS170" s="81">
        <v>0</v>
      </c>
      <c r="BT170"/>
      <c r="BU170" s="80">
        <v>35.524000000000001</v>
      </c>
      <c r="BV170" s="80">
        <v>0</v>
      </c>
      <c r="BW170" s="80">
        <v>0</v>
      </c>
      <c r="BX170" s="80">
        <v>0</v>
      </c>
      <c r="BY170" s="80">
        <v>0</v>
      </c>
      <c r="BZ170" s="80">
        <v>0</v>
      </c>
      <c r="CA170" s="80">
        <v>0</v>
      </c>
      <c r="CB170" s="80">
        <v>0</v>
      </c>
      <c r="CC170" s="80">
        <v>0</v>
      </c>
    </row>
    <row r="171" spans="1:81">
      <c r="A171" s="80" t="s">
        <v>1900</v>
      </c>
      <c r="B171" s="80">
        <v>181</v>
      </c>
      <c r="C171" s="80">
        <v>11</v>
      </c>
      <c r="D171" s="80">
        <v>11</v>
      </c>
      <c r="E171" s="80">
        <v>2014</v>
      </c>
      <c r="F171" s="80" t="s">
        <v>90</v>
      </c>
      <c r="G171" s="80" t="s">
        <v>1659</v>
      </c>
      <c r="H171" s="80" t="s">
        <v>1660</v>
      </c>
      <c r="I171" s="177"/>
      <c r="J171" s="81">
        <v>12.414151453904367</v>
      </c>
      <c r="K171" s="81">
        <v>1.8077520455926852</v>
      </c>
      <c r="L171" s="81">
        <v>8.3452572717338285</v>
      </c>
      <c r="M171" s="81">
        <v>45.120501047589009</v>
      </c>
      <c r="N171" s="81">
        <v>46.019609785691117</v>
      </c>
      <c r="O171" s="81">
        <v>15.584376939997904</v>
      </c>
      <c r="P171" s="81">
        <v>15.114248451974641</v>
      </c>
      <c r="Q171" s="81">
        <v>1.1745282688280063</v>
      </c>
      <c r="R171" s="81">
        <v>0</v>
      </c>
      <c r="S171" s="81">
        <v>1.1617518759000003</v>
      </c>
      <c r="T171" s="82"/>
      <c r="U171" s="81">
        <v>494122</v>
      </c>
      <c r="V171" s="81">
        <v>536</v>
      </c>
      <c r="W171" s="81">
        <v>182</v>
      </c>
      <c r="X171" s="81">
        <v>7210</v>
      </c>
      <c r="Y171" s="81">
        <v>8100</v>
      </c>
      <c r="Z171" s="81">
        <v>8968</v>
      </c>
      <c r="AA171" s="81">
        <v>3010</v>
      </c>
      <c r="AB171" s="81">
        <v>15825</v>
      </c>
      <c r="AC171" s="81">
        <v>0</v>
      </c>
      <c r="AD171" s="81">
        <v>1.1617518759000003</v>
      </c>
      <c r="AE171" s="82"/>
      <c r="AF171" s="81">
        <v>4024205.3664548253</v>
      </c>
      <c r="AG171" s="81">
        <v>1268489.9219891003</v>
      </c>
      <c r="AH171" s="81">
        <v>1357356.9570678049</v>
      </c>
      <c r="AI171" s="81">
        <v>47480833.187117621</v>
      </c>
      <c r="AJ171" s="81">
        <v>34837904.58392217</v>
      </c>
      <c r="AK171" s="81">
        <v>0</v>
      </c>
      <c r="AL171" s="81">
        <v>0</v>
      </c>
      <c r="AM171" s="81">
        <v>2172536.0236231391</v>
      </c>
      <c r="AN171" s="81">
        <v>0</v>
      </c>
      <c r="AO171" s="81">
        <v>0</v>
      </c>
      <c r="AP171" s="82"/>
      <c r="AQ171" s="81">
        <v>9</v>
      </c>
      <c r="AR171" s="81">
        <v>0</v>
      </c>
      <c r="AS171" s="81">
        <v>0</v>
      </c>
      <c r="AT171" s="81">
        <v>0</v>
      </c>
      <c r="AU171" s="81">
        <v>0</v>
      </c>
      <c r="AV171" s="81">
        <v>0</v>
      </c>
      <c r="AW171" s="81" t="s">
        <v>564</v>
      </c>
      <c r="AX171" s="82"/>
      <c r="AY171" s="81">
        <v>49.569000000000003</v>
      </c>
      <c r="AZ171" s="81">
        <v>0</v>
      </c>
      <c r="BA171" s="81">
        <v>0</v>
      </c>
      <c r="BB171" s="81">
        <v>0</v>
      </c>
      <c r="BC171" s="81">
        <v>0</v>
      </c>
      <c r="BD171" s="81">
        <v>0</v>
      </c>
      <c r="BE171" s="81" t="s">
        <v>564</v>
      </c>
      <c r="BF171" s="82"/>
      <c r="BG171" s="81">
        <v>0</v>
      </c>
      <c r="BH171" s="81">
        <v>0</v>
      </c>
      <c r="BI171" s="81">
        <v>24.798999999999999</v>
      </c>
      <c r="BJ171" s="81">
        <v>0</v>
      </c>
      <c r="BK171" s="81">
        <v>8.5090000000000003</v>
      </c>
      <c r="BL171" s="81">
        <v>0</v>
      </c>
      <c r="BM171" s="82"/>
      <c r="BN171" s="81">
        <v>0</v>
      </c>
      <c r="BO171" s="81">
        <v>0</v>
      </c>
      <c r="BP171" s="81">
        <v>1</v>
      </c>
      <c r="BQ171" s="81">
        <v>0</v>
      </c>
      <c r="BR171" s="81">
        <v>2</v>
      </c>
      <c r="BS171" s="81">
        <v>0</v>
      </c>
      <c r="BT171"/>
      <c r="BU171" s="80">
        <v>33.308</v>
      </c>
      <c r="BV171" s="80">
        <v>0</v>
      </c>
      <c r="BW171" s="80">
        <v>0</v>
      </c>
      <c r="BX171" s="80">
        <v>0</v>
      </c>
      <c r="BY171" s="80">
        <v>0</v>
      </c>
      <c r="BZ171" s="80">
        <v>0</v>
      </c>
      <c r="CA171" s="80">
        <v>0</v>
      </c>
      <c r="CB171" s="80">
        <v>0</v>
      </c>
      <c r="CC171" s="80">
        <v>0</v>
      </c>
    </row>
    <row r="172" spans="1:81">
      <c r="A172" s="80" t="s">
        <v>1901</v>
      </c>
      <c r="B172" s="80">
        <v>182</v>
      </c>
      <c r="C172" s="80">
        <v>12</v>
      </c>
      <c r="D172" s="80">
        <v>11</v>
      </c>
      <c r="E172" s="80">
        <v>2015</v>
      </c>
      <c r="F172" s="80" t="s">
        <v>91</v>
      </c>
      <c r="G172" s="80" t="s">
        <v>1659</v>
      </c>
      <c r="H172" s="80" t="s">
        <v>1660</v>
      </c>
      <c r="I172" s="177"/>
      <c r="J172" s="81">
        <v>13.887527457012293</v>
      </c>
      <c r="K172" s="81">
        <v>1.7334462908582562</v>
      </c>
      <c r="L172" s="81">
        <v>8.7842538868919391</v>
      </c>
      <c r="M172" s="81">
        <v>43.657371412553644</v>
      </c>
      <c r="N172" s="81">
        <v>44.02452587598107</v>
      </c>
      <c r="O172" s="81">
        <v>15.688673426530556</v>
      </c>
      <c r="P172" s="81">
        <v>15.291975360315419</v>
      </c>
      <c r="Q172" s="81">
        <v>1.1668793790020335</v>
      </c>
      <c r="R172" s="81">
        <v>0</v>
      </c>
      <c r="S172" s="81">
        <v>0</v>
      </c>
      <c r="T172" s="82"/>
      <c r="U172" s="81">
        <v>554210</v>
      </c>
      <c r="V172" s="81">
        <v>536</v>
      </c>
      <c r="W172" s="81">
        <v>182</v>
      </c>
      <c r="X172" s="81">
        <v>7210</v>
      </c>
      <c r="Y172" s="81">
        <v>8419</v>
      </c>
      <c r="Z172" s="81">
        <v>9115</v>
      </c>
      <c r="AA172" s="81">
        <v>3043</v>
      </c>
      <c r="AB172" s="81">
        <v>16060</v>
      </c>
      <c r="AC172" s="81">
        <v>0</v>
      </c>
      <c r="AD172" s="81">
        <v>0</v>
      </c>
      <c r="AE172" s="82"/>
      <c r="AF172" s="81">
        <v>4277005.1478998475</v>
      </c>
      <c r="AG172" s="81">
        <v>1154856.3587248102</v>
      </c>
      <c r="AH172" s="81">
        <v>1135820.4048100666</v>
      </c>
      <c r="AI172" s="81">
        <v>45856185.194036223</v>
      </c>
      <c r="AJ172" s="81">
        <v>34749883.120217204</v>
      </c>
      <c r="AK172" s="81">
        <v>0</v>
      </c>
      <c r="AL172" s="81">
        <v>0</v>
      </c>
      <c r="AM172" s="81">
        <v>2200955.6308338027</v>
      </c>
      <c r="AN172" s="81">
        <v>0</v>
      </c>
      <c r="AO172" s="81">
        <v>0</v>
      </c>
      <c r="AP172" s="82"/>
      <c r="AQ172" s="81">
        <v>10</v>
      </c>
      <c r="AR172" s="81">
        <v>1</v>
      </c>
      <c r="AS172" s="81">
        <v>0</v>
      </c>
      <c r="AT172" s="81">
        <v>0</v>
      </c>
      <c r="AU172" s="81">
        <v>0</v>
      </c>
      <c r="AV172" s="81">
        <v>0</v>
      </c>
      <c r="AW172" s="81" t="s">
        <v>564</v>
      </c>
      <c r="AX172" s="82"/>
      <c r="AY172" s="81">
        <v>51.969000000000001</v>
      </c>
      <c r="AZ172" s="81">
        <v>10</v>
      </c>
      <c r="BA172" s="81">
        <v>0</v>
      </c>
      <c r="BB172" s="81">
        <v>0</v>
      </c>
      <c r="BC172" s="81">
        <v>0</v>
      </c>
      <c r="BD172" s="81">
        <v>0</v>
      </c>
      <c r="BE172" s="81" t="s">
        <v>564</v>
      </c>
      <c r="BF172" s="82"/>
      <c r="BG172" s="81">
        <v>0</v>
      </c>
      <c r="BH172" s="81">
        <v>0</v>
      </c>
      <c r="BI172" s="81">
        <v>23.725999999999999</v>
      </c>
      <c r="BJ172" s="81">
        <v>0</v>
      </c>
      <c r="BK172" s="81">
        <v>8.3730000000000011</v>
      </c>
      <c r="BL172" s="81">
        <v>0</v>
      </c>
      <c r="BM172" s="82"/>
      <c r="BN172" s="81">
        <v>0</v>
      </c>
      <c r="BO172" s="81">
        <v>0</v>
      </c>
      <c r="BP172" s="81">
        <v>1</v>
      </c>
      <c r="BQ172" s="81">
        <v>0</v>
      </c>
      <c r="BR172" s="81">
        <v>2</v>
      </c>
      <c r="BS172" s="81">
        <v>0</v>
      </c>
      <c r="BT172"/>
      <c r="BU172" s="80">
        <v>32.098999999999997</v>
      </c>
      <c r="BV172" s="80">
        <v>0</v>
      </c>
      <c r="BW172" s="80">
        <v>0</v>
      </c>
      <c r="BX172" s="80">
        <v>0</v>
      </c>
      <c r="BY172" s="80">
        <v>0</v>
      </c>
      <c r="BZ172" s="80">
        <v>0</v>
      </c>
      <c r="CA172" s="80">
        <v>0</v>
      </c>
      <c r="CB172" s="80">
        <v>0</v>
      </c>
      <c r="CC172" s="80">
        <v>0</v>
      </c>
    </row>
    <row r="173" spans="1:81">
      <c r="A173" s="80" t="s">
        <v>1902</v>
      </c>
      <c r="B173" s="80">
        <v>183</v>
      </c>
      <c r="C173" s="80">
        <v>13</v>
      </c>
      <c r="D173" s="80">
        <v>11</v>
      </c>
      <c r="E173" s="80">
        <v>2016</v>
      </c>
      <c r="F173" s="80" t="s">
        <v>92</v>
      </c>
      <c r="G173" s="80" t="s">
        <v>1659</v>
      </c>
      <c r="H173" s="80" t="s">
        <v>1660</v>
      </c>
      <c r="I173" s="177"/>
      <c r="J173" s="81">
        <v>14.249026295909541</v>
      </c>
      <c r="K173" s="81">
        <v>1.6351218510314653</v>
      </c>
      <c r="L173" s="81">
        <v>9.4461313766767123</v>
      </c>
      <c r="M173" s="81">
        <v>37.431132879140677</v>
      </c>
      <c r="N173" s="81">
        <v>47.843686619021426</v>
      </c>
      <c r="O173" s="81">
        <v>15.782107569778086</v>
      </c>
      <c r="P173" s="81">
        <v>17.097842485959667</v>
      </c>
      <c r="Q173" s="81">
        <v>1.1632388666831599</v>
      </c>
      <c r="R173" s="81">
        <v>0</v>
      </c>
      <c r="S173" s="81">
        <v>0</v>
      </c>
      <c r="T173" s="82"/>
      <c r="U173" s="81">
        <v>541265</v>
      </c>
      <c r="V173" s="81">
        <v>536</v>
      </c>
      <c r="W173" s="81">
        <v>182</v>
      </c>
      <c r="X173" s="81">
        <v>7210</v>
      </c>
      <c r="Y173" s="81">
        <v>8997</v>
      </c>
      <c r="Z173" s="81">
        <v>9282</v>
      </c>
      <c r="AA173" s="81">
        <v>3519</v>
      </c>
      <c r="AB173" s="81">
        <v>16469</v>
      </c>
      <c r="AC173" s="81">
        <v>0</v>
      </c>
      <c r="AD173" s="81">
        <v>0</v>
      </c>
      <c r="AE173" s="82"/>
      <c r="AF173" s="81">
        <v>4465163.3955028597</v>
      </c>
      <c r="AG173" s="81">
        <v>1100814.2903983679</v>
      </c>
      <c r="AH173" s="81">
        <v>962663.76131178706</v>
      </c>
      <c r="AI173" s="81">
        <v>45773615.516991057</v>
      </c>
      <c r="AJ173" s="81">
        <v>38652868.226088062</v>
      </c>
      <c r="AK173" s="81">
        <v>0</v>
      </c>
      <c r="AL173" s="81">
        <v>0</v>
      </c>
      <c r="AM173" s="81">
        <v>2258760.8384104702</v>
      </c>
      <c r="AN173" s="81">
        <v>0</v>
      </c>
      <c r="AO173" s="81">
        <v>0</v>
      </c>
      <c r="AP173" s="82"/>
      <c r="AQ173" s="81">
        <v>11</v>
      </c>
      <c r="AR173" s="81">
        <v>1</v>
      </c>
      <c r="AS173" s="81">
        <v>0</v>
      </c>
      <c r="AT173" s="81">
        <v>0</v>
      </c>
      <c r="AU173" s="81">
        <v>0</v>
      </c>
      <c r="AV173" s="81">
        <v>0</v>
      </c>
      <c r="AW173" s="81" t="s">
        <v>564</v>
      </c>
      <c r="AX173" s="82"/>
      <c r="AY173" s="81">
        <v>60.969000000000001</v>
      </c>
      <c r="AZ173" s="81">
        <v>10</v>
      </c>
      <c r="BA173" s="81">
        <v>0</v>
      </c>
      <c r="BB173" s="81">
        <v>0</v>
      </c>
      <c r="BC173" s="81">
        <v>0</v>
      </c>
      <c r="BD173" s="81">
        <v>0</v>
      </c>
      <c r="BE173" s="81" t="s">
        <v>564</v>
      </c>
      <c r="BF173" s="82"/>
      <c r="BG173" s="81">
        <v>0</v>
      </c>
      <c r="BH173" s="81">
        <v>0</v>
      </c>
      <c r="BI173" s="81">
        <v>24.709</v>
      </c>
      <c r="BJ173" s="81">
        <v>0</v>
      </c>
      <c r="BK173" s="81">
        <v>8.8769999999999989</v>
      </c>
      <c r="BL173" s="81">
        <v>0</v>
      </c>
      <c r="BM173" s="82"/>
      <c r="BN173" s="81">
        <v>0</v>
      </c>
      <c r="BO173" s="81">
        <v>0</v>
      </c>
      <c r="BP173" s="81">
        <v>1</v>
      </c>
      <c r="BQ173" s="81">
        <v>0</v>
      </c>
      <c r="BR173" s="81">
        <v>2</v>
      </c>
      <c r="BS173" s="81">
        <v>0</v>
      </c>
      <c r="BT173"/>
      <c r="BU173" s="80">
        <v>33.585999999999999</v>
      </c>
      <c r="BV173" s="80">
        <v>0</v>
      </c>
      <c r="BW173" s="80">
        <v>0</v>
      </c>
      <c r="BX173" s="80">
        <v>0</v>
      </c>
      <c r="BY173" s="80">
        <v>0</v>
      </c>
      <c r="BZ173" s="80">
        <v>0</v>
      </c>
      <c r="CA173" s="80">
        <v>0</v>
      </c>
      <c r="CB173" s="80">
        <v>0</v>
      </c>
      <c r="CC173" s="80">
        <v>0</v>
      </c>
    </row>
    <row r="174" spans="1:81">
      <c r="A174" s="80" t="s">
        <v>1903</v>
      </c>
      <c r="B174" s="80">
        <v>184</v>
      </c>
      <c r="C174" s="80">
        <v>14</v>
      </c>
      <c r="D174" s="80">
        <v>11</v>
      </c>
      <c r="E174" s="80">
        <v>2017</v>
      </c>
      <c r="F174" s="80" t="s">
        <v>71</v>
      </c>
      <c r="G174" s="80" t="s">
        <v>1659</v>
      </c>
      <c r="H174" s="80" t="s">
        <v>1660</v>
      </c>
      <c r="I174" s="177"/>
      <c r="J174" s="81">
        <v>15.765130552813028</v>
      </c>
      <c r="K174" s="81">
        <v>1.6708497082035223</v>
      </c>
      <c r="L174" s="81">
        <v>8.5271177750938012</v>
      </c>
      <c r="M174" s="81">
        <v>37.531821521848812</v>
      </c>
      <c r="N174" s="81">
        <v>47.119624616578626</v>
      </c>
      <c r="O174" s="81">
        <v>15.899231705147676</v>
      </c>
      <c r="P174" s="81">
        <v>17.124716181866692</v>
      </c>
      <c r="Q174" s="81">
        <v>1.1223164264770693</v>
      </c>
      <c r="R174" s="81">
        <v>0</v>
      </c>
      <c r="S174" s="81">
        <v>0</v>
      </c>
      <c r="T174" s="82"/>
      <c r="U174" s="81">
        <v>589263</v>
      </c>
      <c r="V174" s="81">
        <v>536</v>
      </c>
      <c r="W174" s="81">
        <v>182</v>
      </c>
      <c r="X174" s="81">
        <v>7210</v>
      </c>
      <c r="Y174" s="81">
        <v>9055</v>
      </c>
      <c r="Z174" s="81">
        <v>9506</v>
      </c>
      <c r="AA174" s="81">
        <v>3547</v>
      </c>
      <c r="AB174" s="81">
        <v>16432</v>
      </c>
      <c r="AC174" s="81">
        <v>0</v>
      </c>
      <c r="AD174" s="81">
        <v>0</v>
      </c>
      <c r="AE174" s="82"/>
      <c r="AF174" s="81">
        <v>4776726.9751462191</v>
      </c>
      <c r="AG174" s="81">
        <v>1104012.75934149</v>
      </c>
      <c r="AH174" s="81">
        <v>1175995.6373239469</v>
      </c>
      <c r="AI174" s="81">
        <v>44641147.456267767</v>
      </c>
      <c r="AJ174" s="81">
        <v>34091361.640921161</v>
      </c>
      <c r="AK174" s="81">
        <v>0</v>
      </c>
      <c r="AL174" s="81">
        <v>0</v>
      </c>
      <c r="AM174" s="81">
        <v>2257212.6079066512</v>
      </c>
      <c r="AN174" s="81">
        <v>0</v>
      </c>
      <c r="AO174" s="81">
        <v>0</v>
      </c>
      <c r="AP174" s="82"/>
      <c r="AQ174" s="81">
        <v>12</v>
      </c>
      <c r="AR174" s="81">
        <v>1</v>
      </c>
      <c r="AS174" s="81">
        <v>0</v>
      </c>
      <c r="AT174" s="81">
        <v>0</v>
      </c>
      <c r="AU174" s="81">
        <v>0</v>
      </c>
      <c r="AV174" s="81">
        <v>0</v>
      </c>
      <c r="AW174" s="81" t="s">
        <v>564</v>
      </c>
      <c r="AX174" s="82"/>
      <c r="AY174" s="81">
        <v>68.968999999999994</v>
      </c>
      <c r="AZ174" s="81">
        <v>10</v>
      </c>
      <c r="BA174" s="81">
        <v>0</v>
      </c>
      <c r="BB174" s="81">
        <v>0</v>
      </c>
      <c r="BC174" s="81">
        <v>0</v>
      </c>
      <c r="BD174" s="81">
        <v>0</v>
      </c>
      <c r="BE174" s="81" t="s">
        <v>564</v>
      </c>
      <c r="BF174" s="82"/>
      <c r="BG174" s="81">
        <v>0</v>
      </c>
      <c r="BH174" s="81">
        <v>0</v>
      </c>
      <c r="BI174" s="81">
        <v>17.864000000000001</v>
      </c>
      <c r="BJ174" s="81">
        <v>0</v>
      </c>
      <c r="BK174" s="81">
        <v>8.6950000000000003</v>
      </c>
      <c r="BL174" s="81">
        <v>0</v>
      </c>
      <c r="BM174" s="82"/>
      <c r="BN174" s="81">
        <v>0</v>
      </c>
      <c r="BO174" s="81">
        <v>0</v>
      </c>
      <c r="BP174" s="81">
        <v>1</v>
      </c>
      <c r="BQ174" s="81">
        <v>0</v>
      </c>
      <c r="BR174" s="81">
        <v>2</v>
      </c>
      <c r="BS174" s="81">
        <v>0</v>
      </c>
      <c r="BT174"/>
      <c r="BU174" s="80">
        <v>26.559000000000001</v>
      </c>
      <c r="BV174" s="80">
        <v>0</v>
      </c>
      <c r="BW174" s="80">
        <v>0</v>
      </c>
      <c r="BX174" s="80">
        <v>0</v>
      </c>
      <c r="BY174" s="80">
        <v>0</v>
      </c>
      <c r="BZ174" s="80">
        <v>0</v>
      </c>
      <c r="CA174" s="80">
        <v>0</v>
      </c>
      <c r="CB174" s="80">
        <v>0</v>
      </c>
      <c r="CC174" s="80">
        <v>0</v>
      </c>
    </row>
    <row r="175" spans="1:81">
      <c r="A175" s="80" t="s">
        <v>1904</v>
      </c>
      <c r="B175" s="80">
        <v>185</v>
      </c>
      <c r="C175" s="80">
        <v>15</v>
      </c>
      <c r="D175" s="80">
        <v>11</v>
      </c>
      <c r="E175" s="80">
        <v>2018</v>
      </c>
      <c r="F175" s="80" t="s">
        <v>93</v>
      </c>
      <c r="G175" s="80" t="s">
        <v>1659</v>
      </c>
      <c r="H175" s="80" t="s">
        <v>1660</v>
      </c>
      <c r="I175" s="177"/>
      <c r="J175" s="81">
        <v>17.802909251822726</v>
      </c>
      <c r="K175" s="81">
        <v>1.5551085218187768</v>
      </c>
      <c r="L175" s="81">
        <v>7.8225322358345615</v>
      </c>
      <c r="M175" s="81">
        <v>37.716931332278961</v>
      </c>
      <c r="N175" s="81">
        <v>45.035127459731079</v>
      </c>
      <c r="O175" s="81">
        <v>15.813865893525236</v>
      </c>
      <c r="P175" s="81">
        <v>17.695134893425244</v>
      </c>
      <c r="Q175" s="81">
        <v>1.0547627136444682</v>
      </c>
      <c r="R175" s="81">
        <v>0</v>
      </c>
      <c r="S175" s="81">
        <v>0</v>
      </c>
      <c r="T175" s="82"/>
      <c r="U175" s="81">
        <v>695296</v>
      </c>
      <c r="V175" s="81">
        <v>536</v>
      </c>
      <c r="W175" s="81">
        <v>182</v>
      </c>
      <c r="X175" s="81">
        <v>7210</v>
      </c>
      <c r="Y175" s="81">
        <v>9400</v>
      </c>
      <c r="Z175" s="81">
        <v>9636</v>
      </c>
      <c r="AA175" s="81">
        <v>3702</v>
      </c>
      <c r="AB175" s="81">
        <v>16642</v>
      </c>
      <c r="AC175" s="81">
        <v>0</v>
      </c>
      <c r="AD175" s="81">
        <v>0</v>
      </c>
      <c r="AE175" s="82"/>
      <c r="AF175" s="81">
        <v>5657813.8247352848</v>
      </c>
      <c r="AG175" s="81">
        <v>998867.44320844603</v>
      </c>
      <c r="AH175" s="81">
        <v>1108376.032877652</v>
      </c>
      <c r="AI175" s="81">
        <v>45632371.302899227</v>
      </c>
      <c r="AJ175" s="81">
        <v>34299446.911545463</v>
      </c>
      <c r="AK175" s="81">
        <v>0</v>
      </c>
      <c r="AL175" s="81">
        <v>0</v>
      </c>
      <c r="AM175" s="81">
        <v>2290789.7844632599</v>
      </c>
      <c r="AN175" s="81">
        <v>0</v>
      </c>
      <c r="AO175" s="81">
        <v>0</v>
      </c>
      <c r="AP175" s="82"/>
      <c r="AQ175" s="81">
        <v>13</v>
      </c>
      <c r="AR175" s="81">
        <v>1</v>
      </c>
      <c r="AS175" s="81">
        <v>0</v>
      </c>
      <c r="AT175" s="81">
        <v>0</v>
      </c>
      <c r="AU175" s="81">
        <v>0</v>
      </c>
      <c r="AV175" s="81">
        <v>0</v>
      </c>
      <c r="AW175" s="81" t="s">
        <v>564</v>
      </c>
      <c r="AX175" s="82"/>
      <c r="AY175" s="81">
        <v>77.468999999999994</v>
      </c>
      <c r="AZ175" s="81">
        <v>10</v>
      </c>
      <c r="BA175" s="81">
        <v>0</v>
      </c>
      <c r="BB175" s="81">
        <v>0</v>
      </c>
      <c r="BC175" s="81">
        <v>0</v>
      </c>
      <c r="BD175" s="81">
        <v>0</v>
      </c>
      <c r="BE175" s="81" t="s">
        <v>564</v>
      </c>
      <c r="BF175" s="82"/>
      <c r="BG175" s="81">
        <v>0</v>
      </c>
      <c r="BH175" s="81">
        <v>0</v>
      </c>
      <c r="BI175" s="81">
        <v>12.567</v>
      </c>
      <c r="BJ175" s="81">
        <v>0</v>
      </c>
      <c r="BK175" s="81">
        <v>8.6939999999999991</v>
      </c>
      <c r="BL175" s="81">
        <v>0</v>
      </c>
      <c r="BM175" s="82"/>
      <c r="BN175" s="81">
        <v>0</v>
      </c>
      <c r="BO175" s="81">
        <v>0</v>
      </c>
      <c r="BP175" s="81">
        <v>1</v>
      </c>
      <c r="BQ175" s="81">
        <v>0</v>
      </c>
      <c r="BR175" s="81">
        <v>2</v>
      </c>
      <c r="BS175" s="81">
        <v>0</v>
      </c>
      <c r="BT175"/>
      <c r="BU175" s="80">
        <v>21.260999999999999</v>
      </c>
      <c r="BV175" s="80">
        <v>0</v>
      </c>
      <c r="BW175" s="80">
        <v>0</v>
      </c>
      <c r="BX175" s="80">
        <v>0</v>
      </c>
      <c r="BY175" s="80">
        <v>0</v>
      </c>
      <c r="BZ175" s="80">
        <v>0</v>
      </c>
      <c r="CA175" s="80">
        <v>0</v>
      </c>
      <c r="CB175" s="80">
        <v>0</v>
      </c>
      <c r="CC175" s="80">
        <v>0</v>
      </c>
    </row>
    <row r="176" spans="1:81">
      <c r="A176" s="80" t="s">
        <v>1905</v>
      </c>
      <c r="B176" s="80">
        <v>186</v>
      </c>
      <c r="C176" s="80">
        <v>16</v>
      </c>
      <c r="D176" s="80">
        <v>11</v>
      </c>
      <c r="E176" s="80">
        <v>2019</v>
      </c>
      <c r="F176" s="80" t="s">
        <v>73</v>
      </c>
      <c r="G176" s="80" t="s">
        <v>1659</v>
      </c>
      <c r="H176" s="80" t="s">
        <v>1660</v>
      </c>
      <c r="I176" s="177"/>
      <c r="J176" s="81">
        <v>17.146414981687755</v>
      </c>
      <c r="K176" s="81">
        <v>1.4430261974962506</v>
      </c>
      <c r="L176" s="81">
        <v>7.857579849385572</v>
      </c>
      <c r="M176" s="81">
        <v>33.835512213657687</v>
      </c>
      <c r="N176" s="81">
        <v>47.739928052838835</v>
      </c>
      <c r="O176" s="81">
        <v>15.80018743898373</v>
      </c>
      <c r="P176" s="81">
        <v>16.326001839088342</v>
      </c>
      <c r="Q176" s="81">
        <v>1.0423848793420125</v>
      </c>
      <c r="R176" s="81">
        <v>0</v>
      </c>
      <c r="S176" s="81">
        <v>0</v>
      </c>
      <c r="T176" s="82"/>
      <c r="U176" s="81">
        <v>704445</v>
      </c>
      <c r="V176" s="81">
        <v>536</v>
      </c>
      <c r="W176" s="81">
        <v>182</v>
      </c>
      <c r="X176" s="81">
        <v>7210</v>
      </c>
      <c r="Y176" s="81">
        <v>9843</v>
      </c>
      <c r="Z176" s="81">
        <v>9892</v>
      </c>
      <c r="AA176" s="81">
        <v>3390</v>
      </c>
      <c r="AB176" s="81">
        <v>16892</v>
      </c>
      <c r="AC176" s="81">
        <v>0</v>
      </c>
      <c r="AD176" s="81">
        <v>0</v>
      </c>
      <c r="AE176" s="82"/>
      <c r="AF176" s="81">
        <v>5624873.6442759689</v>
      </c>
      <c r="AG176" s="81">
        <v>998571.65052552242</v>
      </c>
      <c r="AH176" s="81">
        <v>1196715.041202626</v>
      </c>
      <c r="AI176" s="81">
        <v>44715935.695022151</v>
      </c>
      <c r="AJ176" s="81">
        <v>36527990.005107418</v>
      </c>
      <c r="AK176" s="81">
        <v>0</v>
      </c>
      <c r="AL176" s="81">
        <v>0</v>
      </c>
      <c r="AM176" s="81">
        <v>2300563.2370920829</v>
      </c>
      <c r="AN176" s="81">
        <v>0</v>
      </c>
      <c r="AO176" s="81">
        <v>0</v>
      </c>
      <c r="AP176" s="82"/>
      <c r="AQ176" s="81">
        <v>13</v>
      </c>
      <c r="AR176" s="81">
        <v>1</v>
      </c>
      <c r="AS176" s="81">
        <v>0</v>
      </c>
      <c r="AT176" s="81">
        <v>0</v>
      </c>
      <c r="AU176" s="81">
        <v>0</v>
      </c>
      <c r="AV176" s="81">
        <v>0</v>
      </c>
      <c r="AW176" s="81" t="s">
        <v>564</v>
      </c>
      <c r="AX176" s="82"/>
      <c r="AY176" s="81">
        <v>76.968999999999994</v>
      </c>
      <c r="AZ176" s="81">
        <v>10</v>
      </c>
      <c r="BA176" s="81">
        <v>0</v>
      </c>
      <c r="BB176" s="81">
        <v>0</v>
      </c>
      <c r="BC176" s="81">
        <v>0</v>
      </c>
      <c r="BD176" s="81">
        <v>0</v>
      </c>
      <c r="BE176" s="81" t="s">
        <v>564</v>
      </c>
      <c r="BF176" s="82"/>
      <c r="BG176" s="81">
        <v>0</v>
      </c>
      <c r="BH176" s="81">
        <v>0</v>
      </c>
      <c r="BI176" s="81">
        <v>12.62</v>
      </c>
      <c r="BJ176" s="81">
        <v>0</v>
      </c>
      <c r="BK176" s="81">
        <v>7.3339999999999996</v>
      </c>
      <c r="BL176" s="81">
        <v>0</v>
      </c>
      <c r="BM176" s="82"/>
      <c r="BN176" s="81">
        <v>0</v>
      </c>
      <c r="BO176" s="81">
        <v>0</v>
      </c>
      <c r="BP176" s="81">
        <v>1</v>
      </c>
      <c r="BQ176" s="81">
        <v>0</v>
      </c>
      <c r="BR176" s="81">
        <v>2</v>
      </c>
      <c r="BS176" s="81">
        <v>0</v>
      </c>
      <c r="BT176"/>
      <c r="BU176" s="80">
        <v>19.954000000000001</v>
      </c>
      <c r="BV176" s="80">
        <v>0</v>
      </c>
      <c r="BW176" s="80">
        <v>0</v>
      </c>
      <c r="BX176" s="80">
        <v>0</v>
      </c>
      <c r="BY176" s="80">
        <v>0</v>
      </c>
      <c r="BZ176" s="80">
        <v>0</v>
      </c>
      <c r="CA176" s="80">
        <v>0</v>
      </c>
      <c r="CB176" s="80">
        <v>0</v>
      </c>
      <c r="CC176" s="80">
        <v>0</v>
      </c>
    </row>
    <row r="177" spans="1:81">
      <c r="A177" s="80" t="s">
        <v>1906</v>
      </c>
      <c r="B177" s="80">
        <v>187</v>
      </c>
      <c r="C177" s="80">
        <v>17</v>
      </c>
      <c r="D177" s="80">
        <v>11</v>
      </c>
      <c r="E177" s="80">
        <v>2020</v>
      </c>
      <c r="F177" s="80" t="s">
        <v>218</v>
      </c>
      <c r="G177" s="80" t="s">
        <v>1659</v>
      </c>
      <c r="H177" s="80" t="s">
        <v>1660</v>
      </c>
      <c r="I177" s="177"/>
      <c r="J177" s="81">
        <v>13.858816767691721</v>
      </c>
      <c r="K177" s="81">
        <v>1.6790171170198878</v>
      </c>
      <c r="L177" s="81">
        <v>10.349203812695761</v>
      </c>
      <c r="M177" s="81">
        <v>35.639236823036164</v>
      </c>
      <c r="N177" s="81">
        <v>36.203558615979276</v>
      </c>
      <c r="O177" s="81">
        <v>13.938361450894686</v>
      </c>
      <c r="P177" s="81">
        <v>17.601799114239789</v>
      </c>
      <c r="Q177" s="81">
        <v>0.89170003582239099</v>
      </c>
      <c r="R177" s="81">
        <v>0</v>
      </c>
      <c r="S177" s="81">
        <v>0</v>
      </c>
      <c r="T177" s="82"/>
      <c r="U177" s="81">
        <v>645439</v>
      </c>
      <c r="V177" s="81">
        <v>577</v>
      </c>
      <c r="W177" s="81">
        <v>213</v>
      </c>
      <c r="X177" s="81">
        <v>7986</v>
      </c>
      <c r="Y177" s="81">
        <v>8144</v>
      </c>
      <c r="Z177" s="81">
        <v>9960</v>
      </c>
      <c r="AA177" s="81">
        <v>3971</v>
      </c>
      <c r="AB177" s="81">
        <v>15123</v>
      </c>
      <c r="AC177" s="81">
        <v>0</v>
      </c>
      <c r="AD177" s="81">
        <v>0</v>
      </c>
      <c r="AE177" s="82"/>
      <c r="AF177" s="81">
        <v>5039527.9664209858</v>
      </c>
      <c r="AG177" s="81">
        <v>1075747.267465824</v>
      </c>
      <c r="AH177" s="81">
        <v>1517693.0221256223</v>
      </c>
      <c r="AI177" s="81">
        <v>45853069.721301734</v>
      </c>
      <c r="AJ177" s="81">
        <v>30854514.958614238</v>
      </c>
      <c r="AK177" s="81"/>
      <c r="AL177" s="81"/>
      <c r="AM177" s="81">
        <v>1973719.5200344014</v>
      </c>
      <c r="AN177" s="81"/>
      <c r="AO177" s="81"/>
      <c r="AP177" s="82"/>
      <c r="AQ177" s="81">
        <v>14</v>
      </c>
      <c r="AR177" s="81">
        <v>1</v>
      </c>
      <c r="AS177" s="81">
        <v>0</v>
      </c>
      <c r="AT177" s="81">
        <v>0</v>
      </c>
      <c r="AU177" s="81">
        <v>0</v>
      </c>
      <c r="AV177" s="81">
        <v>0</v>
      </c>
      <c r="AW177" s="81">
        <v>0</v>
      </c>
      <c r="AX177" s="82"/>
      <c r="AY177" s="81">
        <v>82.468999999999994</v>
      </c>
      <c r="AZ177" s="81">
        <v>10</v>
      </c>
      <c r="BA177" s="81">
        <v>0</v>
      </c>
      <c r="BB177" s="81">
        <v>0</v>
      </c>
      <c r="BC177" s="81">
        <v>0</v>
      </c>
      <c r="BD177" s="81">
        <v>0</v>
      </c>
      <c r="BE177" s="81">
        <v>0</v>
      </c>
      <c r="BF177" s="82"/>
      <c r="BG177" s="81">
        <v>0</v>
      </c>
      <c r="BH177" s="81">
        <v>0</v>
      </c>
      <c r="BI177" s="81">
        <v>11.058999999999999</v>
      </c>
      <c r="BJ177" s="81">
        <v>0</v>
      </c>
      <c r="BK177" s="81">
        <v>6.706999999999999</v>
      </c>
      <c r="BL177" s="81">
        <v>0</v>
      </c>
      <c r="BM177" s="82"/>
      <c r="BN177" s="81">
        <v>0</v>
      </c>
      <c r="BO177" s="81">
        <v>0</v>
      </c>
      <c r="BP177" s="81">
        <v>1</v>
      </c>
      <c r="BQ177" s="81">
        <v>0</v>
      </c>
      <c r="BR177" s="81">
        <v>2</v>
      </c>
      <c r="BS177" s="81">
        <v>0</v>
      </c>
      <c r="BT177"/>
      <c r="BU177" s="80">
        <v>17.765999999999998</v>
      </c>
      <c r="BV177" s="80">
        <v>0</v>
      </c>
      <c r="BW177" s="80">
        <v>0</v>
      </c>
      <c r="BX177" s="80">
        <v>0</v>
      </c>
      <c r="BY177" s="80">
        <v>0</v>
      </c>
      <c r="BZ177" s="80">
        <v>0</v>
      </c>
      <c r="CA177" s="80">
        <v>0</v>
      </c>
      <c r="CB177" s="80">
        <v>0</v>
      </c>
      <c r="CC177" s="80">
        <v>0</v>
      </c>
    </row>
    <row r="178" spans="1:81">
      <c r="A178" s="80" t="s">
        <v>1667</v>
      </c>
      <c r="B178" s="80">
        <v>187</v>
      </c>
      <c r="C178" s="80">
        <v>18</v>
      </c>
      <c r="D178" s="80">
        <v>11</v>
      </c>
      <c r="E178" s="80">
        <v>2021</v>
      </c>
      <c r="F178" s="80" t="s">
        <v>75</v>
      </c>
      <c r="G178" s="174" t="s">
        <v>1659</v>
      </c>
      <c r="H178" s="80" t="s">
        <v>1660</v>
      </c>
      <c r="I178" s="177"/>
      <c r="J178" s="81">
        <v>13.628264133962135</v>
      </c>
      <c r="K178" s="81">
        <v>1.6173595501867442</v>
      </c>
      <c r="L178" s="81">
        <v>9.4445689761204843</v>
      </c>
      <c r="M178" s="81">
        <v>35.996762331818928</v>
      </c>
      <c r="N178" s="81">
        <v>33.642615856105138</v>
      </c>
      <c r="O178" s="81">
        <v>13.304121460266209</v>
      </c>
      <c r="P178" s="81">
        <v>18.381160491240809</v>
      </c>
      <c r="Q178" s="81">
        <v>0.88247111983919824</v>
      </c>
      <c r="R178" s="81">
        <v>0</v>
      </c>
      <c r="S178" s="81">
        <v>0</v>
      </c>
      <c r="T178" s="82"/>
      <c r="U178" s="81">
        <v>651795</v>
      </c>
      <c r="V178" s="81">
        <v>577</v>
      </c>
      <c r="W178" s="81">
        <v>213</v>
      </c>
      <c r="X178" s="81">
        <v>7986</v>
      </c>
      <c r="Y178" s="81">
        <v>7967</v>
      </c>
      <c r="Z178" s="81">
        <v>9789</v>
      </c>
      <c r="AA178" s="81">
        <v>4044</v>
      </c>
      <c r="AB178" s="81">
        <v>14789</v>
      </c>
      <c r="AC178" s="81">
        <v>0</v>
      </c>
      <c r="AD178" s="81">
        <v>0</v>
      </c>
      <c r="AE178" s="82"/>
      <c r="AF178" s="81">
        <v>4992469.1442537773</v>
      </c>
      <c r="AG178" s="81">
        <v>1094323.7342127138</v>
      </c>
      <c r="AH178" s="81">
        <v>1360700.1185768305</v>
      </c>
      <c r="AI178" s="81">
        <v>50032473.152844988</v>
      </c>
      <c r="AJ178" s="81">
        <v>29414950.349256534</v>
      </c>
      <c r="AK178" s="81">
        <v>0</v>
      </c>
      <c r="AL178" s="81">
        <v>0</v>
      </c>
      <c r="AM178" s="81">
        <v>1941261.6367895973</v>
      </c>
      <c r="AN178" s="81">
        <v>0</v>
      </c>
      <c r="AO178" s="81">
        <v>0</v>
      </c>
      <c r="AP178" s="82"/>
      <c r="AQ178" s="81">
        <v>14</v>
      </c>
      <c r="AR178" s="81">
        <v>1</v>
      </c>
      <c r="AS178" s="81">
        <v>0</v>
      </c>
      <c r="AT178" s="81">
        <v>0</v>
      </c>
      <c r="AU178" s="81">
        <v>0</v>
      </c>
      <c r="AV178" s="81">
        <v>0</v>
      </c>
      <c r="AW178" s="81"/>
      <c r="AX178" s="82"/>
      <c r="AY178" s="81">
        <v>82.468999999999994</v>
      </c>
      <c r="AZ178" s="81">
        <v>10</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1658</v>
      </c>
      <c r="B179" s="80">
        <v>187</v>
      </c>
      <c r="C179" s="80">
        <v>19</v>
      </c>
      <c r="D179" s="80">
        <v>11</v>
      </c>
      <c r="E179" s="80">
        <v>2022</v>
      </c>
      <c r="F179" s="80" t="s">
        <v>568</v>
      </c>
      <c r="G179" s="174" t="s">
        <v>1659</v>
      </c>
      <c r="H179" s="80" t="s">
        <v>1660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v>
      </c>
      <c r="AR179" s="81">
        <v>1</v>
      </c>
      <c r="AS179" s="81">
        <v>0</v>
      </c>
      <c r="AT179" s="81">
        <v>0</v>
      </c>
      <c r="AU179" s="81">
        <v>0</v>
      </c>
      <c r="AV179" s="81">
        <v>0</v>
      </c>
      <c r="AW179" s="81"/>
      <c r="AX179" s="82"/>
      <c r="AY179" s="81">
        <v>82.468999999999994</v>
      </c>
      <c r="AZ179" s="81">
        <v>10</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1907</v>
      </c>
      <c r="B180" s="80">
        <v>69</v>
      </c>
      <c r="C180" s="80">
        <v>1</v>
      </c>
      <c r="D180" s="80">
        <v>5</v>
      </c>
      <c r="E180" s="80">
        <v>1990</v>
      </c>
      <c r="F180" s="80" t="s">
        <v>562</v>
      </c>
      <c r="G180" s="80" t="s">
        <v>1908</v>
      </c>
      <c r="H180" s="80" t="s">
        <v>1909</v>
      </c>
      <c r="I180" s="177"/>
      <c r="J180" s="81">
        <v>23.98839056632087</v>
      </c>
      <c r="K180" s="81">
        <v>5.7541341056042601</v>
      </c>
      <c r="L180" s="81">
        <v>3.3500873085362035</v>
      </c>
      <c r="M180" s="81">
        <v>11.021455662195798</v>
      </c>
      <c r="N180" s="81">
        <v>17.687411386805799</v>
      </c>
      <c r="O180" s="81">
        <v>17.624103837291607</v>
      </c>
      <c r="P180" s="81">
        <v>23.421499899331103</v>
      </c>
      <c r="Q180" s="81">
        <v>1.3577963154831991</v>
      </c>
      <c r="R180" s="81">
        <v>0</v>
      </c>
      <c r="S180" s="81">
        <v>1.3967263336402655</v>
      </c>
      <c r="T180" s="82"/>
      <c r="U180" s="81">
        <v>634002</v>
      </c>
      <c r="V180" s="81">
        <v>1398</v>
      </c>
      <c r="W180" s="81">
        <v>31</v>
      </c>
      <c r="X180" s="81">
        <v>3955</v>
      </c>
      <c r="Y180" s="81">
        <v>7755</v>
      </c>
      <c r="Z180" s="81">
        <v>7249</v>
      </c>
      <c r="AA180" s="81">
        <v>5687</v>
      </c>
      <c r="AB180" s="81">
        <v>22046</v>
      </c>
      <c r="AC180" s="81">
        <v>0</v>
      </c>
      <c r="AD180" s="81">
        <v>1.3967263336402655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1910</v>
      </c>
      <c r="B181" s="80">
        <v>70</v>
      </c>
      <c r="C181" s="80">
        <v>2</v>
      </c>
      <c r="D181" s="80">
        <v>5</v>
      </c>
      <c r="E181" s="80">
        <v>2005</v>
      </c>
      <c r="F181" s="80" t="s">
        <v>565</v>
      </c>
      <c r="G181" s="80" t="s">
        <v>1908</v>
      </c>
      <c r="H181" s="80" t="s">
        <v>1909</v>
      </c>
      <c r="I181" s="177"/>
      <c r="J181" s="81">
        <v>15.412361346182152</v>
      </c>
      <c r="K181" s="81">
        <v>1.7099406239411623</v>
      </c>
      <c r="L181" s="81">
        <v>1.4333244665258056</v>
      </c>
      <c r="M181" s="81">
        <v>17.941337496861461</v>
      </c>
      <c r="N181" s="81">
        <v>26.416208770531142</v>
      </c>
      <c r="O181" s="81">
        <v>24.684533461684573</v>
      </c>
      <c r="P181" s="81">
        <v>25.01760095247025</v>
      </c>
      <c r="Q181" s="81">
        <v>1.2326744209420706</v>
      </c>
      <c r="R181" s="81">
        <v>0</v>
      </c>
      <c r="S181" s="81">
        <v>3.3588355125971754</v>
      </c>
      <c r="T181" s="82"/>
      <c r="U181" s="81">
        <v>594512</v>
      </c>
      <c r="V181" s="81">
        <v>823</v>
      </c>
      <c r="W181" s="81">
        <v>20</v>
      </c>
      <c r="X181" s="81">
        <v>3980</v>
      </c>
      <c r="Y181" s="81">
        <v>9604</v>
      </c>
      <c r="Z181" s="81">
        <v>11749</v>
      </c>
      <c r="AA181" s="81">
        <v>4975</v>
      </c>
      <c r="AB181" s="81">
        <v>20923</v>
      </c>
      <c r="AC181" s="81">
        <v>0</v>
      </c>
      <c r="AD181" s="81">
        <v>3.3588355125971754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1911</v>
      </c>
      <c r="B182" s="80">
        <v>71</v>
      </c>
      <c r="C182" s="80">
        <v>3</v>
      </c>
      <c r="D182" s="80">
        <v>5</v>
      </c>
      <c r="E182" s="80">
        <v>2006</v>
      </c>
      <c r="F182" s="80" t="s">
        <v>566</v>
      </c>
      <c r="G182" s="80" t="s">
        <v>1908</v>
      </c>
      <c r="H182" s="80" t="s">
        <v>1909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1912</v>
      </c>
      <c r="B183" s="80">
        <v>72</v>
      </c>
      <c r="C183" s="80">
        <v>4</v>
      </c>
      <c r="D183" s="80">
        <v>5</v>
      </c>
      <c r="E183" s="80">
        <v>2007</v>
      </c>
      <c r="F183" s="80" t="s">
        <v>567</v>
      </c>
      <c r="G183" s="80" t="s">
        <v>1908</v>
      </c>
      <c r="H183" s="80" t="s">
        <v>1909</v>
      </c>
      <c r="I183" s="177"/>
      <c r="J183" s="81">
        <v>11.735353039718674</v>
      </c>
      <c r="K183" s="81">
        <v>1.4188744454940514</v>
      </c>
      <c r="L183" s="81">
        <v>5.9731432730337115</v>
      </c>
      <c r="M183" s="81">
        <v>17.793698222573717</v>
      </c>
      <c r="N183" s="81">
        <v>26.127902528795161</v>
      </c>
      <c r="O183" s="81">
        <v>23.678671139464161</v>
      </c>
      <c r="P183" s="81">
        <v>24.61333679806912</v>
      </c>
      <c r="Q183" s="81">
        <v>1.2651152562114736</v>
      </c>
      <c r="R183" s="81">
        <v>0</v>
      </c>
      <c r="S183" s="81">
        <v>2.4910865105436439</v>
      </c>
      <c r="T183" s="82"/>
      <c r="U183" s="81">
        <v>501369</v>
      </c>
      <c r="V183" s="81">
        <v>635</v>
      </c>
      <c r="W183" s="81">
        <v>84</v>
      </c>
      <c r="X183" s="81">
        <v>4702</v>
      </c>
      <c r="Y183" s="81">
        <v>9622</v>
      </c>
      <c r="Z183" s="81">
        <v>11716</v>
      </c>
      <c r="AA183" s="81">
        <v>4820</v>
      </c>
      <c r="AB183" s="81">
        <v>20338</v>
      </c>
      <c r="AC183" s="81">
        <v>0</v>
      </c>
      <c r="AD183" s="81">
        <v>2.4910865105436439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1913</v>
      </c>
      <c r="B184" s="80">
        <v>73</v>
      </c>
      <c r="C184" s="80">
        <v>5</v>
      </c>
      <c r="D184" s="80">
        <v>5</v>
      </c>
      <c r="E184" s="80">
        <v>2008</v>
      </c>
      <c r="F184" s="80" t="s">
        <v>84</v>
      </c>
      <c r="G184" s="80" t="s">
        <v>1908</v>
      </c>
      <c r="H184" s="80" t="s">
        <v>1909</v>
      </c>
      <c r="I184" s="177"/>
      <c r="J184" s="81">
        <v>12.858916891525727</v>
      </c>
      <c r="K184" s="81">
        <v>1.1081690438497835</v>
      </c>
      <c r="L184" s="81">
        <v>5.1864318874285296</v>
      </c>
      <c r="M184" s="81">
        <v>18.620957169378503</v>
      </c>
      <c r="N184" s="81">
        <v>24.321668138098772</v>
      </c>
      <c r="O184" s="81">
        <v>22.795718158534051</v>
      </c>
      <c r="P184" s="81">
        <v>23.565149898266569</v>
      </c>
      <c r="Q184" s="81">
        <v>1.222019168375531</v>
      </c>
      <c r="R184" s="81">
        <v>0</v>
      </c>
      <c r="S184" s="81">
        <v>1.8103175262882794</v>
      </c>
      <c r="T184" s="82"/>
      <c r="U184" s="81">
        <v>567468</v>
      </c>
      <c r="V184" s="81">
        <v>635</v>
      </c>
      <c r="W184" s="81">
        <v>84</v>
      </c>
      <c r="X184" s="81">
        <v>4702</v>
      </c>
      <c r="Y184" s="81">
        <v>9569</v>
      </c>
      <c r="Z184" s="81">
        <v>11675</v>
      </c>
      <c r="AA184" s="81">
        <v>4620</v>
      </c>
      <c r="AB184" s="81">
        <v>19968</v>
      </c>
      <c r="AC184" s="81">
        <v>0</v>
      </c>
      <c r="AD184" s="81">
        <v>1.8103175262882794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1914</v>
      </c>
      <c r="B185" s="80">
        <v>74</v>
      </c>
      <c r="C185" s="80">
        <v>6</v>
      </c>
      <c r="D185" s="80">
        <v>5</v>
      </c>
      <c r="E185" s="80">
        <v>2009</v>
      </c>
      <c r="F185" s="80" t="s">
        <v>85</v>
      </c>
      <c r="G185" s="80" t="s">
        <v>1908</v>
      </c>
      <c r="H185" s="80" t="s">
        <v>1909</v>
      </c>
      <c r="I185" s="177"/>
      <c r="J185" s="81">
        <v>12.056539608959859</v>
      </c>
      <c r="K185" s="81">
        <v>0.88931546748908408</v>
      </c>
      <c r="L185" s="81">
        <v>0.80601279220385413</v>
      </c>
      <c r="M185" s="81">
        <v>18.308297349270006</v>
      </c>
      <c r="N185" s="81">
        <v>23.519603204207492</v>
      </c>
      <c r="O185" s="81">
        <v>23.059222155352632</v>
      </c>
      <c r="P185" s="81">
        <v>22.412708978367547</v>
      </c>
      <c r="Q185" s="81">
        <v>1.1464927484571998</v>
      </c>
      <c r="R185" s="81">
        <v>0</v>
      </c>
      <c r="S185" s="81">
        <v>1.8633834203457227</v>
      </c>
      <c r="T185" s="82"/>
      <c r="U185" s="81">
        <v>544490</v>
      </c>
      <c r="V185" s="81">
        <v>641</v>
      </c>
      <c r="W185" s="81">
        <v>19</v>
      </c>
      <c r="X185" s="81">
        <v>4875</v>
      </c>
      <c r="Y185" s="81">
        <v>9513</v>
      </c>
      <c r="Z185" s="81">
        <v>11657</v>
      </c>
      <c r="AA185" s="81">
        <v>4511</v>
      </c>
      <c r="AB185" s="81">
        <v>19666</v>
      </c>
      <c r="AC185" s="81">
        <v>0</v>
      </c>
      <c r="AD185" s="81">
        <v>1.8633834203457227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1915</v>
      </c>
      <c r="B186" s="80">
        <v>75</v>
      </c>
      <c r="C186" s="80">
        <v>7</v>
      </c>
      <c r="D186" s="80">
        <v>5</v>
      </c>
      <c r="E186" s="80">
        <v>2010</v>
      </c>
      <c r="F186" s="80" t="s">
        <v>86</v>
      </c>
      <c r="G186" s="80" t="s">
        <v>1908</v>
      </c>
      <c r="H186" s="80" t="s">
        <v>1909</v>
      </c>
      <c r="I186" s="177"/>
      <c r="J186" s="81">
        <v>11.393274859461378</v>
      </c>
      <c r="K186" s="81">
        <v>0.99648224330026192</v>
      </c>
      <c r="L186" s="81">
        <v>0.76160427188742208</v>
      </c>
      <c r="M186" s="81">
        <v>19.257227433912764</v>
      </c>
      <c r="N186" s="81">
        <v>23.733408412559719</v>
      </c>
      <c r="O186" s="81">
        <v>23.076612820421261</v>
      </c>
      <c r="P186" s="81">
        <v>22.635169139767179</v>
      </c>
      <c r="Q186" s="81">
        <v>1.1799556598202747</v>
      </c>
      <c r="R186" s="81">
        <v>0</v>
      </c>
      <c r="S186" s="81">
        <v>2.0364954973197156</v>
      </c>
      <c r="T186" s="82"/>
      <c r="U186" s="81">
        <v>474988</v>
      </c>
      <c r="V186" s="81">
        <v>641</v>
      </c>
      <c r="W186" s="81">
        <v>19</v>
      </c>
      <c r="X186" s="81">
        <v>4875</v>
      </c>
      <c r="Y186" s="81">
        <v>9468</v>
      </c>
      <c r="Z186" s="81">
        <v>11720</v>
      </c>
      <c r="AA186" s="81">
        <v>4442</v>
      </c>
      <c r="AB186" s="81">
        <v>19394</v>
      </c>
      <c r="AC186" s="81">
        <v>0</v>
      </c>
      <c r="AD186" s="81">
        <v>2.0364954973197156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1916</v>
      </c>
      <c r="B187" s="80">
        <v>76</v>
      </c>
      <c r="C187" s="80">
        <v>8</v>
      </c>
      <c r="D187" s="80">
        <v>5</v>
      </c>
      <c r="E187" s="80">
        <v>2011</v>
      </c>
      <c r="F187" s="80" t="s">
        <v>87</v>
      </c>
      <c r="G187" s="80" t="s">
        <v>1908</v>
      </c>
      <c r="H187" s="80" t="s">
        <v>1909</v>
      </c>
      <c r="I187" s="177"/>
      <c r="J187" s="81">
        <v>15.300736863265659</v>
      </c>
      <c r="K187" s="81">
        <v>1.6153203690405746</v>
      </c>
      <c r="L187" s="81">
        <v>0.85647183478071653</v>
      </c>
      <c r="M187" s="81">
        <v>23.303393084013873</v>
      </c>
      <c r="N187" s="81">
        <v>28.729119063560493</v>
      </c>
      <c r="O187" s="81">
        <v>22.82875138650834</v>
      </c>
      <c r="P187" s="81">
        <v>21.763316012331718</v>
      </c>
      <c r="Q187" s="81">
        <v>1.3393531564913099</v>
      </c>
      <c r="R187" s="81">
        <v>0</v>
      </c>
      <c r="S187" s="81">
        <v>2.1575578110316469</v>
      </c>
      <c r="T187" s="82"/>
      <c r="U187" s="81">
        <v>602342</v>
      </c>
      <c r="V187" s="81">
        <v>641</v>
      </c>
      <c r="W187" s="81">
        <v>19</v>
      </c>
      <c r="X187" s="81">
        <v>4875</v>
      </c>
      <c r="Y187" s="81">
        <v>9393</v>
      </c>
      <c r="Z187" s="81">
        <v>11846</v>
      </c>
      <c r="AA187" s="81">
        <v>4398</v>
      </c>
      <c r="AB187" s="81">
        <v>19085</v>
      </c>
      <c r="AC187" s="81">
        <v>0</v>
      </c>
      <c r="AD187" s="81">
        <v>2.1575578110316469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1917</v>
      </c>
      <c r="B188" s="80">
        <v>77</v>
      </c>
      <c r="C188" s="80">
        <v>9</v>
      </c>
      <c r="D188" s="80">
        <v>5</v>
      </c>
      <c r="E188" s="80">
        <v>2012</v>
      </c>
      <c r="F188" s="80" t="s">
        <v>88</v>
      </c>
      <c r="G188" s="80" t="s">
        <v>1908</v>
      </c>
      <c r="H188" s="80" t="s">
        <v>1909</v>
      </c>
      <c r="I188" s="177"/>
      <c r="J188" s="81">
        <v>13.358136568865692</v>
      </c>
      <c r="K188" s="81">
        <v>1.5089524590574654</v>
      </c>
      <c r="L188" s="81">
        <v>0.87664533609859263</v>
      </c>
      <c r="M188" s="81">
        <v>25.852557834880162</v>
      </c>
      <c r="N188" s="81">
        <v>33.089774339001686</v>
      </c>
      <c r="O188" s="81">
        <v>22.930166040771869</v>
      </c>
      <c r="P188" s="81">
        <v>21.663193559937287</v>
      </c>
      <c r="Q188" s="81">
        <v>1.4331397903215666</v>
      </c>
      <c r="R188" s="81">
        <v>0</v>
      </c>
      <c r="S188" s="81">
        <v>1.9970407320100334</v>
      </c>
      <c r="T188" s="82"/>
      <c r="U188" s="81">
        <v>505885</v>
      </c>
      <c r="V188" s="81">
        <v>641</v>
      </c>
      <c r="W188" s="81">
        <v>19</v>
      </c>
      <c r="X188" s="81">
        <v>4875</v>
      </c>
      <c r="Y188" s="81">
        <v>9360</v>
      </c>
      <c r="Z188" s="81">
        <v>11993</v>
      </c>
      <c r="AA188" s="81">
        <v>4353</v>
      </c>
      <c r="AB188" s="81">
        <v>18796</v>
      </c>
      <c r="AC188" s="81">
        <v>0</v>
      </c>
      <c r="AD188" s="81">
        <v>1.9970407320100334</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1918</v>
      </c>
      <c r="B189" s="80">
        <v>78</v>
      </c>
      <c r="C189" s="80">
        <v>10</v>
      </c>
      <c r="D189" s="80">
        <v>5</v>
      </c>
      <c r="E189" s="80">
        <v>2013</v>
      </c>
      <c r="F189" s="80" t="s">
        <v>89</v>
      </c>
      <c r="G189" s="80" t="s">
        <v>1908</v>
      </c>
      <c r="H189" s="80" t="s">
        <v>1909</v>
      </c>
      <c r="I189" s="177"/>
      <c r="J189" s="81">
        <v>12.236118748173203</v>
      </c>
      <c r="K189" s="81">
        <v>1.2566941611404361</v>
      </c>
      <c r="L189" s="81">
        <v>0.84244914432577345</v>
      </c>
      <c r="M189" s="81">
        <v>25.613329569482662</v>
      </c>
      <c r="N189" s="81">
        <v>31.512602540642359</v>
      </c>
      <c r="O189" s="81">
        <v>22.045305731842625</v>
      </c>
      <c r="P189" s="81">
        <v>21.445096321825091</v>
      </c>
      <c r="Q189" s="81">
        <v>1.4420745717899728</v>
      </c>
      <c r="R189" s="81">
        <v>0</v>
      </c>
      <c r="S189" s="81">
        <v>2.0642854367187926</v>
      </c>
      <c r="T189" s="82"/>
      <c r="U189" s="81">
        <v>465452</v>
      </c>
      <c r="V189" s="81">
        <v>641</v>
      </c>
      <c r="W189" s="81">
        <v>19</v>
      </c>
      <c r="X189" s="81">
        <v>4875</v>
      </c>
      <c r="Y189" s="81">
        <v>9354</v>
      </c>
      <c r="Z189" s="81">
        <v>12045</v>
      </c>
      <c r="AA189" s="81">
        <v>4293</v>
      </c>
      <c r="AB189" s="81">
        <v>18642</v>
      </c>
      <c r="AC189" s="81">
        <v>0</v>
      </c>
      <c r="AD189" s="81">
        <v>2.0642854367187926</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1919</v>
      </c>
      <c r="B190" s="80">
        <v>79</v>
      </c>
      <c r="C190" s="80">
        <v>11</v>
      </c>
      <c r="D190" s="80">
        <v>5</v>
      </c>
      <c r="E190" s="80">
        <v>2014</v>
      </c>
      <c r="F190" s="80" t="s">
        <v>90</v>
      </c>
      <c r="G190" s="80" t="s">
        <v>1908</v>
      </c>
      <c r="H190" s="80" t="s">
        <v>1909</v>
      </c>
      <c r="I190" s="177"/>
      <c r="J190" s="81">
        <v>11.614189872322148</v>
      </c>
      <c r="K190" s="81">
        <v>1.4468952553811494</v>
      </c>
      <c r="L190" s="81">
        <v>0.82805459752223054</v>
      </c>
      <c r="M190" s="81">
        <v>22.474731061230635</v>
      </c>
      <c r="N190" s="81">
        <v>27.156259312823959</v>
      </c>
      <c r="O190" s="81">
        <v>21.065323067200556</v>
      </c>
      <c r="P190" s="81">
        <v>21.27041742277893</v>
      </c>
      <c r="Q190" s="81">
        <v>1.3551050320544544</v>
      </c>
      <c r="R190" s="81">
        <v>0</v>
      </c>
      <c r="S190" s="81">
        <v>2.532373452794181</v>
      </c>
      <c r="T190" s="82"/>
      <c r="U190" s="81">
        <v>450695</v>
      </c>
      <c r="V190" s="81">
        <v>566</v>
      </c>
      <c r="W190" s="81">
        <v>19</v>
      </c>
      <c r="X190" s="81">
        <v>4373</v>
      </c>
      <c r="Y190" s="81">
        <v>9219</v>
      </c>
      <c r="Z190" s="81">
        <v>12122</v>
      </c>
      <c r="AA190" s="81">
        <v>4236</v>
      </c>
      <c r="AB190" s="81">
        <v>18258</v>
      </c>
      <c r="AC190" s="81">
        <v>0</v>
      </c>
      <c r="AD190" s="81">
        <v>2.532373452794181</v>
      </c>
      <c r="AE190" s="82"/>
      <c r="AF190" s="81">
        <v>5800657.4118371094</v>
      </c>
      <c r="AG190" s="81">
        <v>1202090.673499228</v>
      </c>
      <c r="AH190" s="81">
        <v>180198.28853054662</v>
      </c>
      <c r="AI190" s="81">
        <v>27725705.353659362</v>
      </c>
      <c r="AJ190" s="81">
        <v>36937510.487930663</v>
      </c>
      <c r="AK190" s="81">
        <v>0</v>
      </c>
      <c r="AL190" s="81">
        <v>0</v>
      </c>
      <c r="AM190" s="81">
        <v>2506550.5667811232</v>
      </c>
      <c r="AN190" s="81">
        <v>0</v>
      </c>
      <c r="AO190" s="81">
        <v>0</v>
      </c>
      <c r="AP190" s="82"/>
      <c r="AQ190" s="81">
        <v>240</v>
      </c>
      <c r="AR190" s="81">
        <v>66</v>
      </c>
      <c r="AS190" s="81">
        <v>0</v>
      </c>
      <c r="AT190" s="81">
        <v>0</v>
      </c>
      <c r="AU190" s="81">
        <v>0</v>
      </c>
      <c r="AV190" s="81">
        <v>0</v>
      </c>
      <c r="AW190" s="81" t="s">
        <v>564</v>
      </c>
      <c r="AX190" s="82"/>
      <c r="AY190" s="81">
        <v>1116.3420000000001</v>
      </c>
      <c r="AZ190" s="81">
        <v>16631.900000000001</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1920</v>
      </c>
      <c r="B191" s="80">
        <v>80</v>
      </c>
      <c r="C191" s="80">
        <v>12</v>
      </c>
      <c r="D191" s="80">
        <v>5</v>
      </c>
      <c r="E191" s="80">
        <v>2015</v>
      </c>
      <c r="F191" s="80" t="s">
        <v>91</v>
      </c>
      <c r="G191" s="80" t="s">
        <v>1908</v>
      </c>
      <c r="H191" s="80" t="s">
        <v>1909</v>
      </c>
      <c r="I191" s="177"/>
      <c r="J191" s="81">
        <v>11.583334554474298</v>
      </c>
      <c r="K191" s="81">
        <v>1.2991430137993707</v>
      </c>
      <c r="L191" s="81">
        <v>0.82824308963547733</v>
      </c>
      <c r="M191" s="81">
        <v>21.508688275343211</v>
      </c>
      <c r="N191" s="81">
        <v>23.749401803290485</v>
      </c>
      <c r="O191" s="81">
        <v>20.835040244448976</v>
      </c>
      <c r="P191" s="81">
        <v>21.101217396636361</v>
      </c>
      <c r="Q191" s="81">
        <v>1.2951198586993304</v>
      </c>
      <c r="R191" s="81">
        <v>0</v>
      </c>
      <c r="S191" s="81">
        <v>2.8921529843425069</v>
      </c>
      <c r="T191" s="82"/>
      <c r="U191" s="81">
        <v>513105</v>
      </c>
      <c r="V191" s="81">
        <v>566</v>
      </c>
      <c r="W191" s="81">
        <v>19</v>
      </c>
      <c r="X191" s="81">
        <v>4373</v>
      </c>
      <c r="Y191" s="81">
        <v>9096</v>
      </c>
      <c r="Z191" s="81">
        <v>12105</v>
      </c>
      <c r="AA191" s="81">
        <v>4199</v>
      </c>
      <c r="AB191" s="81">
        <v>17825</v>
      </c>
      <c r="AC191" s="81">
        <v>0</v>
      </c>
      <c r="AD191" s="81">
        <v>2.8921529843425069</v>
      </c>
      <c r="AE191" s="82"/>
      <c r="AF191" s="81">
        <v>5887522.8428684678</v>
      </c>
      <c r="AG191" s="81">
        <v>1041900.7986743116</v>
      </c>
      <c r="AH191" s="81">
        <v>155565.66296710365</v>
      </c>
      <c r="AI191" s="81">
        <v>27031774.690679483</v>
      </c>
      <c r="AJ191" s="81">
        <v>35444453.78927011</v>
      </c>
      <c r="AK191" s="81">
        <v>0</v>
      </c>
      <c r="AL191" s="81">
        <v>0</v>
      </c>
      <c r="AM191" s="81">
        <v>2442841.4769372684</v>
      </c>
      <c r="AN191" s="81">
        <v>0</v>
      </c>
      <c r="AO191" s="81">
        <v>0</v>
      </c>
      <c r="AP191" s="82"/>
      <c r="AQ191" s="81">
        <v>255</v>
      </c>
      <c r="AR191" s="81">
        <v>138</v>
      </c>
      <c r="AS191" s="81">
        <v>0</v>
      </c>
      <c r="AT191" s="81">
        <v>0</v>
      </c>
      <c r="AU191" s="81">
        <v>0</v>
      </c>
      <c r="AV191" s="81">
        <v>0</v>
      </c>
      <c r="AW191" s="81" t="s">
        <v>564</v>
      </c>
      <c r="AX191" s="82"/>
      <c r="AY191" s="81">
        <v>1209.1420000000001</v>
      </c>
      <c r="AZ191" s="81">
        <v>41597.800000000003</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1921</v>
      </c>
      <c r="B192" s="80">
        <v>81</v>
      </c>
      <c r="C192" s="80">
        <v>13</v>
      </c>
      <c r="D192" s="80">
        <v>5</v>
      </c>
      <c r="E192" s="80">
        <v>2016</v>
      </c>
      <c r="F192" s="80" t="s">
        <v>92</v>
      </c>
      <c r="G192" s="80" t="s">
        <v>1908</v>
      </c>
      <c r="H192" s="80" t="s">
        <v>1909</v>
      </c>
      <c r="I192" s="177"/>
      <c r="J192" s="81">
        <v>11.219590231258472</v>
      </c>
      <c r="K192" s="81">
        <v>1.2637005418254013</v>
      </c>
      <c r="L192" s="81">
        <v>0.7818985560900692</v>
      </c>
      <c r="M192" s="81">
        <v>17.491411898772888</v>
      </c>
      <c r="N192" s="81">
        <v>23.402900763115653</v>
      </c>
      <c r="O192" s="81">
        <v>20.439206539140521</v>
      </c>
      <c r="P192" s="81">
        <v>20.115108807011374</v>
      </c>
      <c r="Q192" s="81">
        <v>1.2382500802612468</v>
      </c>
      <c r="R192" s="81">
        <v>0</v>
      </c>
      <c r="S192" s="81">
        <v>2.8462668803292748</v>
      </c>
      <c r="T192" s="82"/>
      <c r="U192" s="81">
        <v>525677</v>
      </c>
      <c r="V192" s="81">
        <v>566</v>
      </c>
      <c r="W192" s="81">
        <v>19</v>
      </c>
      <c r="X192" s="81">
        <v>4373</v>
      </c>
      <c r="Y192" s="81">
        <v>9014</v>
      </c>
      <c r="Z192" s="81">
        <v>12021</v>
      </c>
      <c r="AA192" s="81">
        <v>4140</v>
      </c>
      <c r="AB192" s="81">
        <v>17531</v>
      </c>
      <c r="AC192" s="81">
        <v>0</v>
      </c>
      <c r="AD192" s="81">
        <v>2.8462668803292752</v>
      </c>
      <c r="AE192" s="82"/>
      <c r="AF192" s="81">
        <v>5876563.1526272157</v>
      </c>
      <c r="AG192" s="81">
        <v>1049865.328077263</v>
      </c>
      <c r="AH192" s="81">
        <v>115380.9236999251</v>
      </c>
      <c r="AI192" s="81">
        <v>28105824.370581411</v>
      </c>
      <c r="AJ192" s="81">
        <v>37945106.273741253</v>
      </c>
      <c r="AK192" s="81">
        <v>0</v>
      </c>
      <c r="AL192" s="81">
        <v>0</v>
      </c>
      <c r="AM192" s="81">
        <v>2404416.5558427321</v>
      </c>
      <c r="AN192" s="81">
        <v>0</v>
      </c>
      <c r="AO192" s="81">
        <v>0</v>
      </c>
      <c r="AP192" s="82"/>
      <c r="AQ192" s="81">
        <v>264</v>
      </c>
      <c r="AR192" s="81">
        <v>188</v>
      </c>
      <c r="AS192" s="81">
        <v>0</v>
      </c>
      <c r="AT192" s="81">
        <v>0</v>
      </c>
      <c r="AU192" s="81">
        <v>0</v>
      </c>
      <c r="AV192" s="81">
        <v>0</v>
      </c>
      <c r="AW192" s="81" t="s">
        <v>564</v>
      </c>
      <c r="AX192" s="82"/>
      <c r="AY192" s="81">
        <v>1261.242</v>
      </c>
      <c r="AZ192" s="81">
        <v>48530.9</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1922</v>
      </c>
      <c r="B193" s="80">
        <v>82</v>
      </c>
      <c r="C193" s="80">
        <v>14</v>
      </c>
      <c r="D193" s="80">
        <v>5</v>
      </c>
      <c r="E193" s="80">
        <v>2017</v>
      </c>
      <c r="F193" s="80" t="s">
        <v>71</v>
      </c>
      <c r="G193" s="80" t="s">
        <v>1908</v>
      </c>
      <c r="H193" s="80" t="s">
        <v>1909</v>
      </c>
      <c r="I193" s="177"/>
      <c r="J193" s="81">
        <v>9.6075701216634393</v>
      </c>
      <c r="K193" s="81">
        <v>1.2983567819040636</v>
      </c>
      <c r="L193" s="81">
        <v>0.77558421106680508</v>
      </c>
      <c r="M193" s="81">
        <v>16.28563967498663</v>
      </c>
      <c r="N193" s="81">
        <v>21.441550049286455</v>
      </c>
      <c r="O193" s="81">
        <v>20.012024758267614</v>
      </c>
      <c r="P193" s="81">
        <v>19.765601366947347</v>
      </c>
      <c r="Q193" s="81">
        <v>1.1714929008601933</v>
      </c>
      <c r="R193" s="81">
        <v>0</v>
      </c>
      <c r="S193" s="81">
        <v>2.5579822415793685</v>
      </c>
      <c r="T193" s="82"/>
      <c r="U193" s="81">
        <v>484138</v>
      </c>
      <c r="V193" s="81">
        <v>566</v>
      </c>
      <c r="W193" s="81">
        <v>19</v>
      </c>
      <c r="X193" s="81">
        <v>4373</v>
      </c>
      <c r="Y193" s="81">
        <v>8923</v>
      </c>
      <c r="Z193" s="81">
        <v>11965</v>
      </c>
      <c r="AA193" s="81">
        <v>4094</v>
      </c>
      <c r="AB193" s="81">
        <v>17152</v>
      </c>
      <c r="AC193" s="81">
        <v>0</v>
      </c>
      <c r="AD193" s="81">
        <v>2.557982241579368</v>
      </c>
      <c r="AE193" s="82"/>
      <c r="AF193" s="81">
        <v>5154120.9553571641</v>
      </c>
      <c r="AG193" s="81">
        <v>1062823.293606234</v>
      </c>
      <c r="AH193" s="81">
        <v>154831.06111453241</v>
      </c>
      <c r="AI193" s="81">
        <v>26704627.90715389</v>
      </c>
      <c r="AJ193" s="81">
        <v>37397003.544542439</v>
      </c>
      <c r="AK193" s="81">
        <v>0</v>
      </c>
      <c r="AL193" s="81">
        <v>0</v>
      </c>
      <c r="AM193" s="81">
        <v>2356116.7630729601</v>
      </c>
      <c r="AN193" s="81">
        <v>0</v>
      </c>
      <c r="AO193" s="81">
        <v>0</v>
      </c>
      <c r="AP193" s="82"/>
      <c r="AQ193" s="81">
        <v>272</v>
      </c>
      <c r="AR193" s="81">
        <v>200</v>
      </c>
      <c r="AS193" s="81">
        <v>0</v>
      </c>
      <c r="AT193" s="81">
        <v>0</v>
      </c>
      <c r="AU193" s="81">
        <v>0</v>
      </c>
      <c r="AV193" s="81">
        <v>0</v>
      </c>
      <c r="AW193" s="81" t="s">
        <v>564</v>
      </c>
      <c r="AX193" s="82"/>
      <c r="AY193" s="81">
        <v>1311.202</v>
      </c>
      <c r="AZ193" s="81">
        <v>49085.7</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1923</v>
      </c>
      <c r="B194" s="80">
        <v>83</v>
      </c>
      <c r="C194" s="80">
        <v>15</v>
      </c>
      <c r="D194" s="80">
        <v>5</v>
      </c>
      <c r="E194" s="80">
        <v>2018</v>
      </c>
      <c r="F194" s="80" t="s">
        <v>93</v>
      </c>
      <c r="G194" s="80" t="s">
        <v>1908</v>
      </c>
      <c r="H194" s="80" t="s">
        <v>1909</v>
      </c>
      <c r="I194" s="177"/>
      <c r="J194" s="81">
        <v>9.5963495331771576</v>
      </c>
      <c r="K194" s="81">
        <v>1.0956825947254818</v>
      </c>
      <c r="L194" s="81">
        <v>0.70043994900943019</v>
      </c>
      <c r="M194" s="81">
        <v>14.858847014197547</v>
      </c>
      <c r="N194" s="81">
        <v>14.720453433487618</v>
      </c>
      <c r="O194" s="81">
        <v>19.544139573058537</v>
      </c>
      <c r="P194" s="81">
        <v>19.282056769334805</v>
      </c>
      <c r="Q194" s="81">
        <v>1.0650935826700689</v>
      </c>
      <c r="R194" s="81">
        <v>0</v>
      </c>
      <c r="S194" s="81">
        <v>2.9212813044562571</v>
      </c>
      <c r="T194" s="82"/>
      <c r="U194" s="81">
        <v>533650</v>
      </c>
      <c r="V194" s="81">
        <v>566</v>
      </c>
      <c r="W194" s="81">
        <v>19</v>
      </c>
      <c r="X194" s="81">
        <v>4373</v>
      </c>
      <c r="Y194" s="81">
        <v>8862</v>
      </c>
      <c r="Z194" s="81">
        <v>11909</v>
      </c>
      <c r="AA194" s="81">
        <v>4034</v>
      </c>
      <c r="AB194" s="81">
        <v>16805</v>
      </c>
      <c r="AC194" s="81">
        <v>0</v>
      </c>
      <c r="AD194" s="81">
        <v>2.9212813044562571</v>
      </c>
      <c r="AE194" s="82"/>
      <c r="AF194" s="81">
        <v>5213406.6569768414</v>
      </c>
      <c r="AG194" s="81">
        <v>961451.43828673812</v>
      </c>
      <c r="AH194" s="81">
        <v>147049.31653839129</v>
      </c>
      <c r="AI194" s="81">
        <v>25648999.392740089</v>
      </c>
      <c r="AJ194" s="81">
        <v>31355598.840799171</v>
      </c>
      <c r="AK194" s="81">
        <v>0</v>
      </c>
      <c r="AL194" s="81">
        <v>0</v>
      </c>
      <c r="AM194" s="81">
        <v>2313226.9155092589</v>
      </c>
      <c r="AN194" s="81">
        <v>0</v>
      </c>
      <c r="AO194" s="81">
        <v>0</v>
      </c>
      <c r="AP194" s="82"/>
      <c r="AQ194" s="81">
        <v>285</v>
      </c>
      <c r="AR194" s="81">
        <v>235</v>
      </c>
      <c r="AS194" s="81">
        <v>0</v>
      </c>
      <c r="AT194" s="81">
        <v>0</v>
      </c>
      <c r="AU194" s="81">
        <v>0</v>
      </c>
      <c r="AV194" s="81">
        <v>0</v>
      </c>
      <c r="AW194" s="81" t="s">
        <v>564</v>
      </c>
      <c r="AX194" s="82"/>
      <c r="AY194" s="81">
        <v>1387.402</v>
      </c>
      <c r="AZ194" s="81">
        <v>52633</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1924</v>
      </c>
      <c r="B195" s="80">
        <v>84</v>
      </c>
      <c r="C195" s="80">
        <v>16</v>
      </c>
      <c r="D195" s="80">
        <v>5</v>
      </c>
      <c r="E195" s="80">
        <v>2019</v>
      </c>
      <c r="F195" s="80" t="s">
        <v>73</v>
      </c>
      <c r="G195" s="80" t="s">
        <v>1908</v>
      </c>
      <c r="H195" s="80" t="s">
        <v>1909</v>
      </c>
      <c r="I195" s="177"/>
      <c r="J195" s="81">
        <v>10.075188798633148</v>
      </c>
      <c r="K195" s="81">
        <v>1.0410962004883371</v>
      </c>
      <c r="L195" s="81">
        <v>0.71229317074522258</v>
      </c>
      <c r="M195" s="81">
        <v>15.604078098639578</v>
      </c>
      <c r="N195" s="81">
        <v>14.29919288103326</v>
      </c>
      <c r="O195" s="81">
        <v>19.092159366980649</v>
      </c>
      <c r="P195" s="81">
        <v>19.167400389254162</v>
      </c>
      <c r="Q195" s="81">
        <v>1.0141222535582899</v>
      </c>
      <c r="R195" s="81">
        <v>0</v>
      </c>
      <c r="S195" s="81">
        <v>3.5333514975330753</v>
      </c>
      <c r="T195" s="82"/>
      <c r="U195" s="81">
        <v>559105</v>
      </c>
      <c r="V195" s="81">
        <v>566</v>
      </c>
      <c r="W195" s="81">
        <v>19</v>
      </c>
      <c r="X195" s="81">
        <v>4373</v>
      </c>
      <c r="Y195" s="81">
        <v>8771</v>
      </c>
      <c r="Z195" s="81">
        <v>11953</v>
      </c>
      <c r="AA195" s="81">
        <v>3980</v>
      </c>
      <c r="AB195" s="81">
        <v>16434</v>
      </c>
      <c r="AC195" s="81">
        <v>0</v>
      </c>
      <c r="AD195" s="81">
        <v>3.5333514975330749</v>
      </c>
      <c r="AE195" s="82"/>
      <c r="AF195" s="81">
        <v>5590809.9691099767</v>
      </c>
      <c r="AG195" s="81">
        <v>931762.01274452324</v>
      </c>
      <c r="AH195" s="81">
        <v>156268.19419574999</v>
      </c>
      <c r="AI195" s="81">
        <v>26224002.760933749</v>
      </c>
      <c r="AJ195" s="81">
        <v>28434590.271791603</v>
      </c>
      <c r="AK195" s="81">
        <v>0</v>
      </c>
      <c r="AL195" s="81">
        <v>0</v>
      </c>
      <c r="AM195" s="81">
        <v>2238187.0849142363</v>
      </c>
      <c r="AN195" s="81">
        <v>0</v>
      </c>
      <c r="AO195" s="81">
        <v>0</v>
      </c>
      <c r="AP195" s="82"/>
      <c r="AQ195" s="81">
        <v>297</v>
      </c>
      <c r="AR195" s="81">
        <v>240</v>
      </c>
      <c r="AS195" s="81">
        <v>0</v>
      </c>
      <c r="AT195" s="81">
        <v>0</v>
      </c>
      <c r="AU195" s="81">
        <v>0</v>
      </c>
      <c r="AV195" s="81">
        <v>0</v>
      </c>
      <c r="AW195" s="81" t="s">
        <v>564</v>
      </c>
      <c r="AX195" s="82"/>
      <c r="AY195" s="81">
        <v>1479.712</v>
      </c>
      <c r="AZ195" s="81">
        <v>52880.5</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1925</v>
      </c>
      <c r="B196" s="80">
        <v>85</v>
      </c>
      <c r="C196" s="80">
        <v>17</v>
      </c>
      <c r="D196" s="80">
        <v>5</v>
      </c>
      <c r="E196" s="80">
        <v>2020</v>
      </c>
      <c r="F196" s="80" t="s">
        <v>218</v>
      </c>
      <c r="G196" s="80" t="s">
        <v>1908</v>
      </c>
      <c r="H196" s="80" t="s">
        <v>1909</v>
      </c>
      <c r="I196" s="177"/>
      <c r="J196" s="81">
        <v>7.5148171644747963</v>
      </c>
      <c r="K196" s="81">
        <v>0.97150499672200352</v>
      </c>
      <c r="L196" s="81">
        <v>0.90722232219942101</v>
      </c>
      <c r="M196" s="81">
        <v>13.334196793341036</v>
      </c>
      <c r="N196" s="81">
        <v>16.497487677937936</v>
      </c>
      <c r="O196" s="81">
        <v>16.723234873312396</v>
      </c>
      <c r="P196" s="81">
        <v>17.641692388485104</v>
      </c>
      <c r="Q196" s="81">
        <v>0.95361136542719904</v>
      </c>
      <c r="R196" s="81">
        <v>0</v>
      </c>
      <c r="S196" s="81">
        <v>3.0409103650494491</v>
      </c>
      <c r="T196" s="82"/>
      <c r="U196" s="81">
        <v>424223</v>
      </c>
      <c r="V196" s="81">
        <v>522</v>
      </c>
      <c r="W196" s="81">
        <v>32</v>
      </c>
      <c r="X196" s="81">
        <v>3935</v>
      </c>
      <c r="Y196" s="81">
        <v>8724</v>
      </c>
      <c r="Z196" s="81">
        <v>11950</v>
      </c>
      <c r="AA196" s="81">
        <v>3980</v>
      </c>
      <c r="AB196" s="81">
        <v>16173</v>
      </c>
      <c r="AC196" s="81">
        <v>0</v>
      </c>
      <c r="AD196" s="81">
        <v>3.0409103650494491</v>
      </c>
      <c r="AE196" s="82"/>
      <c r="AF196" s="81">
        <v>4313558.1360425483</v>
      </c>
      <c r="AG196" s="81">
        <v>784488.04680929985</v>
      </c>
      <c r="AH196" s="81">
        <v>206440.6699239669</v>
      </c>
      <c r="AI196" s="81">
        <v>22205796.412843265</v>
      </c>
      <c r="AJ196" s="81">
        <v>31914054.586658575</v>
      </c>
      <c r="AK196" s="81"/>
      <c r="AL196" s="81"/>
      <c r="AM196" s="81">
        <v>2110756.1857777145</v>
      </c>
      <c r="AN196" s="81"/>
      <c r="AO196" s="81"/>
      <c r="AP196" s="82"/>
      <c r="AQ196" s="81">
        <v>303</v>
      </c>
      <c r="AR196" s="81">
        <v>244</v>
      </c>
      <c r="AS196" s="81">
        <v>0</v>
      </c>
      <c r="AT196" s="81">
        <v>0</v>
      </c>
      <c r="AU196" s="81">
        <v>0</v>
      </c>
      <c r="AV196" s="81">
        <v>0</v>
      </c>
      <c r="AW196" s="81">
        <v>0</v>
      </c>
      <c r="AX196" s="82"/>
      <c r="AY196" s="81">
        <v>1515.2719999999999</v>
      </c>
      <c r="AZ196" s="81">
        <v>62029.000000000073</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1926</v>
      </c>
      <c r="B197" s="80">
        <v>85</v>
      </c>
      <c r="C197" s="80">
        <v>18</v>
      </c>
      <c r="D197" s="80">
        <v>5</v>
      </c>
      <c r="E197" s="80">
        <v>2021</v>
      </c>
      <c r="F197" s="80" t="s">
        <v>75</v>
      </c>
      <c r="G197" s="174" t="s">
        <v>1908</v>
      </c>
      <c r="H197" s="80" t="s">
        <v>1909</v>
      </c>
      <c r="I197" s="177"/>
      <c r="J197" s="81">
        <v>9.6863633303390007</v>
      </c>
      <c r="K197" s="81">
        <v>1.0500495760388451</v>
      </c>
      <c r="L197" s="81">
        <v>0.82435755131025934</v>
      </c>
      <c r="M197" s="81">
        <v>12.205682451000621</v>
      </c>
      <c r="N197" s="81">
        <v>14.798784521797424</v>
      </c>
      <c r="O197" s="81">
        <v>15.980167548249064</v>
      </c>
      <c r="P197" s="81">
        <v>17.94481246770987</v>
      </c>
      <c r="Q197" s="81">
        <v>0.9483476575565879</v>
      </c>
      <c r="R197" s="81">
        <v>0</v>
      </c>
      <c r="S197" s="81">
        <v>2.1466810015123201</v>
      </c>
      <c r="T197" s="82"/>
      <c r="U197" s="81">
        <v>596142</v>
      </c>
      <c r="V197" s="81">
        <v>522</v>
      </c>
      <c r="W197" s="81">
        <v>32</v>
      </c>
      <c r="X197" s="81">
        <v>3935</v>
      </c>
      <c r="Y197" s="81">
        <v>8659</v>
      </c>
      <c r="Z197" s="81">
        <v>11758</v>
      </c>
      <c r="AA197" s="81">
        <v>3948</v>
      </c>
      <c r="AB197" s="81">
        <v>15893</v>
      </c>
      <c r="AC197" s="81">
        <v>0</v>
      </c>
      <c r="AD197" s="81">
        <v>2.1466810015123201</v>
      </c>
      <c r="AE197" s="82"/>
      <c r="AF197" s="81">
        <v>5781694.9967292557</v>
      </c>
      <c r="AG197" s="81">
        <v>874730.21511691681</v>
      </c>
      <c r="AH197" s="81">
        <v>184765.30719027694</v>
      </c>
      <c r="AI197" s="81">
        <v>23475499.136968981</v>
      </c>
      <c r="AJ197" s="81">
        <v>33025611.043231152</v>
      </c>
      <c r="AK197" s="81">
        <v>0</v>
      </c>
      <c r="AL197" s="81">
        <v>0</v>
      </c>
      <c r="AM197" s="81">
        <v>2086176.9689294118</v>
      </c>
      <c r="AN197" s="81">
        <v>0</v>
      </c>
      <c r="AO197" s="81">
        <v>0</v>
      </c>
      <c r="AP197" s="82"/>
      <c r="AQ197" s="81">
        <v>314</v>
      </c>
      <c r="AR197" s="81">
        <v>246</v>
      </c>
      <c r="AS197" s="81">
        <v>0</v>
      </c>
      <c r="AT197" s="81">
        <v>0</v>
      </c>
      <c r="AU197" s="81">
        <v>0</v>
      </c>
      <c r="AV197" s="81">
        <v>0</v>
      </c>
      <c r="AW197" s="81"/>
      <c r="AX197" s="82"/>
      <c r="AY197" s="81">
        <v>1590.222</v>
      </c>
      <c r="AZ197" s="81">
        <v>62238.700000000063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1927</v>
      </c>
      <c r="B198" s="80">
        <v>85</v>
      </c>
      <c r="C198" s="80">
        <v>19</v>
      </c>
      <c r="D198" s="80">
        <v>5</v>
      </c>
      <c r="E198" s="80">
        <v>2022</v>
      </c>
      <c r="F198" s="80" t="s">
        <v>568</v>
      </c>
      <c r="G198" s="174" t="s">
        <v>1908</v>
      </c>
      <c r="H198" s="80" t="s">
        <v>1909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326</v>
      </c>
      <c r="AR198" s="81">
        <v>248</v>
      </c>
      <c r="AS198" s="81">
        <v>0</v>
      </c>
      <c r="AT198" s="81">
        <v>0</v>
      </c>
      <c r="AU198" s="81">
        <v>0</v>
      </c>
      <c r="AV198" s="81">
        <v>0</v>
      </c>
      <c r="AW198" s="81"/>
      <c r="AX198" s="82"/>
      <c r="AY198" s="81">
        <v>1667.9899999999998</v>
      </c>
      <c r="AZ198" s="81">
        <v>62337.700000000063</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1928</v>
      </c>
      <c r="B199" s="80">
        <v>120</v>
      </c>
      <c r="C199" s="80">
        <v>1</v>
      </c>
      <c r="D199" s="80">
        <v>8</v>
      </c>
      <c r="E199" s="80">
        <v>1990</v>
      </c>
      <c r="F199" s="80" t="s">
        <v>562</v>
      </c>
      <c r="G199" s="80" t="s">
        <v>1929</v>
      </c>
      <c r="H199" s="80" t="s">
        <v>1930</v>
      </c>
      <c r="I199" s="177"/>
      <c r="J199" s="81">
        <v>44.802124559487176</v>
      </c>
      <c r="K199" s="81">
        <v>5.2530224901275311</v>
      </c>
      <c r="L199" s="81">
        <v>10.804764413954956</v>
      </c>
      <c r="M199" s="81">
        <v>13.962083656160207</v>
      </c>
      <c r="N199" s="81">
        <v>18.678555743946927</v>
      </c>
      <c r="O199" s="81">
        <v>17.327491798644953</v>
      </c>
      <c r="P199" s="81">
        <v>23.845697980855824</v>
      </c>
      <c r="Q199" s="81">
        <v>1.448270904408393</v>
      </c>
      <c r="R199" s="81">
        <v>0</v>
      </c>
      <c r="S199" s="81">
        <v>1.4267826929200622</v>
      </c>
      <c r="T199" s="82"/>
      <c r="U199" s="81">
        <v>4658677</v>
      </c>
      <c r="V199" s="81">
        <v>1616</v>
      </c>
      <c r="W199" s="81">
        <v>122</v>
      </c>
      <c r="X199" s="81">
        <v>4815</v>
      </c>
      <c r="Y199" s="81">
        <v>6399</v>
      </c>
      <c r="Z199" s="81">
        <v>7127</v>
      </c>
      <c r="AA199" s="81">
        <v>5790</v>
      </c>
      <c r="AB199" s="81">
        <v>23515</v>
      </c>
      <c r="AC199" s="81">
        <v>0</v>
      </c>
      <c r="AD199" s="81">
        <v>1.4267826929200622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1931</v>
      </c>
      <c r="B200" s="80">
        <v>121</v>
      </c>
      <c r="C200" s="80">
        <v>2</v>
      </c>
      <c r="D200" s="80">
        <v>8</v>
      </c>
      <c r="E200" s="80">
        <v>2005</v>
      </c>
      <c r="F200" s="80" t="s">
        <v>565</v>
      </c>
      <c r="G200" s="80" t="s">
        <v>1929</v>
      </c>
      <c r="H200" s="80" t="s">
        <v>1930</v>
      </c>
      <c r="I200" s="177"/>
      <c r="J200" s="81">
        <v>35.553175108335054</v>
      </c>
      <c r="K200" s="81">
        <v>3.2195831624249083</v>
      </c>
      <c r="L200" s="81">
        <v>4.69045907684698</v>
      </c>
      <c r="M200" s="81">
        <v>27.042505252496952</v>
      </c>
      <c r="N200" s="81">
        <v>34.138563256553283</v>
      </c>
      <c r="O200" s="81">
        <v>25.573252301951197</v>
      </c>
      <c r="P200" s="81">
        <v>25.917731720408373</v>
      </c>
      <c r="Q200" s="81">
        <v>1.3176295667145921</v>
      </c>
      <c r="R200" s="81">
        <v>0</v>
      </c>
      <c r="S200" s="81">
        <v>1.6400736318989375</v>
      </c>
      <c r="T200" s="82"/>
      <c r="U200" s="81">
        <v>3848125</v>
      </c>
      <c r="V200" s="81">
        <v>1227</v>
      </c>
      <c r="W200" s="81">
        <v>56</v>
      </c>
      <c r="X200" s="81">
        <v>4376</v>
      </c>
      <c r="Y200" s="81">
        <v>7533</v>
      </c>
      <c r="Z200" s="81">
        <v>12172</v>
      </c>
      <c r="AA200" s="81">
        <v>5154</v>
      </c>
      <c r="AB200" s="81">
        <v>22365</v>
      </c>
      <c r="AC200" s="81">
        <v>0</v>
      </c>
      <c r="AD200" s="81">
        <v>1.6400736318989375</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1932</v>
      </c>
      <c r="B201" s="80">
        <v>122</v>
      </c>
      <c r="C201" s="80">
        <v>3</v>
      </c>
      <c r="D201" s="80">
        <v>8</v>
      </c>
      <c r="E201" s="80">
        <v>2006</v>
      </c>
      <c r="F201" s="80" t="s">
        <v>566</v>
      </c>
      <c r="G201" s="80" t="s">
        <v>1929</v>
      </c>
      <c r="H201" s="80" t="s">
        <v>1930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1933</v>
      </c>
      <c r="B202" s="80">
        <v>123</v>
      </c>
      <c r="C202" s="80">
        <v>4</v>
      </c>
      <c r="D202" s="80">
        <v>8</v>
      </c>
      <c r="E202" s="80">
        <v>2007</v>
      </c>
      <c r="F202" s="80" t="s">
        <v>567</v>
      </c>
      <c r="G202" s="80" t="s">
        <v>1929</v>
      </c>
      <c r="H202" s="80" t="s">
        <v>1930</v>
      </c>
      <c r="I202" s="177"/>
      <c r="J202" s="81">
        <v>26.316319204658075</v>
      </c>
      <c r="K202" s="81">
        <v>2.7961955873084738</v>
      </c>
      <c r="L202" s="81">
        <v>3.7423128426228605</v>
      </c>
      <c r="M202" s="81">
        <v>24.432526889089402</v>
      </c>
      <c r="N202" s="81">
        <v>35.018489515914979</v>
      </c>
      <c r="O202" s="81">
        <v>24.968103726266666</v>
      </c>
      <c r="P202" s="81">
        <v>25.634637080146678</v>
      </c>
      <c r="Q202" s="81">
        <v>1.3643314443153824</v>
      </c>
      <c r="R202" s="81">
        <v>0</v>
      </c>
      <c r="S202" s="81">
        <v>2.2133494024926668</v>
      </c>
      <c r="T202" s="82"/>
      <c r="U202" s="81">
        <v>3360901</v>
      </c>
      <c r="V202" s="81">
        <v>1114</v>
      </c>
      <c r="W202" s="81">
        <v>56</v>
      </c>
      <c r="X202" s="81">
        <v>5324</v>
      </c>
      <c r="Y202" s="81">
        <v>7578</v>
      </c>
      <c r="Z202" s="81">
        <v>12354</v>
      </c>
      <c r="AA202" s="81">
        <v>5020</v>
      </c>
      <c r="AB202" s="81">
        <v>21933</v>
      </c>
      <c r="AC202" s="81">
        <v>0</v>
      </c>
      <c r="AD202" s="81">
        <v>2.2133494024926668</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1934</v>
      </c>
      <c r="B203" s="80">
        <v>124</v>
      </c>
      <c r="C203" s="80">
        <v>5</v>
      </c>
      <c r="D203" s="80">
        <v>8</v>
      </c>
      <c r="E203" s="80">
        <v>2008</v>
      </c>
      <c r="F203" s="80" t="s">
        <v>84</v>
      </c>
      <c r="G203" s="80" t="s">
        <v>1929</v>
      </c>
      <c r="H203" s="80" t="s">
        <v>1930</v>
      </c>
      <c r="I203" s="177"/>
      <c r="J203" s="81">
        <v>25.848313671288068</v>
      </c>
      <c r="K203" s="81">
        <v>2.215269385551955</v>
      </c>
      <c r="L203" s="81">
        <v>3.6559489970911092</v>
      </c>
      <c r="M203" s="81">
        <v>27.379273874342665</v>
      </c>
      <c r="N203" s="81">
        <v>33.749049740733064</v>
      </c>
      <c r="O203" s="81">
        <v>24.373357582268142</v>
      </c>
      <c r="P203" s="81">
        <v>24.774011483956869</v>
      </c>
      <c r="Q203" s="81">
        <v>1.330953168761571</v>
      </c>
      <c r="R203" s="81">
        <v>0</v>
      </c>
      <c r="S203" s="81">
        <v>1.6135070997666454</v>
      </c>
      <c r="T203" s="82"/>
      <c r="U203" s="81">
        <v>3440106</v>
      </c>
      <c r="V203" s="81">
        <v>1114</v>
      </c>
      <c r="W203" s="81">
        <v>56</v>
      </c>
      <c r="X203" s="81">
        <v>5324</v>
      </c>
      <c r="Y203" s="81">
        <v>7654</v>
      </c>
      <c r="Z203" s="81">
        <v>12483</v>
      </c>
      <c r="AA203" s="81">
        <v>4857</v>
      </c>
      <c r="AB203" s="81">
        <v>21748</v>
      </c>
      <c r="AC203" s="81">
        <v>0</v>
      </c>
      <c r="AD203" s="81">
        <v>1.6135070997666454</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1935</v>
      </c>
      <c r="B204" s="80">
        <v>125</v>
      </c>
      <c r="C204" s="80">
        <v>6</v>
      </c>
      <c r="D204" s="80">
        <v>8</v>
      </c>
      <c r="E204" s="80">
        <v>2009</v>
      </c>
      <c r="F204" s="80" t="s">
        <v>85</v>
      </c>
      <c r="G204" s="80" t="s">
        <v>1929</v>
      </c>
      <c r="H204" s="80" t="s">
        <v>1930</v>
      </c>
      <c r="I204" s="177"/>
      <c r="J204" s="81">
        <v>28.00536349356268</v>
      </c>
      <c r="K204" s="81">
        <v>2.6436925486934224</v>
      </c>
      <c r="L204" s="81">
        <v>4.6911256540222483</v>
      </c>
      <c r="M204" s="81">
        <v>29.568397805945963</v>
      </c>
      <c r="N204" s="81">
        <v>30.794226342979943</v>
      </c>
      <c r="O204" s="81">
        <v>24.962196480946631</v>
      </c>
      <c r="P204" s="81">
        <v>23.759160792408249</v>
      </c>
      <c r="Q204" s="81">
        <v>1.2579006424011492</v>
      </c>
      <c r="R204" s="81">
        <v>0</v>
      </c>
      <c r="S204" s="81">
        <v>1.6714688988957689</v>
      </c>
      <c r="T204" s="82"/>
      <c r="U204" s="81">
        <v>3226397</v>
      </c>
      <c r="V204" s="81">
        <v>1356</v>
      </c>
      <c r="W204" s="81">
        <v>99</v>
      </c>
      <c r="X204" s="81">
        <v>5696</v>
      </c>
      <c r="Y204" s="81">
        <v>7629</v>
      </c>
      <c r="Z204" s="81">
        <v>12619</v>
      </c>
      <c r="AA204" s="81">
        <v>4782</v>
      </c>
      <c r="AB204" s="81">
        <v>21577</v>
      </c>
      <c r="AC204" s="81">
        <v>0</v>
      </c>
      <c r="AD204" s="81">
        <v>1.6714688988957689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17.260000000000002</v>
      </c>
      <c r="BJ204" s="81">
        <v>0</v>
      </c>
      <c r="BK204" s="81">
        <v>0</v>
      </c>
      <c r="BL204" s="81">
        <v>0</v>
      </c>
      <c r="BM204" s="82"/>
      <c r="BN204" s="81">
        <v>0</v>
      </c>
      <c r="BO204" s="81">
        <v>0</v>
      </c>
      <c r="BP204" s="81">
        <v>2</v>
      </c>
      <c r="BQ204" s="81">
        <v>0</v>
      </c>
      <c r="BR204" s="81">
        <v>0</v>
      </c>
      <c r="BS204" s="81">
        <v>0</v>
      </c>
      <c r="BT204"/>
      <c r="BU204" s="80"/>
      <c r="BV204" s="80"/>
      <c r="BW204" s="80"/>
      <c r="BX204" s="80"/>
      <c r="BY204" s="80"/>
      <c r="BZ204" s="80"/>
      <c r="CA204" s="80"/>
      <c r="CB204" s="80"/>
      <c r="CC204" s="80"/>
    </row>
    <row r="205" spans="1:81">
      <c r="A205" s="80" t="s">
        <v>1936</v>
      </c>
      <c r="B205" s="80">
        <v>126</v>
      </c>
      <c r="C205" s="80">
        <v>7</v>
      </c>
      <c r="D205" s="80">
        <v>8</v>
      </c>
      <c r="E205" s="80">
        <v>2010</v>
      </c>
      <c r="F205" s="80" t="s">
        <v>86</v>
      </c>
      <c r="G205" s="80" t="s">
        <v>1929</v>
      </c>
      <c r="H205" s="80" t="s">
        <v>1930</v>
      </c>
      <c r="I205" s="177"/>
      <c r="J205" s="81">
        <v>30.369059713629245</v>
      </c>
      <c r="K205" s="81">
        <v>2.6946010788045984</v>
      </c>
      <c r="L205" s="81">
        <v>4.441262863045198</v>
      </c>
      <c r="M205" s="81">
        <v>28.837174720759752</v>
      </c>
      <c r="N205" s="81">
        <v>31.175304341095828</v>
      </c>
      <c r="O205" s="81">
        <v>25.063328036786874</v>
      </c>
      <c r="P205" s="81">
        <v>23.975342368888917</v>
      </c>
      <c r="Q205" s="81">
        <v>1.3040718579245008</v>
      </c>
      <c r="R205" s="81">
        <v>0</v>
      </c>
      <c r="S205" s="81">
        <v>1.732328674770989</v>
      </c>
      <c r="T205" s="82"/>
      <c r="U205" s="81">
        <v>3742923</v>
      </c>
      <c r="V205" s="81">
        <v>1356</v>
      </c>
      <c r="W205" s="81">
        <v>99</v>
      </c>
      <c r="X205" s="81">
        <v>5696</v>
      </c>
      <c r="Y205" s="81">
        <v>7710</v>
      </c>
      <c r="Z205" s="81">
        <v>12729</v>
      </c>
      <c r="AA205" s="81">
        <v>4705</v>
      </c>
      <c r="AB205" s="81">
        <v>21434</v>
      </c>
      <c r="AC205" s="81">
        <v>0</v>
      </c>
      <c r="AD205" s="81">
        <v>1.732328674770989</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4.0369999999999999</v>
      </c>
      <c r="BJ205" s="81">
        <v>0</v>
      </c>
      <c r="BK205" s="81">
        <v>0</v>
      </c>
      <c r="BL205" s="81">
        <v>0</v>
      </c>
      <c r="BM205" s="82"/>
      <c r="BN205" s="81">
        <v>0</v>
      </c>
      <c r="BO205" s="81">
        <v>0</v>
      </c>
      <c r="BP205" s="81">
        <v>1</v>
      </c>
      <c r="BQ205" s="81">
        <v>0</v>
      </c>
      <c r="BR205" s="81">
        <v>0</v>
      </c>
      <c r="BS205" s="81">
        <v>0</v>
      </c>
      <c r="BT205"/>
      <c r="BU205" s="80">
        <v>4.0369999999999999</v>
      </c>
      <c r="BV205" s="80">
        <v>0</v>
      </c>
      <c r="BW205" s="80">
        <v>0</v>
      </c>
      <c r="BX205" s="80">
        <v>0</v>
      </c>
      <c r="BY205" s="80">
        <v>0</v>
      </c>
      <c r="BZ205" s="80">
        <v>0</v>
      </c>
      <c r="CA205" s="80">
        <v>0</v>
      </c>
      <c r="CB205" s="80">
        <v>0</v>
      </c>
      <c r="CC205" s="80">
        <v>0</v>
      </c>
    </row>
    <row r="206" spans="1:81">
      <c r="A206" s="80" t="s">
        <v>1937</v>
      </c>
      <c r="B206" s="80">
        <v>127</v>
      </c>
      <c r="C206" s="80">
        <v>8</v>
      </c>
      <c r="D206" s="80">
        <v>8</v>
      </c>
      <c r="E206" s="80">
        <v>2011</v>
      </c>
      <c r="F206" s="80" t="s">
        <v>87</v>
      </c>
      <c r="G206" s="80" t="s">
        <v>1929</v>
      </c>
      <c r="H206" s="80" t="s">
        <v>1930</v>
      </c>
      <c r="I206" s="177"/>
      <c r="J206" s="81">
        <v>0</v>
      </c>
      <c r="K206" s="81">
        <v>3.6195613635002366</v>
      </c>
      <c r="L206" s="81">
        <v>4.1461399274978881</v>
      </c>
      <c r="M206" s="81">
        <v>33.56079732007607</v>
      </c>
      <c r="N206" s="81">
        <v>34.777285808236954</v>
      </c>
      <c r="O206" s="81">
        <v>22.177382319427483</v>
      </c>
      <c r="P206" s="81">
        <v>17.661044758529307</v>
      </c>
      <c r="Q206" s="81">
        <v>1.3941624211085335</v>
      </c>
      <c r="R206" s="81">
        <v>0</v>
      </c>
      <c r="S206" s="81">
        <v>0.15399038249878141</v>
      </c>
      <c r="T206" s="82"/>
      <c r="U206" s="81">
        <v>0</v>
      </c>
      <c r="V206" s="81">
        <v>1356</v>
      </c>
      <c r="W206" s="81">
        <v>99</v>
      </c>
      <c r="X206" s="81">
        <v>5696</v>
      </c>
      <c r="Y206" s="81">
        <v>7348</v>
      </c>
      <c r="Z206" s="81">
        <v>11508</v>
      </c>
      <c r="AA206" s="81">
        <v>3569</v>
      </c>
      <c r="AB206" s="81">
        <v>19866</v>
      </c>
      <c r="AC206" s="81">
        <v>0</v>
      </c>
      <c r="AD206" s="81">
        <v>0.15399038249878141</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1938</v>
      </c>
      <c r="B207" s="80">
        <v>128</v>
      </c>
      <c r="C207" s="80">
        <v>9</v>
      </c>
      <c r="D207" s="80">
        <v>8</v>
      </c>
      <c r="E207" s="80">
        <v>2012</v>
      </c>
      <c r="F207" s="80" t="s">
        <v>88</v>
      </c>
      <c r="G207" s="80" t="s">
        <v>1929</v>
      </c>
      <c r="H207" s="80" t="s">
        <v>1930</v>
      </c>
      <c r="I207" s="177"/>
      <c r="J207" s="81">
        <v>0</v>
      </c>
      <c r="K207" s="81">
        <v>3.3979361641206536</v>
      </c>
      <c r="L207" s="81">
        <v>4.1585228875001352</v>
      </c>
      <c r="M207" s="81">
        <v>37.759953663437969</v>
      </c>
      <c r="N207" s="81">
        <v>36.8381807566318</v>
      </c>
      <c r="O207" s="81">
        <v>20.169292217468726</v>
      </c>
      <c r="P207" s="81">
        <v>13.830005720897249</v>
      </c>
      <c r="Q207" s="81">
        <v>1.500542193739542</v>
      </c>
      <c r="R207" s="81">
        <v>0</v>
      </c>
      <c r="S207" s="81">
        <v>0.27669928018985235</v>
      </c>
      <c r="T207" s="82"/>
      <c r="U207" s="81">
        <v>0</v>
      </c>
      <c r="V207" s="81">
        <v>1356</v>
      </c>
      <c r="W207" s="81">
        <v>99</v>
      </c>
      <c r="X207" s="81">
        <v>5696</v>
      </c>
      <c r="Y207" s="81">
        <v>7320</v>
      </c>
      <c r="Z207" s="81">
        <v>10549</v>
      </c>
      <c r="AA207" s="81">
        <v>2779</v>
      </c>
      <c r="AB207" s="81">
        <v>19680</v>
      </c>
      <c r="AC207" s="81">
        <v>0</v>
      </c>
      <c r="AD207" s="81">
        <v>0.27669928018985235</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1939</v>
      </c>
      <c r="B208" s="80">
        <v>129</v>
      </c>
      <c r="C208" s="80">
        <v>10</v>
      </c>
      <c r="D208" s="80">
        <v>8</v>
      </c>
      <c r="E208" s="80">
        <v>2013</v>
      </c>
      <c r="F208" s="80" t="s">
        <v>89</v>
      </c>
      <c r="G208" s="80" t="s">
        <v>1929</v>
      </c>
      <c r="H208" s="80" t="s">
        <v>1930</v>
      </c>
      <c r="I208" s="177"/>
      <c r="J208" s="81">
        <v>0</v>
      </c>
      <c r="K208" s="81">
        <v>2.8847608653671526</v>
      </c>
      <c r="L208" s="81">
        <v>3.0167886577279828</v>
      </c>
      <c r="M208" s="81">
        <v>32.58922240208549</v>
      </c>
      <c r="N208" s="81">
        <v>35.763294802586884</v>
      </c>
      <c r="O208" s="81">
        <v>17.577676732969412</v>
      </c>
      <c r="P208" s="81">
        <v>13.427537599130174</v>
      </c>
      <c r="Q208" s="81">
        <v>1.5008652956694053</v>
      </c>
      <c r="R208" s="81">
        <v>0</v>
      </c>
      <c r="S208" s="81">
        <v>0.43753715608574317</v>
      </c>
      <c r="T208" s="82"/>
      <c r="U208" s="81">
        <v>0</v>
      </c>
      <c r="V208" s="81">
        <v>1356</v>
      </c>
      <c r="W208" s="81">
        <v>99</v>
      </c>
      <c r="X208" s="81">
        <v>5696</v>
      </c>
      <c r="Y208" s="81">
        <v>7225</v>
      </c>
      <c r="Z208" s="81">
        <v>9604</v>
      </c>
      <c r="AA208" s="81">
        <v>2688</v>
      </c>
      <c r="AB208" s="81">
        <v>19402</v>
      </c>
      <c r="AC208" s="81">
        <v>0</v>
      </c>
      <c r="AD208" s="81">
        <v>0.43753715608574317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1940</v>
      </c>
      <c r="B209" s="80">
        <v>130</v>
      </c>
      <c r="C209" s="80">
        <v>11</v>
      </c>
      <c r="D209" s="80">
        <v>8</v>
      </c>
      <c r="E209" s="80">
        <v>2014</v>
      </c>
      <c r="F209" s="80" t="s">
        <v>90</v>
      </c>
      <c r="G209" s="80" t="s">
        <v>1929</v>
      </c>
      <c r="H209" s="80" t="s">
        <v>1930</v>
      </c>
      <c r="I209" s="177"/>
      <c r="J209" s="81">
        <v>0</v>
      </c>
      <c r="K209" s="81">
        <v>2.541973243245562E-2</v>
      </c>
      <c r="L209" s="81">
        <v>0</v>
      </c>
      <c r="M209" s="81">
        <v>0.67808361238582648</v>
      </c>
      <c r="N209" s="81">
        <v>34.552623053910558</v>
      </c>
      <c r="O209" s="81">
        <v>14.142022695997206</v>
      </c>
      <c r="P209" s="81">
        <v>13.085625071709606</v>
      </c>
      <c r="Q209" s="81">
        <v>1.4164105834005483</v>
      </c>
      <c r="R209" s="81">
        <v>0</v>
      </c>
      <c r="S209" s="81">
        <v>0.38329621343285758</v>
      </c>
      <c r="T209" s="82"/>
      <c r="U209" s="81">
        <v>0</v>
      </c>
      <c r="V209" s="81">
        <v>11</v>
      </c>
      <c r="W209" s="81">
        <v>0</v>
      </c>
      <c r="X209" s="81">
        <v>106</v>
      </c>
      <c r="Y209" s="81">
        <v>7147</v>
      </c>
      <c r="Z209" s="81">
        <v>8138</v>
      </c>
      <c r="AA209" s="81">
        <v>2606</v>
      </c>
      <c r="AB209" s="81">
        <v>19084</v>
      </c>
      <c r="AC209" s="81">
        <v>0</v>
      </c>
      <c r="AD209" s="81">
        <v>0.38329621343285758</v>
      </c>
      <c r="AE209" s="82"/>
      <c r="AF209" s="81">
        <v>0</v>
      </c>
      <c r="AG209" s="81">
        <v>20020.498468588659</v>
      </c>
      <c r="AH209" s="81">
        <v>0</v>
      </c>
      <c r="AI209" s="81">
        <v>729098.92099815304</v>
      </c>
      <c r="AJ209" s="81">
        <v>42843564.295566544</v>
      </c>
      <c r="AK209" s="81">
        <v>0</v>
      </c>
      <c r="AL209" s="81">
        <v>0</v>
      </c>
      <c r="AM209" s="81">
        <v>2619948.0236855601</v>
      </c>
      <c r="AN209" s="81">
        <v>0</v>
      </c>
      <c r="AO209" s="81">
        <v>0</v>
      </c>
      <c r="AP209" s="82"/>
      <c r="AQ209" s="81">
        <v>156</v>
      </c>
      <c r="AR209" s="81">
        <v>13</v>
      </c>
      <c r="AS209" s="81">
        <v>0</v>
      </c>
      <c r="AT209" s="81">
        <v>0</v>
      </c>
      <c r="AU209" s="81">
        <v>0</v>
      </c>
      <c r="AV209" s="81">
        <v>0</v>
      </c>
      <c r="AW209" s="81" t="s">
        <v>564</v>
      </c>
      <c r="AX209" s="82"/>
      <c r="AY209" s="81">
        <v>637.20000000000005</v>
      </c>
      <c r="AZ209" s="81">
        <v>350.7</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1941</v>
      </c>
      <c r="B210" s="80">
        <v>131</v>
      </c>
      <c r="C210" s="80">
        <v>12</v>
      </c>
      <c r="D210" s="80">
        <v>8</v>
      </c>
      <c r="E210" s="80">
        <v>2015</v>
      </c>
      <c r="F210" s="80" t="s">
        <v>91</v>
      </c>
      <c r="G210" s="80" t="s">
        <v>1929</v>
      </c>
      <c r="H210" s="80" t="s">
        <v>1930</v>
      </c>
      <c r="I210" s="177"/>
      <c r="J210" s="81">
        <v>0</v>
      </c>
      <c r="K210" s="81">
        <v>2.5689377303049342E-2</v>
      </c>
      <c r="L210" s="81">
        <v>0</v>
      </c>
      <c r="M210" s="81">
        <v>0.66709775841434393</v>
      </c>
      <c r="N210" s="81">
        <v>30.573020271848122</v>
      </c>
      <c r="O210" s="81">
        <v>11.700669440872707</v>
      </c>
      <c r="P210" s="81">
        <v>12.764251533092725</v>
      </c>
      <c r="Q210" s="81">
        <v>1.3642897944907337</v>
      </c>
      <c r="R210" s="81">
        <v>0</v>
      </c>
      <c r="S210" s="81">
        <v>0.56580572315552369</v>
      </c>
      <c r="T210" s="82"/>
      <c r="U210" s="81">
        <v>0</v>
      </c>
      <c r="V210" s="81">
        <v>11</v>
      </c>
      <c r="W210" s="81">
        <v>0</v>
      </c>
      <c r="X210" s="81">
        <v>106</v>
      </c>
      <c r="Y210" s="81">
        <v>7053</v>
      </c>
      <c r="Z210" s="81">
        <v>6798</v>
      </c>
      <c r="AA210" s="81">
        <v>2540</v>
      </c>
      <c r="AB210" s="81">
        <v>18777</v>
      </c>
      <c r="AC210" s="81">
        <v>0</v>
      </c>
      <c r="AD210" s="81">
        <v>0.56580572315552369</v>
      </c>
      <c r="AE210" s="82"/>
      <c r="AF210" s="81">
        <v>0</v>
      </c>
      <c r="AG210" s="81">
        <v>18890.83389087487</v>
      </c>
      <c r="AH210" s="81">
        <v>0</v>
      </c>
      <c r="AI210" s="81">
        <v>746888.74215908372</v>
      </c>
      <c r="AJ210" s="81">
        <v>38650750.043974943</v>
      </c>
      <c r="AK210" s="81">
        <v>0</v>
      </c>
      <c r="AL210" s="81">
        <v>0</v>
      </c>
      <c r="AM210" s="81">
        <v>2573309.0834474666</v>
      </c>
      <c r="AN210" s="81">
        <v>0</v>
      </c>
      <c r="AO210" s="81">
        <v>0</v>
      </c>
      <c r="AP210" s="82"/>
      <c r="AQ210" s="81">
        <v>158</v>
      </c>
      <c r="AR210" s="81">
        <v>16</v>
      </c>
      <c r="AS210" s="81">
        <v>0</v>
      </c>
      <c r="AT210" s="81">
        <v>0</v>
      </c>
      <c r="AU210" s="81">
        <v>0</v>
      </c>
      <c r="AV210" s="81">
        <v>0</v>
      </c>
      <c r="AW210" s="81" t="s">
        <v>564</v>
      </c>
      <c r="AX210" s="82"/>
      <c r="AY210" s="81">
        <v>654.6</v>
      </c>
      <c r="AZ210" s="81">
        <v>464.7</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1942</v>
      </c>
      <c r="B211" s="80">
        <v>132</v>
      </c>
      <c r="C211" s="80">
        <v>13</v>
      </c>
      <c r="D211" s="80">
        <v>8</v>
      </c>
      <c r="E211" s="80">
        <v>2016</v>
      </c>
      <c r="F211" s="80" t="s">
        <v>92</v>
      </c>
      <c r="G211" s="80" t="s">
        <v>1929</v>
      </c>
      <c r="H211" s="80" t="s">
        <v>1930</v>
      </c>
      <c r="I211" s="177"/>
      <c r="J211" s="81">
        <v>0</v>
      </c>
      <c r="K211" s="81">
        <v>2.638884341553684E-2</v>
      </c>
      <c r="L211" s="81">
        <v>0</v>
      </c>
      <c r="M211" s="81">
        <v>0.48736455813482416</v>
      </c>
      <c r="N211" s="81">
        <v>28.090422159059816</v>
      </c>
      <c r="O211" s="81">
        <v>9.7205676552921041</v>
      </c>
      <c r="P211" s="81">
        <v>11.937879791987184</v>
      </c>
      <c r="Q211" s="81">
        <v>1.3063393551099058</v>
      </c>
      <c r="R211" s="81">
        <v>0</v>
      </c>
      <c r="S211" s="81">
        <v>0.57411102715382512</v>
      </c>
      <c r="T211" s="82"/>
      <c r="U211" s="81">
        <v>0</v>
      </c>
      <c r="V211" s="81">
        <v>11</v>
      </c>
      <c r="W211" s="81">
        <v>0</v>
      </c>
      <c r="X211" s="81">
        <v>106</v>
      </c>
      <c r="Y211" s="81">
        <v>6965</v>
      </c>
      <c r="Z211" s="81">
        <v>5717</v>
      </c>
      <c r="AA211" s="81">
        <v>2457</v>
      </c>
      <c r="AB211" s="81">
        <v>18495</v>
      </c>
      <c r="AC211" s="81">
        <v>0</v>
      </c>
      <c r="AD211" s="81">
        <v>0.57411102715382512</v>
      </c>
      <c r="AE211" s="82"/>
      <c r="AF211" s="81">
        <v>0</v>
      </c>
      <c r="AG211" s="81">
        <v>18621.188809821051</v>
      </c>
      <c r="AH211" s="81">
        <v>0</v>
      </c>
      <c r="AI211" s="81">
        <v>665269.20059866121</v>
      </c>
      <c r="AJ211" s="81">
        <v>35561744.64613013</v>
      </c>
      <c r="AK211" s="81">
        <v>0</v>
      </c>
      <c r="AL211" s="81">
        <v>0</v>
      </c>
      <c r="AM211" s="81">
        <v>2536631.35019744</v>
      </c>
      <c r="AN211" s="81">
        <v>0</v>
      </c>
      <c r="AO211" s="81">
        <v>0</v>
      </c>
      <c r="AP211" s="82"/>
      <c r="AQ211" s="81">
        <v>162</v>
      </c>
      <c r="AR211" s="81">
        <v>24</v>
      </c>
      <c r="AS211" s="81">
        <v>0</v>
      </c>
      <c r="AT211" s="81">
        <v>0</v>
      </c>
      <c r="AU211" s="81">
        <v>0</v>
      </c>
      <c r="AV211" s="81">
        <v>0</v>
      </c>
      <c r="AW211" s="81" t="s">
        <v>564</v>
      </c>
      <c r="AX211" s="82"/>
      <c r="AY211" s="81">
        <v>671.5</v>
      </c>
      <c r="AZ211" s="81">
        <v>1716.1</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1943</v>
      </c>
      <c r="B212" s="80">
        <v>133</v>
      </c>
      <c r="C212" s="80">
        <v>14</v>
      </c>
      <c r="D212" s="80">
        <v>8</v>
      </c>
      <c r="E212" s="80">
        <v>2017</v>
      </c>
      <c r="F212" s="80" t="s">
        <v>71</v>
      </c>
      <c r="G212" s="80" t="s">
        <v>1929</v>
      </c>
      <c r="H212" s="80" t="s">
        <v>1930</v>
      </c>
      <c r="I212" s="177"/>
      <c r="J212" s="81">
        <v>0.26846092911033537</v>
      </c>
      <c r="K212" s="81">
        <v>2.7124045744391524E-2</v>
      </c>
      <c r="L212" s="81">
        <v>0</v>
      </c>
      <c r="M212" s="81">
        <v>0.45172965859267405</v>
      </c>
      <c r="N212" s="81">
        <v>29.564842613175678</v>
      </c>
      <c r="O212" s="81">
        <v>8.2188959182722137</v>
      </c>
      <c r="P212" s="81">
        <v>10.515261303666664</v>
      </c>
      <c r="Q212" s="81">
        <v>1.2307778727554035</v>
      </c>
      <c r="R212" s="81">
        <v>0</v>
      </c>
      <c r="S212" s="81">
        <v>0.70838342338149396</v>
      </c>
      <c r="T212" s="82"/>
      <c r="U212" s="81">
        <v>34129</v>
      </c>
      <c r="V212" s="81">
        <v>11</v>
      </c>
      <c r="W212" s="81">
        <v>0</v>
      </c>
      <c r="X212" s="81">
        <v>106</v>
      </c>
      <c r="Y212" s="81">
        <v>6908</v>
      </c>
      <c r="Z212" s="81">
        <v>4914</v>
      </c>
      <c r="AA212" s="81">
        <v>2178</v>
      </c>
      <c r="AB212" s="81">
        <v>18020</v>
      </c>
      <c r="AC212" s="81">
        <v>0</v>
      </c>
      <c r="AD212" s="81">
        <v>0.70838342338149396</v>
      </c>
      <c r="AE212" s="82"/>
      <c r="AF212" s="81">
        <v>304683.69108933822</v>
      </c>
      <c r="AG212" s="81">
        <v>19506.022843716641</v>
      </c>
      <c r="AH212" s="81">
        <v>0</v>
      </c>
      <c r="AI212" s="81">
        <v>652592.90386702714</v>
      </c>
      <c r="AJ212" s="81">
        <v>37660283.985303164</v>
      </c>
      <c r="AK212" s="81">
        <v>0</v>
      </c>
      <c r="AL212" s="81">
        <v>0</v>
      </c>
      <c r="AM212" s="81">
        <v>2475351.2168012322</v>
      </c>
      <c r="AN212" s="81">
        <v>0</v>
      </c>
      <c r="AO212" s="81">
        <v>0</v>
      </c>
      <c r="AP212" s="82"/>
      <c r="AQ212" s="81">
        <v>187</v>
      </c>
      <c r="AR212" s="81">
        <v>29</v>
      </c>
      <c r="AS212" s="81">
        <v>0</v>
      </c>
      <c r="AT212" s="81">
        <v>0</v>
      </c>
      <c r="AU212" s="81">
        <v>0</v>
      </c>
      <c r="AV212" s="81">
        <v>0</v>
      </c>
      <c r="AW212" s="81" t="s">
        <v>564</v>
      </c>
      <c r="AX212" s="82"/>
      <c r="AY212" s="81">
        <v>815.90000000000009</v>
      </c>
      <c r="AZ212" s="81">
        <v>1916.6</v>
      </c>
      <c r="BA212" s="81">
        <v>0</v>
      </c>
      <c r="BB212" s="81">
        <v>0</v>
      </c>
      <c r="BC212" s="81">
        <v>0</v>
      </c>
      <c r="BD212" s="81">
        <v>0</v>
      </c>
      <c r="BE212" s="81" t="s">
        <v>564</v>
      </c>
      <c r="BF212" s="82"/>
      <c r="BG212" s="81">
        <v>0</v>
      </c>
      <c r="BH212" s="81">
        <v>0</v>
      </c>
      <c r="BI212" s="81">
        <v>0</v>
      </c>
      <c r="BJ212" s="81">
        <v>0</v>
      </c>
      <c r="BK212" s="81">
        <v>13.496</v>
      </c>
      <c r="BL212" s="81">
        <v>0</v>
      </c>
      <c r="BM212" s="82"/>
      <c r="BN212" s="81">
        <v>0</v>
      </c>
      <c r="BO212" s="81">
        <v>0</v>
      </c>
      <c r="BP212" s="81">
        <v>0</v>
      </c>
      <c r="BQ212" s="81">
        <v>0</v>
      </c>
      <c r="BR212" s="81">
        <v>1</v>
      </c>
      <c r="BS212" s="81">
        <v>0</v>
      </c>
      <c r="BT212"/>
      <c r="BU212" s="80">
        <v>8.016</v>
      </c>
      <c r="BV212" s="80">
        <v>5.48</v>
      </c>
      <c r="BW212" s="80">
        <v>0</v>
      </c>
      <c r="BX212" s="80">
        <v>0</v>
      </c>
      <c r="BY212" s="80">
        <v>0</v>
      </c>
      <c r="BZ212" s="80">
        <v>0</v>
      </c>
      <c r="CA212" s="80">
        <v>0</v>
      </c>
      <c r="CB212" s="80">
        <v>0</v>
      </c>
      <c r="CC212" s="80">
        <v>0</v>
      </c>
    </row>
    <row r="213" spans="1:81">
      <c r="A213" s="80" t="s">
        <v>1944</v>
      </c>
      <c r="B213" s="80">
        <v>134</v>
      </c>
      <c r="C213" s="80">
        <v>15</v>
      </c>
      <c r="D213" s="80">
        <v>8</v>
      </c>
      <c r="E213" s="80">
        <v>2018</v>
      </c>
      <c r="F213" s="80" t="s">
        <v>93</v>
      </c>
      <c r="G213" s="80" t="s">
        <v>1929</v>
      </c>
      <c r="H213" s="80" t="s">
        <v>1930</v>
      </c>
      <c r="I213" s="177"/>
      <c r="J213" s="81">
        <v>0.36601152303305179</v>
      </c>
      <c r="K213" s="81">
        <v>2.5781180906318129E-2</v>
      </c>
      <c r="L213" s="81">
        <v>0</v>
      </c>
      <c r="M213" s="81">
        <v>0.47912934079156516</v>
      </c>
      <c r="N213" s="81">
        <v>27.027288245986135</v>
      </c>
      <c r="O213" s="81">
        <v>7.3243341098799437</v>
      </c>
      <c r="P213" s="81">
        <v>10.816880136094362</v>
      </c>
      <c r="Q213" s="81">
        <v>1.1163042708460533</v>
      </c>
      <c r="R213" s="81">
        <v>0</v>
      </c>
      <c r="S213" s="81">
        <v>0.9962529540974937</v>
      </c>
      <c r="T213" s="82"/>
      <c r="U213" s="81">
        <v>44874</v>
      </c>
      <c r="V213" s="81">
        <v>11</v>
      </c>
      <c r="W213" s="81">
        <v>0</v>
      </c>
      <c r="X213" s="81">
        <v>106</v>
      </c>
      <c r="Y213" s="81">
        <v>6880</v>
      </c>
      <c r="Z213" s="81">
        <v>4463</v>
      </c>
      <c r="AA213" s="81">
        <v>2263</v>
      </c>
      <c r="AB213" s="81">
        <v>17613</v>
      </c>
      <c r="AC213" s="81">
        <v>0</v>
      </c>
      <c r="AD213" s="81">
        <v>0.9962529540974937</v>
      </c>
      <c r="AE213" s="82"/>
      <c r="AF213" s="81">
        <v>419180.88365872059</v>
      </c>
      <c r="AG213" s="81">
        <v>17336.57933269539</v>
      </c>
      <c r="AH213" s="81">
        <v>0</v>
      </c>
      <c r="AI213" s="81">
        <v>650941.38013435854</v>
      </c>
      <c r="AJ213" s="81">
        <v>34305692.316447973</v>
      </c>
      <c r="AK213" s="81">
        <v>0</v>
      </c>
      <c r="AL213" s="81">
        <v>0</v>
      </c>
      <c r="AM213" s="81">
        <v>2424449.0129642719</v>
      </c>
      <c r="AN213" s="81">
        <v>0</v>
      </c>
      <c r="AO213" s="81">
        <v>0</v>
      </c>
      <c r="AP213" s="82"/>
      <c r="AQ213" s="81">
        <v>218</v>
      </c>
      <c r="AR213" s="81">
        <v>50</v>
      </c>
      <c r="AS213" s="81">
        <v>0</v>
      </c>
      <c r="AT213" s="81">
        <v>0</v>
      </c>
      <c r="AU213" s="81">
        <v>0</v>
      </c>
      <c r="AV213" s="81">
        <v>0</v>
      </c>
      <c r="AW213" s="81" t="s">
        <v>564</v>
      </c>
      <c r="AX213" s="82"/>
      <c r="AY213" s="81">
        <v>999.5</v>
      </c>
      <c r="AZ213" s="81">
        <v>2508.5</v>
      </c>
      <c r="BA213" s="81">
        <v>0</v>
      </c>
      <c r="BB213" s="81">
        <v>0</v>
      </c>
      <c r="BC213" s="81">
        <v>0</v>
      </c>
      <c r="BD213" s="81">
        <v>0</v>
      </c>
      <c r="BE213" s="81" t="s">
        <v>564</v>
      </c>
      <c r="BF213" s="82"/>
      <c r="BG213" s="81">
        <v>0</v>
      </c>
      <c r="BH213" s="81">
        <v>0</v>
      </c>
      <c r="BI213" s="81">
        <v>0</v>
      </c>
      <c r="BJ213" s="81">
        <v>0</v>
      </c>
      <c r="BK213" s="81">
        <v>9.016</v>
      </c>
      <c r="BL213" s="81">
        <v>0</v>
      </c>
      <c r="BM213" s="82"/>
      <c r="BN213" s="81">
        <v>0</v>
      </c>
      <c r="BO213" s="81">
        <v>0</v>
      </c>
      <c r="BP213" s="81">
        <v>0</v>
      </c>
      <c r="BQ213" s="81">
        <v>0</v>
      </c>
      <c r="BR213" s="81">
        <v>1</v>
      </c>
      <c r="BS213" s="81">
        <v>0</v>
      </c>
      <c r="BT213"/>
      <c r="BU213" s="80">
        <v>9.016</v>
      </c>
      <c r="BV213" s="80">
        <v>0</v>
      </c>
      <c r="BW213" s="80">
        <v>0</v>
      </c>
      <c r="BX213" s="80">
        <v>0</v>
      </c>
      <c r="BY213" s="80">
        <v>0</v>
      </c>
      <c r="BZ213" s="80">
        <v>0</v>
      </c>
      <c r="CA213" s="80">
        <v>0</v>
      </c>
      <c r="CB213" s="80">
        <v>0</v>
      </c>
      <c r="CC213" s="80">
        <v>0</v>
      </c>
    </row>
    <row r="214" spans="1:81">
      <c r="A214" s="80" t="s">
        <v>1945</v>
      </c>
      <c r="B214" s="80">
        <v>135</v>
      </c>
      <c r="C214" s="80">
        <v>16</v>
      </c>
      <c r="D214" s="80">
        <v>8</v>
      </c>
      <c r="E214" s="80">
        <v>2019</v>
      </c>
      <c r="F214" s="80" t="s">
        <v>73</v>
      </c>
      <c r="G214" s="80" t="s">
        <v>1929</v>
      </c>
      <c r="H214" s="80" t="s">
        <v>1930</v>
      </c>
      <c r="I214" s="177"/>
      <c r="J214" s="81">
        <v>0.50322096139569916</v>
      </c>
      <c r="K214" s="81">
        <v>2.3864881110302372E-2</v>
      </c>
      <c r="L214" s="81">
        <v>0</v>
      </c>
      <c r="M214" s="81">
        <v>0.47968052091656543</v>
      </c>
      <c r="N214" s="81">
        <v>26.2198896475929</v>
      </c>
      <c r="O214" s="81">
        <v>6.5983192792601901</v>
      </c>
      <c r="P214" s="81">
        <v>10.879185296312853</v>
      </c>
      <c r="Q214" s="81">
        <v>1.0592930877803095</v>
      </c>
      <c r="R214" s="81">
        <v>0</v>
      </c>
      <c r="S214" s="81">
        <v>1.1178531226983073</v>
      </c>
      <c r="T214" s="82"/>
      <c r="U214" s="81">
        <v>61805</v>
      </c>
      <c r="V214" s="81">
        <v>11</v>
      </c>
      <c r="W214" s="81">
        <v>0</v>
      </c>
      <c r="X214" s="81">
        <v>106</v>
      </c>
      <c r="Y214" s="81">
        <v>6855</v>
      </c>
      <c r="Z214" s="81">
        <v>4131</v>
      </c>
      <c r="AA214" s="81">
        <v>2259</v>
      </c>
      <c r="AB214" s="81">
        <v>17166</v>
      </c>
      <c r="AC214" s="81">
        <v>0</v>
      </c>
      <c r="AD214" s="81">
        <v>1.1178531226983071</v>
      </c>
      <c r="AE214" s="82"/>
      <c r="AF214" s="81">
        <v>609802.81706673151</v>
      </c>
      <c r="AG214" s="81">
        <v>16786.927874802259</v>
      </c>
      <c r="AH214" s="81">
        <v>0</v>
      </c>
      <c r="AI214" s="81">
        <v>695425.95476132433</v>
      </c>
      <c r="AJ214" s="81">
        <v>34899180.052842833</v>
      </c>
      <c r="AK214" s="81">
        <v>0</v>
      </c>
      <c r="AL214" s="81">
        <v>0</v>
      </c>
      <c r="AM214" s="81">
        <v>2337879.9744211868</v>
      </c>
      <c r="AN214" s="81">
        <v>0</v>
      </c>
      <c r="AO214" s="81">
        <v>0</v>
      </c>
      <c r="AP214" s="82"/>
      <c r="AQ214" s="81">
        <v>262</v>
      </c>
      <c r="AR214" s="81">
        <v>70</v>
      </c>
      <c r="AS214" s="81">
        <v>0</v>
      </c>
      <c r="AT214" s="81">
        <v>0</v>
      </c>
      <c r="AU214" s="81">
        <v>0</v>
      </c>
      <c r="AV214" s="81">
        <v>0</v>
      </c>
      <c r="AW214" s="81" t="s">
        <v>564</v>
      </c>
      <c r="AX214" s="82"/>
      <c r="AY214" s="81">
        <v>1229.8</v>
      </c>
      <c r="AZ214" s="81">
        <v>39144.9</v>
      </c>
      <c r="BA214" s="81">
        <v>0</v>
      </c>
      <c r="BB214" s="81">
        <v>0</v>
      </c>
      <c r="BC214" s="81">
        <v>0</v>
      </c>
      <c r="BD214" s="81">
        <v>0</v>
      </c>
      <c r="BE214" s="81" t="s">
        <v>564</v>
      </c>
      <c r="BF214" s="82"/>
      <c r="BG214" s="81">
        <v>0</v>
      </c>
      <c r="BH214" s="81">
        <v>0</v>
      </c>
      <c r="BI214" s="81">
        <v>0</v>
      </c>
      <c r="BJ214" s="81">
        <v>0</v>
      </c>
      <c r="BK214" s="81">
        <v>8.2189999999999994</v>
      </c>
      <c r="BL214" s="81">
        <v>0</v>
      </c>
      <c r="BM214" s="82"/>
      <c r="BN214" s="81">
        <v>0</v>
      </c>
      <c r="BO214" s="81">
        <v>0</v>
      </c>
      <c r="BP214" s="81">
        <v>0</v>
      </c>
      <c r="BQ214" s="81">
        <v>0</v>
      </c>
      <c r="BR214" s="81">
        <v>1</v>
      </c>
      <c r="BS214" s="81">
        <v>0</v>
      </c>
      <c r="BT214"/>
      <c r="BU214" s="80">
        <v>8.2189999999999994</v>
      </c>
      <c r="BV214" s="80">
        <v>0</v>
      </c>
      <c r="BW214" s="80">
        <v>0</v>
      </c>
      <c r="BX214" s="80">
        <v>0</v>
      </c>
      <c r="BY214" s="80">
        <v>0</v>
      </c>
      <c r="BZ214" s="80">
        <v>0</v>
      </c>
      <c r="CA214" s="80">
        <v>0</v>
      </c>
      <c r="CB214" s="80">
        <v>0</v>
      </c>
      <c r="CC214" s="80">
        <v>0</v>
      </c>
    </row>
    <row r="215" spans="1:81">
      <c r="A215" s="80" t="s">
        <v>1946</v>
      </c>
      <c r="B215" s="80">
        <v>136</v>
      </c>
      <c r="C215" s="80">
        <v>17</v>
      </c>
      <c r="D215" s="80">
        <v>8</v>
      </c>
      <c r="E215" s="80">
        <v>2020</v>
      </c>
      <c r="F215" s="80" t="s">
        <v>218</v>
      </c>
      <c r="G215" s="80" t="s">
        <v>1929</v>
      </c>
      <c r="H215" s="80" t="s">
        <v>1930</v>
      </c>
      <c r="I215" s="177"/>
      <c r="J215" s="81">
        <v>0.85455498735264845</v>
      </c>
      <c r="K215" s="81">
        <v>0.6542554987133139</v>
      </c>
      <c r="L215" s="81">
        <v>1.1514404504951297</v>
      </c>
      <c r="M215" s="81">
        <v>3.3946362453066863</v>
      </c>
      <c r="N215" s="81">
        <v>23.261763032671166</v>
      </c>
      <c r="O215" s="81">
        <v>5.5949366546864407</v>
      </c>
      <c r="P215" s="81">
        <v>10.593880605145578</v>
      </c>
      <c r="Q215" s="81">
        <v>0.98574629365064681</v>
      </c>
      <c r="R215" s="81">
        <v>0</v>
      </c>
      <c r="S215" s="81">
        <v>1.0845695121368299</v>
      </c>
      <c r="T215" s="82"/>
      <c r="U215" s="81">
        <v>110801</v>
      </c>
      <c r="V215" s="81">
        <v>299</v>
      </c>
      <c r="W215" s="81">
        <v>29</v>
      </c>
      <c r="X215" s="81">
        <v>898</v>
      </c>
      <c r="Y215" s="81">
        <v>6819</v>
      </c>
      <c r="Z215" s="81">
        <v>3998</v>
      </c>
      <c r="AA215" s="81">
        <v>2390</v>
      </c>
      <c r="AB215" s="81">
        <v>16718</v>
      </c>
      <c r="AC215" s="81">
        <v>0</v>
      </c>
      <c r="AD215" s="81">
        <v>1.0845695121368299</v>
      </c>
      <c r="AE215" s="82"/>
      <c r="AF215" s="81">
        <v>1038152.931782547</v>
      </c>
      <c r="AG215" s="81">
        <v>447682.33917090663</v>
      </c>
      <c r="AH215" s="81">
        <v>237907.04622422613</v>
      </c>
      <c r="AI215" s="81">
        <v>5040621.6315027708</v>
      </c>
      <c r="AJ215" s="81">
        <v>32978245.796357647</v>
      </c>
      <c r="AK215" s="81"/>
      <c r="AL215" s="81"/>
      <c r="AM215" s="81">
        <v>2181884.7408540053</v>
      </c>
      <c r="AN215" s="81"/>
      <c r="AO215" s="81"/>
      <c r="AP215" s="82"/>
      <c r="AQ215" s="81">
        <v>292</v>
      </c>
      <c r="AR215" s="81">
        <v>88</v>
      </c>
      <c r="AS215" s="81">
        <v>0</v>
      </c>
      <c r="AT215" s="81">
        <v>0</v>
      </c>
      <c r="AU215" s="81">
        <v>0</v>
      </c>
      <c r="AV215" s="81">
        <v>0</v>
      </c>
      <c r="AW215" s="81">
        <v>0</v>
      </c>
      <c r="AX215" s="82"/>
      <c r="AY215" s="81">
        <v>1398.3</v>
      </c>
      <c r="AZ215" s="81">
        <v>80060.899999999994</v>
      </c>
      <c r="BA215" s="81">
        <v>0</v>
      </c>
      <c r="BB215" s="81">
        <v>0</v>
      </c>
      <c r="BC215" s="81">
        <v>0</v>
      </c>
      <c r="BD215" s="81">
        <v>0</v>
      </c>
      <c r="BE215" s="81">
        <v>0</v>
      </c>
      <c r="BF215" s="82"/>
      <c r="BG215" s="81">
        <v>0</v>
      </c>
      <c r="BH215" s="81">
        <v>0</v>
      </c>
      <c r="BI215" s="81">
        <v>0</v>
      </c>
      <c r="BJ215" s="81">
        <v>0</v>
      </c>
      <c r="BK215" s="81">
        <v>9.8360000000000003</v>
      </c>
      <c r="BL215" s="81">
        <v>0</v>
      </c>
      <c r="BM215" s="82"/>
      <c r="BN215" s="81">
        <v>0</v>
      </c>
      <c r="BO215" s="81">
        <v>0</v>
      </c>
      <c r="BP215" s="81">
        <v>0</v>
      </c>
      <c r="BQ215" s="81">
        <v>0</v>
      </c>
      <c r="BR215" s="81">
        <v>1</v>
      </c>
      <c r="BS215" s="81">
        <v>0</v>
      </c>
      <c r="BT215"/>
      <c r="BU215" s="80">
        <v>9.8360000000000003</v>
      </c>
      <c r="BV215" s="80">
        <v>0</v>
      </c>
      <c r="BW215" s="80">
        <v>0</v>
      </c>
      <c r="BX215" s="80">
        <v>0</v>
      </c>
      <c r="BY215" s="80">
        <v>0</v>
      </c>
      <c r="BZ215" s="80">
        <v>0</v>
      </c>
      <c r="CA215" s="80">
        <v>0</v>
      </c>
      <c r="CB215" s="80">
        <v>0</v>
      </c>
      <c r="CC215" s="80">
        <v>0</v>
      </c>
    </row>
    <row r="216" spans="1:81">
      <c r="A216" s="80" t="s">
        <v>1947</v>
      </c>
      <c r="B216" s="80">
        <v>136</v>
      </c>
      <c r="C216" s="80">
        <v>18</v>
      </c>
      <c r="D216" s="80">
        <v>8</v>
      </c>
      <c r="E216" s="80">
        <v>2021</v>
      </c>
      <c r="F216" s="80" t="s">
        <v>75</v>
      </c>
      <c r="G216" s="174" t="s">
        <v>1929</v>
      </c>
      <c r="H216" s="80" t="s">
        <v>1930</v>
      </c>
      <c r="I216" s="177"/>
      <c r="J216" s="81">
        <v>0.41741663195955514</v>
      </c>
      <c r="K216" s="81">
        <v>0.71651539087602079</v>
      </c>
      <c r="L216" s="81">
        <v>0.94821557656006483</v>
      </c>
      <c r="M216" s="81">
        <v>3.7036894104733471</v>
      </c>
      <c r="N216" s="81">
        <v>24.624146663413285</v>
      </c>
      <c r="O216" s="81">
        <v>5.3588876205771445</v>
      </c>
      <c r="P216" s="81">
        <v>10.754160663272936</v>
      </c>
      <c r="Q216" s="81">
        <v>0.96714395228573424</v>
      </c>
      <c r="R216" s="81">
        <v>0</v>
      </c>
      <c r="S216" s="81">
        <v>0.87881560127411562</v>
      </c>
      <c r="T216" s="82"/>
      <c r="U216" s="81">
        <v>56135</v>
      </c>
      <c r="V216" s="81">
        <v>299</v>
      </c>
      <c r="W216" s="81">
        <v>29</v>
      </c>
      <c r="X216" s="81">
        <v>898</v>
      </c>
      <c r="Y216" s="81">
        <v>6773</v>
      </c>
      <c r="Z216" s="81">
        <v>3943</v>
      </c>
      <c r="AA216" s="81">
        <v>2366</v>
      </c>
      <c r="AB216" s="81">
        <v>16208</v>
      </c>
      <c r="AC216" s="81">
        <v>0</v>
      </c>
      <c r="AD216" s="81">
        <v>0.87881560127411562</v>
      </c>
      <c r="AE216" s="82"/>
      <c r="AF216" s="81">
        <v>513386.72971469123</v>
      </c>
      <c r="AG216" s="81">
        <v>479381.17773451901</v>
      </c>
      <c r="AH216" s="81">
        <v>189970.5357676782</v>
      </c>
      <c r="AI216" s="81">
        <v>5552872.3184258575</v>
      </c>
      <c r="AJ216" s="81">
        <v>33065742.517594073</v>
      </c>
      <c r="AK216" s="81">
        <v>0</v>
      </c>
      <c r="AL216" s="81">
        <v>0</v>
      </c>
      <c r="AM216" s="81">
        <v>2127525.09358887</v>
      </c>
      <c r="AN216" s="81">
        <v>0</v>
      </c>
      <c r="AO216" s="81">
        <v>0</v>
      </c>
      <c r="AP216" s="82"/>
      <c r="AQ216" s="81">
        <v>316</v>
      </c>
      <c r="AR216" s="81">
        <v>105</v>
      </c>
      <c r="AS216" s="81">
        <v>0</v>
      </c>
      <c r="AT216" s="81">
        <v>0</v>
      </c>
      <c r="AU216" s="81">
        <v>0</v>
      </c>
      <c r="AV216" s="81">
        <v>0</v>
      </c>
      <c r="AW216" s="81"/>
      <c r="AX216" s="82"/>
      <c r="AY216" s="81">
        <v>1545.6</v>
      </c>
      <c r="AZ216" s="81">
        <v>80786.899999999994</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1948</v>
      </c>
      <c r="B217" s="80">
        <v>136</v>
      </c>
      <c r="C217" s="80">
        <v>19</v>
      </c>
      <c r="D217" s="80">
        <v>8</v>
      </c>
      <c r="E217" s="80">
        <v>2022</v>
      </c>
      <c r="F217" s="80" t="s">
        <v>568</v>
      </c>
      <c r="G217" s="174" t="s">
        <v>1929</v>
      </c>
      <c r="H217" s="80" t="s">
        <v>1930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346</v>
      </c>
      <c r="AR217" s="81">
        <v>107</v>
      </c>
      <c r="AS217" s="81">
        <v>0</v>
      </c>
      <c r="AT217" s="81">
        <v>0</v>
      </c>
      <c r="AU217" s="81">
        <v>0</v>
      </c>
      <c r="AV217" s="81">
        <v>0</v>
      </c>
      <c r="AW217" s="81"/>
      <c r="AX217" s="82"/>
      <c r="AY217" s="81">
        <v>1727.9</v>
      </c>
      <c r="AZ217" s="81">
        <v>80880.399999999994</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1949</v>
      </c>
      <c r="B218" s="80">
        <v>120</v>
      </c>
      <c r="C218" s="80">
        <v>1</v>
      </c>
      <c r="D218" s="80">
        <v>8</v>
      </c>
      <c r="E218" s="80">
        <v>1990</v>
      </c>
      <c r="F218" s="80" t="s">
        <v>562</v>
      </c>
      <c r="G218" s="80" t="s">
        <v>1950</v>
      </c>
      <c r="H218" s="80" t="s">
        <v>1951</v>
      </c>
      <c r="I218" s="177"/>
      <c r="J218" s="81">
        <v>55.845196788206742</v>
      </c>
      <c r="K218" s="81">
        <v>2.785876134360961</v>
      </c>
      <c r="L218" s="81">
        <v>54.583536178808025</v>
      </c>
      <c r="M218" s="81">
        <v>11.190561404876743</v>
      </c>
      <c r="N218" s="81">
        <v>19.031183574314305</v>
      </c>
      <c r="O218" s="81">
        <v>13.826497244127102</v>
      </c>
      <c r="P218" s="81">
        <v>20.975153681605995</v>
      </c>
      <c r="Q218" s="81">
        <v>1.170996160132544</v>
      </c>
      <c r="R218" s="81">
        <v>0</v>
      </c>
      <c r="S218" s="81">
        <v>1.068731694496827</v>
      </c>
      <c r="T218" s="82"/>
      <c r="U218" s="81">
        <v>4157292</v>
      </c>
      <c r="V218" s="81">
        <v>813</v>
      </c>
      <c r="W218" s="81">
        <v>589</v>
      </c>
      <c r="X218" s="81">
        <v>4209</v>
      </c>
      <c r="Y218" s="81">
        <v>4938</v>
      </c>
      <c r="Z218" s="81">
        <v>5687</v>
      </c>
      <c r="AA218" s="81">
        <v>5093</v>
      </c>
      <c r="AB218" s="81">
        <v>19013</v>
      </c>
      <c r="AC218" s="81">
        <v>0</v>
      </c>
      <c r="AD218" s="81">
        <v>1.068731694496827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1952</v>
      </c>
      <c r="B219" s="80">
        <v>121</v>
      </c>
      <c r="C219" s="80">
        <v>2</v>
      </c>
      <c r="D219" s="80">
        <v>8</v>
      </c>
      <c r="E219" s="80">
        <v>2005</v>
      </c>
      <c r="F219" s="80" t="s">
        <v>565</v>
      </c>
      <c r="G219" s="80" t="s">
        <v>1950</v>
      </c>
      <c r="H219" s="80" t="s">
        <v>1951</v>
      </c>
      <c r="I219" s="177"/>
      <c r="J219" s="81">
        <v>31.664747125476016</v>
      </c>
      <c r="K219" s="81">
        <v>3.2923526529020104</v>
      </c>
      <c r="L219" s="81">
        <v>43.427677026299882</v>
      </c>
      <c r="M219" s="81">
        <v>24.46975673646434</v>
      </c>
      <c r="N219" s="81">
        <v>34.436877596398858</v>
      </c>
      <c r="O219" s="81">
        <v>21.526745242013799</v>
      </c>
      <c r="P219" s="81">
        <v>24.187871473644602</v>
      </c>
      <c r="Q219" s="81">
        <v>1.1327549152345835</v>
      </c>
      <c r="R219" s="81">
        <v>0</v>
      </c>
      <c r="S219" s="81">
        <v>1.7949847799999998</v>
      </c>
      <c r="T219" s="82"/>
      <c r="U219" s="81">
        <v>2557105</v>
      </c>
      <c r="V219" s="81">
        <v>1022</v>
      </c>
      <c r="W219" s="81">
        <v>433</v>
      </c>
      <c r="X219" s="81">
        <v>3873</v>
      </c>
      <c r="Y219" s="81">
        <v>5980</v>
      </c>
      <c r="Z219" s="81">
        <v>10246</v>
      </c>
      <c r="AA219" s="81">
        <v>4810</v>
      </c>
      <c r="AB219" s="81">
        <v>19227</v>
      </c>
      <c r="AC219" s="81">
        <v>0</v>
      </c>
      <c r="AD219" s="81">
        <v>1.7949847799999998</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1953</v>
      </c>
      <c r="B220" s="80">
        <v>122</v>
      </c>
      <c r="C220" s="80">
        <v>3</v>
      </c>
      <c r="D220" s="80">
        <v>8</v>
      </c>
      <c r="E220" s="80">
        <v>2006</v>
      </c>
      <c r="F220" s="80" t="s">
        <v>566</v>
      </c>
      <c r="G220" s="80" t="s">
        <v>1950</v>
      </c>
      <c r="H220" s="80" t="s">
        <v>1951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1954</v>
      </c>
      <c r="B221" s="80">
        <v>123</v>
      </c>
      <c r="C221" s="80">
        <v>4</v>
      </c>
      <c r="D221" s="80">
        <v>8</v>
      </c>
      <c r="E221" s="80">
        <v>2007</v>
      </c>
      <c r="F221" s="80" t="s">
        <v>567</v>
      </c>
      <c r="G221" s="80" t="s">
        <v>1950</v>
      </c>
      <c r="H221" s="80" t="s">
        <v>1951</v>
      </c>
      <c r="I221" s="177"/>
      <c r="J221" s="81">
        <v>30.40341374284916</v>
      </c>
      <c r="K221" s="81">
        <v>2.878016744649432</v>
      </c>
      <c r="L221" s="81">
        <v>5.4257345917097437</v>
      </c>
      <c r="M221" s="81">
        <v>22.507874974632436</v>
      </c>
      <c r="N221" s="81">
        <v>34.679271699653476</v>
      </c>
      <c r="O221" s="81">
        <v>20.782500454686748</v>
      </c>
      <c r="P221" s="81">
        <v>23.954598116129095</v>
      </c>
      <c r="Q221" s="81">
        <v>1.1760384026912243</v>
      </c>
      <c r="R221" s="81">
        <v>0</v>
      </c>
      <c r="S221" s="81">
        <v>0</v>
      </c>
      <c r="T221" s="82"/>
      <c r="U221" s="81">
        <v>2756420</v>
      </c>
      <c r="V221" s="81">
        <v>951</v>
      </c>
      <c r="W221" s="81">
        <v>71</v>
      </c>
      <c r="X221" s="81">
        <v>4783</v>
      </c>
      <c r="Y221" s="81">
        <v>6042</v>
      </c>
      <c r="Z221" s="81">
        <v>10283</v>
      </c>
      <c r="AA221" s="81">
        <v>4691</v>
      </c>
      <c r="AB221" s="81">
        <v>18906</v>
      </c>
      <c r="AC221" s="81">
        <v>0</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1955</v>
      </c>
      <c r="B222" s="80">
        <v>124</v>
      </c>
      <c r="C222" s="80">
        <v>5</v>
      </c>
      <c r="D222" s="80">
        <v>8</v>
      </c>
      <c r="E222" s="80">
        <v>2008</v>
      </c>
      <c r="F222" s="80" t="s">
        <v>84</v>
      </c>
      <c r="G222" s="80" t="s">
        <v>1950</v>
      </c>
      <c r="H222" s="80" t="s">
        <v>1951</v>
      </c>
      <c r="I222" s="177"/>
      <c r="J222" s="81">
        <v>26.897967008682805</v>
      </c>
      <c r="K222" s="81">
        <v>2.0918658966237156</v>
      </c>
      <c r="L222" s="81">
        <v>26.585518498239299</v>
      </c>
      <c r="M222" s="81">
        <v>23.606152133782885</v>
      </c>
      <c r="N222" s="81">
        <v>28.736746811363904</v>
      </c>
      <c r="O222" s="81">
        <v>20.071947123745616</v>
      </c>
      <c r="P222" s="81">
        <v>23.549847852878084</v>
      </c>
      <c r="Q222" s="81">
        <v>1.1476013344039444</v>
      </c>
      <c r="R222" s="81">
        <v>0</v>
      </c>
      <c r="S222" s="81">
        <v>0</v>
      </c>
      <c r="T222" s="82"/>
      <c r="U222" s="81">
        <v>2632681</v>
      </c>
      <c r="V222" s="81">
        <v>951</v>
      </c>
      <c r="W222" s="81">
        <v>395</v>
      </c>
      <c r="X222" s="81">
        <v>4783</v>
      </c>
      <c r="Y222" s="81">
        <v>6081</v>
      </c>
      <c r="Z222" s="81">
        <v>10280</v>
      </c>
      <c r="AA222" s="81">
        <v>4617</v>
      </c>
      <c r="AB222" s="81">
        <v>18752</v>
      </c>
      <c r="AC222" s="81">
        <v>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1956</v>
      </c>
      <c r="B223" s="80">
        <v>125</v>
      </c>
      <c r="C223" s="80">
        <v>6</v>
      </c>
      <c r="D223" s="80">
        <v>8</v>
      </c>
      <c r="E223" s="80">
        <v>2009</v>
      </c>
      <c r="F223" s="80" t="s">
        <v>85</v>
      </c>
      <c r="G223" s="80" t="s">
        <v>1950</v>
      </c>
      <c r="H223" s="80" t="s">
        <v>1951</v>
      </c>
      <c r="I223" s="177"/>
      <c r="J223" s="81">
        <v>31.950578610188973</v>
      </c>
      <c r="K223" s="81">
        <v>2.4292301366031035</v>
      </c>
      <c r="L223" s="81">
        <v>29.785022761940095</v>
      </c>
      <c r="M223" s="81">
        <v>26.918318752815445</v>
      </c>
      <c r="N223" s="81">
        <v>27.381881012751755</v>
      </c>
      <c r="O223" s="81">
        <v>20.309602287810371</v>
      </c>
      <c r="P223" s="81">
        <v>22.462393547151336</v>
      </c>
      <c r="Q223" s="81">
        <v>1.0761267997443025</v>
      </c>
      <c r="R223" s="81">
        <v>0</v>
      </c>
      <c r="S223" s="81">
        <v>0</v>
      </c>
      <c r="T223" s="82"/>
      <c r="U223" s="81">
        <v>2388605</v>
      </c>
      <c r="V223" s="81">
        <v>894</v>
      </c>
      <c r="W223" s="81">
        <v>606</v>
      </c>
      <c r="X223" s="81">
        <v>5478</v>
      </c>
      <c r="Y223" s="81">
        <v>6083</v>
      </c>
      <c r="Z223" s="81">
        <v>10267</v>
      </c>
      <c r="AA223" s="81">
        <v>4521</v>
      </c>
      <c r="AB223" s="81">
        <v>18459</v>
      </c>
      <c r="AC223" s="81">
        <v>0</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3.847</v>
      </c>
      <c r="BH223" s="81">
        <v>0</v>
      </c>
      <c r="BI223" s="81">
        <v>17.004000000000001</v>
      </c>
      <c r="BJ223" s="81">
        <v>0</v>
      </c>
      <c r="BK223" s="81">
        <v>11.21</v>
      </c>
      <c r="BL223" s="81">
        <v>0</v>
      </c>
      <c r="BM223" s="82"/>
      <c r="BN223" s="81">
        <v>1</v>
      </c>
      <c r="BO223" s="81">
        <v>0</v>
      </c>
      <c r="BP223" s="81">
        <v>2</v>
      </c>
      <c r="BQ223" s="81">
        <v>0</v>
      </c>
      <c r="BR223" s="81">
        <v>2</v>
      </c>
      <c r="BS223" s="81">
        <v>0</v>
      </c>
      <c r="BT223"/>
      <c r="BU223" s="80"/>
      <c r="BV223" s="80"/>
      <c r="BW223" s="80"/>
      <c r="BX223" s="80"/>
      <c r="BY223" s="80"/>
      <c r="BZ223" s="80"/>
      <c r="CA223" s="80"/>
      <c r="CB223" s="80"/>
      <c r="CC223" s="80"/>
    </row>
    <row r="224" spans="1:81">
      <c r="A224" s="80" t="s">
        <v>1957</v>
      </c>
      <c r="B224" s="80">
        <v>126</v>
      </c>
      <c r="C224" s="80">
        <v>7</v>
      </c>
      <c r="D224" s="80">
        <v>8</v>
      </c>
      <c r="E224" s="80">
        <v>2010</v>
      </c>
      <c r="F224" s="80" t="s">
        <v>86</v>
      </c>
      <c r="G224" s="80" t="s">
        <v>1950</v>
      </c>
      <c r="H224" s="80" t="s">
        <v>1951</v>
      </c>
      <c r="I224" s="177"/>
      <c r="J224" s="81">
        <v>32.326465247561082</v>
      </c>
      <c r="K224" s="81">
        <v>2.3163752153508459</v>
      </c>
      <c r="L224" s="81">
        <v>27.625179040394823</v>
      </c>
      <c r="M224" s="81">
        <v>25.706536962005845</v>
      </c>
      <c r="N224" s="81">
        <v>28.746054477715148</v>
      </c>
      <c r="O224" s="81">
        <v>20.286547942730394</v>
      </c>
      <c r="P224" s="81">
        <v>22.589307698466435</v>
      </c>
      <c r="Q224" s="81">
        <v>1.1118742746836918</v>
      </c>
      <c r="R224" s="81">
        <v>0</v>
      </c>
      <c r="S224" s="81">
        <v>0</v>
      </c>
      <c r="T224" s="82"/>
      <c r="U224" s="81">
        <v>2840162</v>
      </c>
      <c r="V224" s="81">
        <v>894</v>
      </c>
      <c r="W224" s="81">
        <v>606</v>
      </c>
      <c r="X224" s="81">
        <v>5478</v>
      </c>
      <c r="Y224" s="81">
        <v>6145</v>
      </c>
      <c r="Z224" s="81">
        <v>10303</v>
      </c>
      <c r="AA224" s="81">
        <v>4433</v>
      </c>
      <c r="AB224" s="81">
        <v>18275</v>
      </c>
      <c r="AC224" s="81">
        <v>0</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3.9350000000000001</v>
      </c>
      <c r="BH224" s="81">
        <v>0</v>
      </c>
      <c r="BI224" s="81">
        <v>17.016999999999999</v>
      </c>
      <c r="BJ224" s="81">
        <v>0</v>
      </c>
      <c r="BK224" s="81">
        <v>11.298</v>
      </c>
      <c r="BL224" s="81">
        <v>0</v>
      </c>
      <c r="BM224" s="82"/>
      <c r="BN224" s="81">
        <v>1</v>
      </c>
      <c r="BO224" s="81">
        <v>0</v>
      </c>
      <c r="BP224" s="81">
        <v>2</v>
      </c>
      <c r="BQ224" s="81">
        <v>0</v>
      </c>
      <c r="BR224" s="81">
        <v>2</v>
      </c>
      <c r="BS224" s="81">
        <v>0</v>
      </c>
      <c r="BT224"/>
      <c r="BU224" s="80">
        <v>28.315000000000001</v>
      </c>
      <c r="BV224" s="80">
        <v>3.9350000000000001</v>
      </c>
      <c r="BW224" s="80">
        <v>0</v>
      </c>
      <c r="BX224" s="80">
        <v>0</v>
      </c>
      <c r="BY224" s="80">
        <v>0</v>
      </c>
      <c r="BZ224" s="80">
        <v>0</v>
      </c>
      <c r="CA224" s="80">
        <v>0</v>
      </c>
      <c r="CB224" s="80">
        <v>0</v>
      </c>
      <c r="CC224" s="80">
        <v>0</v>
      </c>
    </row>
    <row r="225" spans="1:81">
      <c r="A225" s="80" t="s">
        <v>1958</v>
      </c>
      <c r="B225" s="80">
        <v>127</v>
      </c>
      <c r="C225" s="80">
        <v>8</v>
      </c>
      <c r="D225" s="80">
        <v>8</v>
      </c>
      <c r="E225" s="80">
        <v>2011</v>
      </c>
      <c r="F225" s="80" t="s">
        <v>87</v>
      </c>
      <c r="G225" s="80" t="s">
        <v>1950</v>
      </c>
      <c r="H225" s="80" t="s">
        <v>1951</v>
      </c>
      <c r="I225" s="177"/>
      <c r="J225" s="81">
        <v>29.072505339167883</v>
      </c>
      <c r="K225" s="81">
        <v>2.826864035000896</v>
      </c>
      <c r="L225" s="81">
        <v>30.258242867403833</v>
      </c>
      <c r="M225" s="81">
        <v>31.662242842857847</v>
      </c>
      <c r="N225" s="81">
        <v>35.015586491358114</v>
      </c>
      <c r="O225" s="81">
        <v>19.801234213774535</v>
      </c>
      <c r="P225" s="81">
        <v>20.560840843846815</v>
      </c>
      <c r="Q225" s="81">
        <v>1.2679818093521085</v>
      </c>
      <c r="R225" s="81">
        <v>0</v>
      </c>
      <c r="S225" s="81">
        <v>2.2396920691946689</v>
      </c>
      <c r="T225" s="82"/>
      <c r="U225" s="81">
        <v>2828752</v>
      </c>
      <c r="V225" s="81">
        <v>894</v>
      </c>
      <c r="W225" s="81">
        <v>606</v>
      </c>
      <c r="X225" s="81">
        <v>5478</v>
      </c>
      <c r="Y225" s="81">
        <v>6157</v>
      </c>
      <c r="Z225" s="81">
        <v>10275</v>
      </c>
      <c r="AA225" s="81">
        <v>4155</v>
      </c>
      <c r="AB225" s="81">
        <v>18068</v>
      </c>
      <c r="AC225" s="81">
        <v>0</v>
      </c>
      <c r="AD225" s="81">
        <v>2.2396920691946689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3.87</v>
      </c>
      <c r="BH225" s="81">
        <v>0</v>
      </c>
      <c r="BI225" s="81">
        <v>17.073</v>
      </c>
      <c r="BJ225" s="81">
        <v>0</v>
      </c>
      <c r="BK225" s="81">
        <v>5.8</v>
      </c>
      <c r="BL225" s="81">
        <v>0</v>
      </c>
      <c r="BM225" s="82"/>
      <c r="BN225" s="81">
        <v>1</v>
      </c>
      <c r="BO225" s="81">
        <v>0</v>
      </c>
      <c r="BP225" s="81">
        <v>2</v>
      </c>
      <c r="BQ225" s="81">
        <v>0</v>
      </c>
      <c r="BR225" s="81">
        <v>1</v>
      </c>
      <c r="BS225" s="81">
        <v>0</v>
      </c>
      <c r="BT225"/>
      <c r="BU225" s="80">
        <v>22.873000000000001</v>
      </c>
      <c r="BV225" s="80">
        <v>0</v>
      </c>
      <c r="BW225" s="80">
        <v>0</v>
      </c>
      <c r="BX225" s="80">
        <v>3.87</v>
      </c>
      <c r="BY225" s="80">
        <v>0</v>
      </c>
      <c r="BZ225" s="80">
        <v>0</v>
      </c>
      <c r="CA225" s="80">
        <v>0</v>
      </c>
      <c r="CB225" s="80">
        <v>0</v>
      </c>
      <c r="CC225" s="80">
        <v>0</v>
      </c>
    </row>
    <row r="226" spans="1:81">
      <c r="A226" s="80" t="s">
        <v>1959</v>
      </c>
      <c r="B226" s="80">
        <v>128</v>
      </c>
      <c r="C226" s="80">
        <v>9</v>
      </c>
      <c r="D226" s="80">
        <v>8</v>
      </c>
      <c r="E226" s="80">
        <v>2012</v>
      </c>
      <c r="F226" s="80" t="s">
        <v>88</v>
      </c>
      <c r="G226" s="80" t="s">
        <v>1950</v>
      </c>
      <c r="H226" s="80" t="s">
        <v>1951</v>
      </c>
      <c r="I226" s="177"/>
      <c r="J226" s="81">
        <v>36.662877167274978</v>
      </c>
      <c r="K226" s="81">
        <v>2.7033647912505669</v>
      </c>
      <c r="L226" s="81">
        <v>29.589264807051272</v>
      </c>
      <c r="M226" s="81">
        <v>31.568472185340259</v>
      </c>
      <c r="N226" s="81">
        <v>37.738792474557108</v>
      </c>
      <c r="O226" s="81">
        <v>19.932208869761254</v>
      </c>
      <c r="P226" s="81">
        <v>20.861958971572967</v>
      </c>
      <c r="Q226" s="81">
        <v>1.3642886927124809</v>
      </c>
      <c r="R226" s="81">
        <v>0</v>
      </c>
      <c r="S226" s="81">
        <v>2.8245846077681827</v>
      </c>
      <c r="T226" s="82"/>
      <c r="U226" s="81">
        <v>3112559</v>
      </c>
      <c r="V226" s="81">
        <v>894</v>
      </c>
      <c r="W226" s="81">
        <v>606</v>
      </c>
      <c r="X226" s="81">
        <v>5478</v>
      </c>
      <c r="Y226" s="81">
        <v>6201</v>
      </c>
      <c r="Z226" s="81">
        <v>10425</v>
      </c>
      <c r="AA226" s="81">
        <v>4192</v>
      </c>
      <c r="AB226" s="81">
        <v>17893</v>
      </c>
      <c r="AC226" s="81">
        <v>0</v>
      </c>
      <c r="AD226" s="81">
        <v>2.8245846077681827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20.186</v>
      </c>
      <c r="BJ226" s="81">
        <v>0</v>
      </c>
      <c r="BK226" s="81">
        <v>10.798</v>
      </c>
      <c r="BL226" s="81">
        <v>0</v>
      </c>
      <c r="BM226" s="82"/>
      <c r="BN226" s="81">
        <v>0</v>
      </c>
      <c r="BO226" s="81">
        <v>0</v>
      </c>
      <c r="BP226" s="81">
        <v>2</v>
      </c>
      <c r="BQ226" s="81">
        <v>0</v>
      </c>
      <c r="BR226" s="81">
        <v>2</v>
      </c>
      <c r="BS226" s="81">
        <v>0</v>
      </c>
      <c r="BT226"/>
      <c r="BU226" s="80">
        <v>30.984000000000002</v>
      </c>
      <c r="BV226" s="80">
        <v>0</v>
      </c>
      <c r="BW226" s="80">
        <v>0</v>
      </c>
      <c r="BX226" s="80">
        <v>0</v>
      </c>
      <c r="BY226" s="80">
        <v>0</v>
      </c>
      <c r="BZ226" s="80">
        <v>0</v>
      </c>
      <c r="CA226" s="80">
        <v>0</v>
      </c>
      <c r="CB226" s="80">
        <v>0</v>
      </c>
      <c r="CC226" s="80">
        <v>0</v>
      </c>
    </row>
    <row r="227" spans="1:81">
      <c r="A227" s="80" t="s">
        <v>1960</v>
      </c>
      <c r="B227" s="80">
        <v>129</v>
      </c>
      <c r="C227" s="80">
        <v>10</v>
      </c>
      <c r="D227" s="80">
        <v>8</v>
      </c>
      <c r="E227" s="80">
        <v>2013</v>
      </c>
      <c r="F227" s="80" t="s">
        <v>89</v>
      </c>
      <c r="G227" s="80" t="s">
        <v>1950</v>
      </c>
      <c r="H227" s="80" t="s">
        <v>1951</v>
      </c>
      <c r="I227" s="177"/>
      <c r="J227" s="81">
        <v>39.418270033312993</v>
      </c>
      <c r="K227" s="81">
        <v>2.6274231425770189</v>
      </c>
      <c r="L227" s="81">
        <v>24.052749090053165</v>
      </c>
      <c r="M227" s="81">
        <v>30.287690798010615</v>
      </c>
      <c r="N227" s="81">
        <v>32.4635977484607</v>
      </c>
      <c r="O227" s="81">
        <v>19.484792430153309</v>
      </c>
      <c r="P227" s="81">
        <v>21.879692962868365</v>
      </c>
      <c r="Q227" s="81">
        <v>1.3709068534096074</v>
      </c>
      <c r="R227" s="81">
        <v>0</v>
      </c>
      <c r="S227" s="81">
        <v>2.467205290902009</v>
      </c>
      <c r="T227" s="82"/>
      <c r="U227" s="81">
        <v>3137405</v>
      </c>
      <c r="V227" s="81">
        <v>894</v>
      </c>
      <c r="W227" s="81">
        <v>606</v>
      </c>
      <c r="X227" s="81">
        <v>5478</v>
      </c>
      <c r="Y227" s="81">
        <v>6190</v>
      </c>
      <c r="Z227" s="81">
        <v>10646</v>
      </c>
      <c r="AA227" s="81">
        <v>4380</v>
      </c>
      <c r="AB227" s="81">
        <v>17722</v>
      </c>
      <c r="AC227" s="81">
        <v>0</v>
      </c>
      <c r="AD227" s="81">
        <v>2.467205290902009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20.292999999999999</v>
      </c>
      <c r="BJ227" s="81">
        <v>0</v>
      </c>
      <c r="BK227" s="81">
        <v>10.743</v>
      </c>
      <c r="BL227" s="81">
        <v>0</v>
      </c>
      <c r="BM227" s="82"/>
      <c r="BN227" s="81">
        <v>0</v>
      </c>
      <c r="BO227" s="81">
        <v>0</v>
      </c>
      <c r="BP227" s="81">
        <v>2</v>
      </c>
      <c r="BQ227" s="81">
        <v>0</v>
      </c>
      <c r="BR227" s="81">
        <v>2</v>
      </c>
      <c r="BS227" s="81">
        <v>0</v>
      </c>
      <c r="BT227"/>
      <c r="BU227" s="80">
        <v>31.036000000000001</v>
      </c>
      <c r="BV227" s="80">
        <v>0</v>
      </c>
      <c r="BW227" s="80">
        <v>0</v>
      </c>
      <c r="BX227" s="80">
        <v>0</v>
      </c>
      <c r="BY227" s="80">
        <v>0</v>
      </c>
      <c r="BZ227" s="80">
        <v>0</v>
      </c>
      <c r="CA227" s="80">
        <v>0</v>
      </c>
      <c r="CB227" s="80">
        <v>0</v>
      </c>
      <c r="CC227" s="80">
        <v>0</v>
      </c>
    </row>
    <row r="228" spans="1:81">
      <c r="A228" s="80" t="s">
        <v>1961</v>
      </c>
      <c r="B228" s="80">
        <v>130</v>
      </c>
      <c r="C228" s="80">
        <v>11</v>
      </c>
      <c r="D228" s="80">
        <v>8</v>
      </c>
      <c r="E228" s="80">
        <v>2014</v>
      </c>
      <c r="F228" s="80" t="s">
        <v>90</v>
      </c>
      <c r="G228" s="80" t="s">
        <v>1950</v>
      </c>
      <c r="H228" s="80" t="s">
        <v>1951</v>
      </c>
      <c r="I228" s="177"/>
      <c r="J228" s="81">
        <v>42.257576250752983</v>
      </c>
      <c r="K228" s="81">
        <v>2.5790000964655735</v>
      </c>
      <c r="L228" s="81">
        <v>29.076017393613874</v>
      </c>
      <c r="M228" s="81">
        <v>27.756067648367178</v>
      </c>
      <c r="N228" s="81">
        <v>28.627937474372651</v>
      </c>
      <c r="O228" s="81">
        <v>18.568138671262002</v>
      </c>
      <c r="P228" s="81">
        <v>21.973405722870776</v>
      </c>
      <c r="Q228" s="81">
        <v>1.3036707135522232</v>
      </c>
      <c r="R228" s="81">
        <v>0</v>
      </c>
      <c r="S228" s="81">
        <v>3.4266595017225843</v>
      </c>
      <c r="T228" s="82"/>
      <c r="U228" s="81">
        <v>3354163</v>
      </c>
      <c r="V228" s="81">
        <v>892</v>
      </c>
      <c r="W228" s="81">
        <v>629</v>
      </c>
      <c r="X228" s="81">
        <v>5133</v>
      </c>
      <c r="Y228" s="81">
        <v>6216</v>
      </c>
      <c r="Z228" s="81">
        <v>10685</v>
      </c>
      <c r="AA228" s="81">
        <v>4376</v>
      </c>
      <c r="AB228" s="81">
        <v>17565</v>
      </c>
      <c r="AC228" s="81">
        <v>0</v>
      </c>
      <c r="AD228" s="81">
        <v>3.4266595017225843</v>
      </c>
      <c r="AE228" s="82"/>
      <c r="AF228" s="81">
        <v>37847108.729020305</v>
      </c>
      <c r="AG228" s="81">
        <v>1837259.8433418549</v>
      </c>
      <c r="AH228" s="81">
        <v>5488496.4349909648</v>
      </c>
      <c r="AI228" s="81">
        <v>32559461.454066917</v>
      </c>
      <c r="AJ228" s="81">
        <v>32268742.364271961</v>
      </c>
      <c r="AK228" s="81">
        <v>0</v>
      </c>
      <c r="AL228" s="81">
        <v>0</v>
      </c>
      <c r="AM228" s="81">
        <v>2411412.0224290951</v>
      </c>
      <c r="AN228" s="81">
        <v>0</v>
      </c>
      <c r="AO228" s="81">
        <v>0</v>
      </c>
      <c r="AP228" s="82"/>
      <c r="AQ228" s="81">
        <v>257</v>
      </c>
      <c r="AR228" s="81">
        <v>24</v>
      </c>
      <c r="AS228" s="81">
        <v>0</v>
      </c>
      <c r="AT228" s="81">
        <v>0</v>
      </c>
      <c r="AU228" s="81">
        <v>0</v>
      </c>
      <c r="AV228" s="81">
        <v>1</v>
      </c>
      <c r="AW228" s="81" t="s">
        <v>564</v>
      </c>
      <c r="AX228" s="82"/>
      <c r="AY228" s="81">
        <v>1086.9000000000001</v>
      </c>
      <c r="AZ228" s="81">
        <v>2813</v>
      </c>
      <c r="BA228" s="81">
        <v>0</v>
      </c>
      <c r="BB228" s="81">
        <v>0</v>
      </c>
      <c r="BC228" s="81">
        <v>0</v>
      </c>
      <c r="BD228" s="81">
        <v>250</v>
      </c>
      <c r="BE228" s="81" t="s">
        <v>564</v>
      </c>
      <c r="BF228" s="82"/>
      <c r="BG228" s="81">
        <v>3.5539999999999998</v>
      </c>
      <c r="BH228" s="81">
        <v>0</v>
      </c>
      <c r="BI228" s="81">
        <v>19.266999999999999</v>
      </c>
      <c r="BJ228" s="81">
        <v>0</v>
      </c>
      <c r="BK228" s="81">
        <v>10.273999999999999</v>
      </c>
      <c r="BL228" s="81">
        <v>0</v>
      </c>
      <c r="BM228" s="82"/>
      <c r="BN228" s="81">
        <v>1</v>
      </c>
      <c r="BO228" s="81">
        <v>0</v>
      </c>
      <c r="BP228" s="81">
        <v>2</v>
      </c>
      <c r="BQ228" s="81">
        <v>0</v>
      </c>
      <c r="BR228" s="81">
        <v>2</v>
      </c>
      <c r="BS228" s="81">
        <v>0</v>
      </c>
      <c r="BT228"/>
      <c r="BU228" s="80">
        <v>29.541</v>
      </c>
      <c r="BV228" s="80">
        <v>0</v>
      </c>
      <c r="BW228" s="80">
        <v>0</v>
      </c>
      <c r="BX228" s="80">
        <v>3.5539999999999998</v>
      </c>
      <c r="BY228" s="80">
        <v>0</v>
      </c>
      <c r="BZ228" s="80">
        <v>0</v>
      </c>
      <c r="CA228" s="80">
        <v>0</v>
      </c>
      <c r="CB228" s="80">
        <v>0</v>
      </c>
      <c r="CC228" s="80">
        <v>0</v>
      </c>
    </row>
    <row r="229" spans="1:81">
      <c r="A229" s="80" t="s">
        <v>1962</v>
      </c>
      <c r="B229" s="80">
        <v>131</v>
      </c>
      <c r="C229" s="80">
        <v>12</v>
      </c>
      <c r="D229" s="80">
        <v>8</v>
      </c>
      <c r="E229" s="80">
        <v>2015</v>
      </c>
      <c r="F229" s="80" t="s">
        <v>91</v>
      </c>
      <c r="G229" s="80" t="s">
        <v>1950</v>
      </c>
      <c r="H229" s="80" t="s">
        <v>1951</v>
      </c>
      <c r="I229" s="177"/>
      <c r="J229" s="81">
        <v>43.474733872512552</v>
      </c>
      <c r="K229" s="81">
        <v>2.6545524702925105</v>
      </c>
      <c r="L229" s="81">
        <v>25.457002541860302</v>
      </c>
      <c r="M229" s="81">
        <v>29.292349260574714</v>
      </c>
      <c r="N229" s="81">
        <v>32.284018978075302</v>
      </c>
      <c r="O229" s="81">
        <v>18.301444272550675</v>
      </c>
      <c r="P229" s="81">
        <v>21.865062370270255</v>
      </c>
      <c r="Q229" s="81">
        <v>1.2606075482992081</v>
      </c>
      <c r="R229" s="81">
        <v>0</v>
      </c>
      <c r="S229" s="81">
        <v>2.9554297637183797</v>
      </c>
      <c r="T229" s="82"/>
      <c r="U229" s="81">
        <v>3940362</v>
      </c>
      <c r="V229" s="81">
        <v>892</v>
      </c>
      <c r="W229" s="81">
        <v>629</v>
      </c>
      <c r="X229" s="81">
        <v>5133</v>
      </c>
      <c r="Y229" s="81">
        <v>6219</v>
      </c>
      <c r="Z229" s="81">
        <v>10633</v>
      </c>
      <c r="AA229" s="81">
        <v>4351</v>
      </c>
      <c r="AB229" s="81">
        <v>17350</v>
      </c>
      <c r="AC229" s="81">
        <v>0</v>
      </c>
      <c r="AD229" s="81">
        <v>2.9554297637183797</v>
      </c>
      <c r="AE229" s="82"/>
      <c r="AF229" s="81">
        <v>37200939.513024889</v>
      </c>
      <c r="AG229" s="81">
        <v>1759634.7634573719</v>
      </c>
      <c r="AH229" s="81">
        <v>3791494.7328503015</v>
      </c>
      <c r="AI229" s="81">
        <v>34497505.692011416</v>
      </c>
      <c r="AJ229" s="81">
        <v>37042154.875713579</v>
      </c>
      <c r="AK229" s="81">
        <v>0</v>
      </c>
      <c r="AL229" s="81">
        <v>0</v>
      </c>
      <c r="AM229" s="81">
        <v>2377744.7194873272</v>
      </c>
      <c r="AN229" s="81">
        <v>0</v>
      </c>
      <c r="AO229" s="81">
        <v>0</v>
      </c>
      <c r="AP229" s="82"/>
      <c r="AQ229" s="81">
        <v>291</v>
      </c>
      <c r="AR229" s="81">
        <v>31</v>
      </c>
      <c r="AS229" s="81">
        <v>0</v>
      </c>
      <c r="AT229" s="81">
        <v>0</v>
      </c>
      <c r="AU229" s="81">
        <v>0</v>
      </c>
      <c r="AV229" s="81">
        <v>1</v>
      </c>
      <c r="AW229" s="81" t="s">
        <v>564</v>
      </c>
      <c r="AX229" s="82"/>
      <c r="AY229" s="81">
        <v>1275.0999999999999</v>
      </c>
      <c r="AZ229" s="81">
        <v>3012.1</v>
      </c>
      <c r="BA229" s="81">
        <v>0</v>
      </c>
      <c r="BB229" s="81">
        <v>0</v>
      </c>
      <c r="BC229" s="81">
        <v>0</v>
      </c>
      <c r="BD229" s="81">
        <v>250</v>
      </c>
      <c r="BE229" s="81" t="s">
        <v>564</v>
      </c>
      <c r="BF229" s="82"/>
      <c r="BG229" s="81">
        <v>3.528</v>
      </c>
      <c r="BH229" s="81">
        <v>0</v>
      </c>
      <c r="BI229" s="81">
        <v>18.734999999999999</v>
      </c>
      <c r="BJ229" s="81">
        <v>0</v>
      </c>
      <c r="BK229" s="81">
        <v>9.9969999999999999</v>
      </c>
      <c r="BL229" s="81">
        <v>0</v>
      </c>
      <c r="BM229" s="82"/>
      <c r="BN229" s="81">
        <v>1</v>
      </c>
      <c r="BO229" s="81">
        <v>0</v>
      </c>
      <c r="BP229" s="81">
        <v>2</v>
      </c>
      <c r="BQ229" s="81">
        <v>0</v>
      </c>
      <c r="BR229" s="81">
        <v>2</v>
      </c>
      <c r="BS229" s="81">
        <v>0</v>
      </c>
      <c r="BT229"/>
      <c r="BU229" s="80">
        <v>28.731999999999999</v>
      </c>
      <c r="BV229" s="80">
        <v>0</v>
      </c>
      <c r="BW229" s="80">
        <v>0</v>
      </c>
      <c r="BX229" s="80">
        <v>3.528</v>
      </c>
      <c r="BY229" s="80">
        <v>0</v>
      </c>
      <c r="BZ229" s="80">
        <v>0</v>
      </c>
      <c r="CA229" s="80">
        <v>0</v>
      </c>
      <c r="CB229" s="80">
        <v>0</v>
      </c>
      <c r="CC229" s="80">
        <v>0</v>
      </c>
    </row>
    <row r="230" spans="1:81">
      <c r="A230" s="80" t="s">
        <v>1963</v>
      </c>
      <c r="B230" s="80">
        <v>132</v>
      </c>
      <c r="C230" s="80">
        <v>13</v>
      </c>
      <c r="D230" s="80">
        <v>8</v>
      </c>
      <c r="E230" s="80">
        <v>2016</v>
      </c>
      <c r="F230" s="80" t="s">
        <v>92</v>
      </c>
      <c r="G230" s="80" t="s">
        <v>1950</v>
      </c>
      <c r="H230" s="80" t="s">
        <v>1951</v>
      </c>
      <c r="I230" s="177"/>
      <c r="J230" s="81">
        <v>40.071459762451759</v>
      </c>
      <c r="K230" s="81">
        <v>2.5947990355210213</v>
      </c>
      <c r="L230" s="81">
        <v>30.819534037820635</v>
      </c>
      <c r="M230" s="81">
        <v>23.383507550453942</v>
      </c>
      <c r="N230" s="81">
        <v>29.34646679858632</v>
      </c>
      <c r="O230" s="81">
        <v>18.07580107458638</v>
      </c>
      <c r="P230" s="81">
        <v>21.801085318130443</v>
      </c>
      <c r="Q230" s="81">
        <v>1.208019572340888</v>
      </c>
      <c r="R230" s="81">
        <v>0</v>
      </c>
      <c r="S230" s="81">
        <v>3.2869234752938823</v>
      </c>
      <c r="T230" s="82"/>
      <c r="U230" s="81">
        <v>3663149</v>
      </c>
      <c r="V230" s="81">
        <v>892</v>
      </c>
      <c r="W230" s="81">
        <v>629</v>
      </c>
      <c r="X230" s="81">
        <v>5133</v>
      </c>
      <c r="Y230" s="81">
        <v>6236</v>
      </c>
      <c r="Z230" s="81">
        <v>10631</v>
      </c>
      <c r="AA230" s="81">
        <v>4487</v>
      </c>
      <c r="AB230" s="81">
        <v>17103</v>
      </c>
      <c r="AC230" s="81">
        <v>0</v>
      </c>
      <c r="AD230" s="81">
        <v>3.2869234752938818</v>
      </c>
      <c r="AE230" s="82"/>
      <c r="AF230" s="81">
        <v>34226152.824573576</v>
      </c>
      <c r="AG230" s="81">
        <v>1729671.1298981991</v>
      </c>
      <c r="AH230" s="81">
        <v>3654657.0182332289</v>
      </c>
      <c r="AI230" s="81">
        <v>31681724.82114099</v>
      </c>
      <c r="AJ230" s="81">
        <v>30684170.091849498</v>
      </c>
      <c r="AK230" s="81">
        <v>0</v>
      </c>
      <c r="AL230" s="81">
        <v>0</v>
      </c>
      <c r="AM230" s="81">
        <v>2345715.3815856618</v>
      </c>
      <c r="AN230" s="81">
        <v>0</v>
      </c>
      <c r="AO230" s="81">
        <v>0</v>
      </c>
      <c r="AP230" s="82"/>
      <c r="AQ230" s="81">
        <v>311</v>
      </c>
      <c r="AR230" s="81">
        <v>46</v>
      </c>
      <c r="AS230" s="81">
        <v>1</v>
      </c>
      <c r="AT230" s="81">
        <v>0</v>
      </c>
      <c r="AU230" s="81">
        <v>0</v>
      </c>
      <c r="AV230" s="81">
        <v>1</v>
      </c>
      <c r="AW230" s="81" t="s">
        <v>564</v>
      </c>
      <c r="AX230" s="82"/>
      <c r="AY230" s="81">
        <v>1391.2</v>
      </c>
      <c r="AZ230" s="81">
        <v>22028.799999999999</v>
      </c>
      <c r="BA230" s="81">
        <v>3.2</v>
      </c>
      <c r="BB230" s="81">
        <v>0</v>
      </c>
      <c r="BC230" s="81">
        <v>0</v>
      </c>
      <c r="BD230" s="81">
        <v>250</v>
      </c>
      <c r="BE230" s="81" t="s">
        <v>564</v>
      </c>
      <c r="BF230" s="82"/>
      <c r="BG230" s="81">
        <v>3.6709999999999998</v>
      </c>
      <c r="BH230" s="81">
        <v>0</v>
      </c>
      <c r="BI230" s="81">
        <v>18.224</v>
      </c>
      <c r="BJ230" s="81">
        <v>0</v>
      </c>
      <c r="BK230" s="81">
        <v>9.8140000000000001</v>
      </c>
      <c r="BL230" s="81">
        <v>0</v>
      </c>
      <c r="BM230" s="82"/>
      <c r="BN230" s="81">
        <v>1</v>
      </c>
      <c r="BO230" s="81">
        <v>0</v>
      </c>
      <c r="BP230" s="81">
        <v>2</v>
      </c>
      <c r="BQ230" s="81">
        <v>0</v>
      </c>
      <c r="BR230" s="81">
        <v>2</v>
      </c>
      <c r="BS230" s="81">
        <v>0</v>
      </c>
      <c r="BT230"/>
      <c r="BU230" s="80">
        <v>28.038</v>
      </c>
      <c r="BV230" s="80">
        <v>0</v>
      </c>
      <c r="BW230" s="80">
        <v>0</v>
      </c>
      <c r="BX230" s="80">
        <v>3.6709999999999998</v>
      </c>
      <c r="BY230" s="80">
        <v>0</v>
      </c>
      <c r="BZ230" s="80">
        <v>0</v>
      </c>
      <c r="CA230" s="80">
        <v>0</v>
      </c>
      <c r="CB230" s="80">
        <v>0</v>
      </c>
      <c r="CC230" s="80">
        <v>0</v>
      </c>
    </row>
    <row r="231" spans="1:81">
      <c r="A231" s="80" t="s">
        <v>1964</v>
      </c>
      <c r="B231" s="80">
        <v>133</v>
      </c>
      <c r="C231" s="80">
        <v>14</v>
      </c>
      <c r="D231" s="80">
        <v>8</v>
      </c>
      <c r="E231" s="80">
        <v>2017</v>
      </c>
      <c r="F231" s="80" t="s">
        <v>71</v>
      </c>
      <c r="G231" s="80" t="s">
        <v>1950</v>
      </c>
      <c r="H231" s="80" t="s">
        <v>1951</v>
      </c>
      <c r="I231" s="177"/>
      <c r="J231" s="81">
        <v>38.9203886212117</v>
      </c>
      <c r="K231" s="81">
        <v>2.631245262560487</v>
      </c>
      <c r="L231" s="81">
        <v>27.41495913854861</v>
      </c>
      <c r="M231" s="81">
        <v>20.988660479761258</v>
      </c>
      <c r="N231" s="81">
        <v>29.45509037483189</v>
      </c>
      <c r="O231" s="81">
        <v>17.710600097392039</v>
      </c>
      <c r="P231" s="81">
        <v>21.822305368490962</v>
      </c>
      <c r="Q231" s="81">
        <v>1.1583108736991614</v>
      </c>
      <c r="R231" s="81">
        <v>0</v>
      </c>
      <c r="S231" s="81">
        <v>4.8965497532281743</v>
      </c>
      <c r="T231" s="82"/>
      <c r="U231" s="81">
        <v>4066904</v>
      </c>
      <c r="V231" s="81">
        <v>892</v>
      </c>
      <c r="W231" s="81">
        <v>629</v>
      </c>
      <c r="X231" s="81">
        <v>5133</v>
      </c>
      <c r="Y231" s="81">
        <v>6322</v>
      </c>
      <c r="Z231" s="81">
        <v>10589</v>
      </c>
      <c r="AA231" s="81">
        <v>4520</v>
      </c>
      <c r="AB231" s="81">
        <v>16959</v>
      </c>
      <c r="AC231" s="81">
        <v>0</v>
      </c>
      <c r="AD231" s="81">
        <v>4.8965497532281743</v>
      </c>
      <c r="AE231" s="82"/>
      <c r="AF231" s="81">
        <v>34091868.307427406</v>
      </c>
      <c r="AG231" s="81">
        <v>1759183.502905722</v>
      </c>
      <c r="AH231" s="81">
        <v>4345792.62535703</v>
      </c>
      <c r="AI231" s="81">
        <v>30252897.914959431</v>
      </c>
      <c r="AJ231" s="81">
        <v>35422411.497815102</v>
      </c>
      <c r="AK231" s="81">
        <v>0</v>
      </c>
      <c r="AL231" s="81">
        <v>0</v>
      </c>
      <c r="AM231" s="81">
        <v>2329604.9548131018</v>
      </c>
      <c r="AN231" s="81">
        <v>0</v>
      </c>
      <c r="AO231" s="81">
        <v>0</v>
      </c>
      <c r="AP231" s="82"/>
      <c r="AQ231" s="81">
        <v>333</v>
      </c>
      <c r="AR231" s="81">
        <v>55</v>
      </c>
      <c r="AS231" s="81">
        <v>1</v>
      </c>
      <c r="AT231" s="81">
        <v>0</v>
      </c>
      <c r="AU231" s="81">
        <v>0</v>
      </c>
      <c r="AV231" s="81">
        <v>1</v>
      </c>
      <c r="AW231" s="81" t="s">
        <v>564</v>
      </c>
      <c r="AX231" s="82"/>
      <c r="AY231" s="81">
        <v>1531</v>
      </c>
      <c r="AZ231" s="81">
        <v>22386.9</v>
      </c>
      <c r="BA231" s="81">
        <v>3.2</v>
      </c>
      <c r="BB231" s="81">
        <v>0</v>
      </c>
      <c r="BC231" s="81">
        <v>0</v>
      </c>
      <c r="BD231" s="81">
        <v>250</v>
      </c>
      <c r="BE231" s="81" t="s">
        <v>564</v>
      </c>
      <c r="BF231" s="82"/>
      <c r="BG231" s="81">
        <v>8.0690000000000008</v>
      </c>
      <c r="BH231" s="81">
        <v>0</v>
      </c>
      <c r="BI231" s="81">
        <v>17.346</v>
      </c>
      <c r="BJ231" s="81">
        <v>0</v>
      </c>
      <c r="BK231" s="81">
        <v>9.9459999999999997</v>
      </c>
      <c r="BL231" s="81">
        <v>0</v>
      </c>
      <c r="BM231" s="82"/>
      <c r="BN231" s="81">
        <v>1</v>
      </c>
      <c r="BO231" s="81">
        <v>0</v>
      </c>
      <c r="BP231" s="81">
        <v>2</v>
      </c>
      <c r="BQ231" s="81">
        <v>0</v>
      </c>
      <c r="BR231" s="81">
        <v>2</v>
      </c>
      <c r="BS231" s="81">
        <v>0</v>
      </c>
      <c r="BT231"/>
      <c r="BU231" s="80">
        <v>31.56</v>
      </c>
      <c r="BV231" s="80">
        <v>0</v>
      </c>
      <c r="BW231" s="80">
        <v>0</v>
      </c>
      <c r="BX231" s="80">
        <v>3.8010000000000002</v>
      </c>
      <c r="BY231" s="80">
        <v>0</v>
      </c>
      <c r="BZ231" s="80">
        <v>0</v>
      </c>
      <c r="CA231" s="80">
        <v>0</v>
      </c>
      <c r="CB231" s="80">
        <v>0</v>
      </c>
      <c r="CC231" s="80">
        <v>0</v>
      </c>
    </row>
    <row r="232" spans="1:81">
      <c r="A232" s="80" t="s">
        <v>1965</v>
      </c>
      <c r="B232" s="80">
        <v>134</v>
      </c>
      <c r="C232" s="80">
        <v>15</v>
      </c>
      <c r="D232" s="80">
        <v>8</v>
      </c>
      <c r="E232" s="80">
        <v>2018</v>
      </c>
      <c r="F232" s="80" t="s">
        <v>93</v>
      </c>
      <c r="G232" s="80" t="s">
        <v>1950</v>
      </c>
      <c r="H232" s="80" t="s">
        <v>1951</v>
      </c>
      <c r="I232" s="177"/>
      <c r="J232" s="81">
        <v>36.605406174342484</v>
      </c>
      <c r="K232" s="81">
        <v>2.5026679752718044</v>
      </c>
      <c r="L232" s="81">
        <v>25.103774429363465</v>
      </c>
      <c r="M232" s="81">
        <v>22.445661103317097</v>
      </c>
      <c r="N232" s="81">
        <v>27.289553474515778</v>
      </c>
      <c r="O232" s="81">
        <v>17.272824670958187</v>
      </c>
      <c r="P232" s="81">
        <v>21.734137860725173</v>
      </c>
      <c r="Q232" s="81">
        <v>1.0589457649063678</v>
      </c>
      <c r="R232" s="81">
        <v>0</v>
      </c>
      <c r="S232" s="81">
        <v>4.5826268833071113</v>
      </c>
      <c r="T232" s="82"/>
      <c r="U232" s="81">
        <v>3922007</v>
      </c>
      <c r="V232" s="81">
        <v>892</v>
      </c>
      <c r="W232" s="81">
        <v>629</v>
      </c>
      <c r="X232" s="81">
        <v>5133</v>
      </c>
      <c r="Y232" s="81">
        <v>6343</v>
      </c>
      <c r="Z232" s="81">
        <v>10525</v>
      </c>
      <c r="AA232" s="81">
        <v>4547</v>
      </c>
      <c r="AB232" s="81">
        <v>16708</v>
      </c>
      <c r="AC232" s="81">
        <v>0</v>
      </c>
      <c r="AD232" s="81">
        <v>4.5826268833071113</v>
      </c>
      <c r="AE232" s="82"/>
      <c r="AF232" s="81">
        <v>33988575.164381273</v>
      </c>
      <c r="AG232" s="81">
        <v>1596341.480182363</v>
      </c>
      <c r="AH232" s="81">
        <v>4107718.213014463</v>
      </c>
      <c r="AI232" s="81">
        <v>31052261.89977435</v>
      </c>
      <c r="AJ232" s="81">
        <v>32186350.934257869</v>
      </c>
      <c r="AK232" s="81">
        <v>0</v>
      </c>
      <c r="AL232" s="81">
        <v>0</v>
      </c>
      <c r="AM232" s="81">
        <v>2299874.7577702301</v>
      </c>
      <c r="AN232" s="81">
        <v>0</v>
      </c>
      <c r="AO232" s="81">
        <v>0</v>
      </c>
      <c r="AP232" s="82"/>
      <c r="AQ232" s="81">
        <v>348</v>
      </c>
      <c r="AR232" s="81">
        <v>64</v>
      </c>
      <c r="AS232" s="81">
        <v>1</v>
      </c>
      <c r="AT232" s="81">
        <v>0</v>
      </c>
      <c r="AU232" s="81">
        <v>0</v>
      </c>
      <c r="AV232" s="81">
        <v>1</v>
      </c>
      <c r="AW232" s="81" t="s">
        <v>564</v>
      </c>
      <c r="AX232" s="82"/>
      <c r="AY232" s="81">
        <v>1589</v>
      </c>
      <c r="AZ232" s="81">
        <v>22710</v>
      </c>
      <c r="BA232" s="81">
        <v>3</v>
      </c>
      <c r="BB232" s="81">
        <v>0</v>
      </c>
      <c r="BC232" s="81">
        <v>0</v>
      </c>
      <c r="BD232" s="81">
        <v>250</v>
      </c>
      <c r="BE232" s="81" t="s">
        <v>564</v>
      </c>
      <c r="BF232" s="82"/>
      <c r="BG232" s="81">
        <v>8.7230000000000008</v>
      </c>
      <c r="BH232" s="81">
        <v>0</v>
      </c>
      <c r="BI232" s="81">
        <v>16.446999999999999</v>
      </c>
      <c r="BJ232" s="81">
        <v>0</v>
      </c>
      <c r="BK232" s="81">
        <v>7.5860000000000003</v>
      </c>
      <c r="BL232" s="81">
        <v>0</v>
      </c>
      <c r="BM232" s="82"/>
      <c r="BN232" s="81">
        <v>1</v>
      </c>
      <c r="BO232" s="81">
        <v>0</v>
      </c>
      <c r="BP232" s="81">
        <v>2</v>
      </c>
      <c r="BQ232" s="81">
        <v>0</v>
      </c>
      <c r="BR232" s="81">
        <v>2</v>
      </c>
      <c r="BS232" s="81">
        <v>0</v>
      </c>
      <c r="BT232"/>
      <c r="BU232" s="80">
        <v>28.15</v>
      </c>
      <c r="BV232" s="80">
        <v>0</v>
      </c>
      <c r="BW232" s="80">
        <v>0</v>
      </c>
      <c r="BX232" s="80">
        <v>4.6059999999999999</v>
      </c>
      <c r="BY232" s="80">
        <v>0</v>
      </c>
      <c r="BZ232" s="80">
        <v>0</v>
      </c>
      <c r="CA232" s="80">
        <v>0</v>
      </c>
      <c r="CB232" s="80">
        <v>0</v>
      </c>
      <c r="CC232" s="80">
        <v>0</v>
      </c>
    </row>
    <row r="233" spans="1:81">
      <c r="A233" s="80" t="s">
        <v>1966</v>
      </c>
      <c r="B233" s="80">
        <v>135</v>
      </c>
      <c r="C233" s="80">
        <v>16</v>
      </c>
      <c r="D233" s="80">
        <v>8</v>
      </c>
      <c r="E233" s="80">
        <v>2019</v>
      </c>
      <c r="F233" s="80" t="s">
        <v>73</v>
      </c>
      <c r="G233" s="80" t="s">
        <v>1950</v>
      </c>
      <c r="H233" s="80" t="s">
        <v>1951</v>
      </c>
      <c r="I233" s="177"/>
      <c r="J233" s="81">
        <v>37.575261953991031</v>
      </c>
      <c r="K233" s="81">
        <v>2.3532175994090356</v>
      </c>
      <c r="L233" s="81">
        <v>25.344799123227364</v>
      </c>
      <c r="M233" s="81">
        <v>20.913484972461422</v>
      </c>
      <c r="N233" s="81">
        <v>25.419593303616239</v>
      </c>
      <c r="O233" s="81">
        <v>16.806467067629075</v>
      </c>
      <c r="P233" s="81">
        <v>21.194906812338587</v>
      </c>
      <c r="Q233" s="81">
        <v>1.0110985228521712</v>
      </c>
      <c r="R233" s="81">
        <v>0</v>
      </c>
      <c r="S233" s="81">
        <v>3.2786581624557303</v>
      </c>
      <c r="T233" s="82"/>
      <c r="U233" s="81">
        <v>4276042</v>
      </c>
      <c r="V233" s="81">
        <v>892</v>
      </c>
      <c r="W233" s="81">
        <v>629</v>
      </c>
      <c r="X233" s="81">
        <v>5133</v>
      </c>
      <c r="Y233" s="81">
        <v>6347</v>
      </c>
      <c r="Z233" s="81">
        <v>10522</v>
      </c>
      <c r="AA233" s="81">
        <v>4401</v>
      </c>
      <c r="AB233" s="81">
        <v>16385</v>
      </c>
      <c r="AC233" s="81">
        <v>0</v>
      </c>
      <c r="AD233" s="81">
        <v>3.2786581624557298</v>
      </c>
      <c r="AE233" s="82"/>
      <c r="AF233" s="81">
        <v>37088638.119034432</v>
      </c>
      <c r="AG233" s="81">
        <v>1546965.3977433911</v>
      </c>
      <c r="AH233" s="81">
        <v>4374515.7670100946</v>
      </c>
      <c r="AI233" s="81">
        <v>29779724.984607089</v>
      </c>
      <c r="AJ233" s="81">
        <v>29447934.558434162</v>
      </c>
      <c r="AK233" s="81">
        <v>0</v>
      </c>
      <c r="AL233" s="81">
        <v>0</v>
      </c>
      <c r="AM233" s="81">
        <v>2231513.653786039</v>
      </c>
      <c r="AN233" s="81">
        <v>0</v>
      </c>
      <c r="AO233" s="81">
        <v>0</v>
      </c>
      <c r="AP233" s="82"/>
      <c r="AQ233" s="81">
        <v>361</v>
      </c>
      <c r="AR233" s="81">
        <v>69</v>
      </c>
      <c r="AS233" s="81">
        <v>1</v>
      </c>
      <c r="AT233" s="81">
        <v>0</v>
      </c>
      <c r="AU233" s="81">
        <v>0</v>
      </c>
      <c r="AV233" s="81">
        <v>1</v>
      </c>
      <c r="AW233" s="81" t="s">
        <v>564</v>
      </c>
      <c r="AX233" s="82"/>
      <c r="AY233" s="81">
        <v>1671.6999999999989</v>
      </c>
      <c r="AZ233" s="81">
        <v>22858.799999999999</v>
      </c>
      <c r="BA233" s="81">
        <v>3.2</v>
      </c>
      <c r="BB233" s="81">
        <v>0</v>
      </c>
      <c r="BC233" s="81">
        <v>0</v>
      </c>
      <c r="BD233" s="81">
        <v>250</v>
      </c>
      <c r="BE233" s="81" t="s">
        <v>564</v>
      </c>
      <c r="BF233" s="82"/>
      <c r="BG233" s="81">
        <v>8.9109999999999996</v>
      </c>
      <c r="BH233" s="81">
        <v>0</v>
      </c>
      <c r="BI233" s="81">
        <v>16.297999999999998</v>
      </c>
      <c r="BJ233" s="81">
        <v>0</v>
      </c>
      <c r="BK233" s="81">
        <v>8.9969999999999999</v>
      </c>
      <c r="BL233" s="81">
        <v>0</v>
      </c>
      <c r="BM233" s="82"/>
      <c r="BN233" s="81">
        <v>1</v>
      </c>
      <c r="BO233" s="81">
        <v>0</v>
      </c>
      <c r="BP233" s="81">
        <v>2</v>
      </c>
      <c r="BQ233" s="81">
        <v>0</v>
      </c>
      <c r="BR233" s="81">
        <v>2</v>
      </c>
      <c r="BS233" s="81">
        <v>0</v>
      </c>
      <c r="BT233"/>
      <c r="BU233" s="80">
        <v>29.343</v>
      </c>
      <c r="BV233" s="80">
        <v>0</v>
      </c>
      <c r="BW233" s="80">
        <v>0</v>
      </c>
      <c r="BX233" s="80">
        <v>4.8630000000000004</v>
      </c>
      <c r="BY233" s="80">
        <v>0</v>
      </c>
      <c r="BZ233" s="80">
        <v>0</v>
      </c>
      <c r="CA233" s="80">
        <v>0</v>
      </c>
      <c r="CB233" s="80">
        <v>0</v>
      </c>
      <c r="CC233" s="80">
        <v>0</v>
      </c>
    </row>
    <row r="234" spans="1:81">
      <c r="A234" s="80" t="s">
        <v>1967</v>
      </c>
      <c r="B234" s="80">
        <v>136</v>
      </c>
      <c r="C234" s="80">
        <v>17</v>
      </c>
      <c r="D234" s="80">
        <v>8</v>
      </c>
      <c r="E234" s="80">
        <v>2020</v>
      </c>
      <c r="F234" s="80" t="s">
        <v>218</v>
      </c>
      <c r="G234" s="80" t="s">
        <v>1950</v>
      </c>
      <c r="H234" s="80" t="s">
        <v>1951</v>
      </c>
      <c r="I234" s="177"/>
      <c r="J234" s="81">
        <v>48.881883909385209</v>
      </c>
      <c r="K234" s="81">
        <v>2.5891073259203221</v>
      </c>
      <c r="L234" s="81">
        <v>20.423857306953764</v>
      </c>
      <c r="M234" s="81">
        <v>17.077025590374376</v>
      </c>
      <c r="N234" s="81">
        <v>24.502278797539503</v>
      </c>
      <c r="O234" s="81">
        <v>14.619885750752688</v>
      </c>
      <c r="P234" s="81">
        <v>19.862417988141146</v>
      </c>
      <c r="Q234" s="81">
        <v>0.95007357516406721</v>
      </c>
      <c r="R234" s="81">
        <v>0</v>
      </c>
      <c r="S234" s="81">
        <v>4.4140347043383548</v>
      </c>
      <c r="T234" s="82"/>
      <c r="U234" s="81">
        <v>4290370</v>
      </c>
      <c r="V234" s="81">
        <v>863</v>
      </c>
      <c r="W234" s="81">
        <v>521</v>
      </c>
      <c r="X234" s="81">
        <v>4649</v>
      </c>
      <c r="Y234" s="81">
        <v>6370</v>
      </c>
      <c r="Z234" s="81">
        <v>10447</v>
      </c>
      <c r="AA234" s="81">
        <v>4481</v>
      </c>
      <c r="AB234" s="81">
        <v>16113</v>
      </c>
      <c r="AC234" s="81">
        <v>0</v>
      </c>
      <c r="AD234" s="81">
        <v>4.4140347043383548</v>
      </c>
      <c r="AE234" s="82"/>
      <c r="AF234" s="81">
        <v>35722255.528278656</v>
      </c>
      <c r="AG234" s="81">
        <v>1691535.446270928</v>
      </c>
      <c r="AH234" s="81">
        <v>3572371.1787745799</v>
      </c>
      <c r="AI234" s="81">
        <v>25770890.782621387</v>
      </c>
      <c r="AJ234" s="81">
        <v>29250209.065731205</v>
      </c>
      <c r="AK234" s="81"/>
      <c r="AL234" s="81"/>
      <c r="AM234" s="81">
        <v>2102925.5191638111</v>
      </c>
      <c r="AN234" s="81"/>
      <c r="AO234" s="81"/>
      <c r="AP234" s="82"/>
      <c r="AQ234" s="81">
        <v>375</v>
      </c>
      <c r="AR234" s="81">
        <v>77</v>
      </c>
      <c r="AS234" s="81">
        <v>1</v>
      </c>
      <c r="AT234" s="81">
        <v>0</v>
      </c>
      <c r="AU234" s="81">
        <v>0</v>
      </c>
      <c r="AV234" s="81">
        <v>1</v>
      </c>
      <c r="AW234" s="81">
        <v>1</v>
      </c>
      <c r="AX234" s="82"/>
      <c r="AY234" s="81">
        <v>1744.3</v>
      </c>
      <c r="AZ234" s="81">
        <v>23163.500000000011</v>
      </c>
      <c r="BA234" s="81">
        <v>3.2</v>
      </c>
      <c r="BB234" s="81">
        <v>0</v>
      </c>
      <c r="BC234" s="81">
        <v>0</v>
      </c>
      <c r="BD234" s="81">
        <v>250</v>
      </c>
      <c r="BE234" s="81">
        <v>3.2</v>
      </c>
      <c r="BF234" s="82"/>
      <c r="BG234" s="81">
        <v>9.1519999999999992</v>
      </c>
      <c r="BH234" s="81">
        <v>0</v>
      </c>
      <c r="BI234" s="81">
        <v>14.952</v>
      </c>
      <c r="BJ234" s="81">
        <v>0</v>
      </c>
      <c r="BK234" s="81">
        <v>7.242</v>
      </c>
      <c r="BL234" s="81">
        <v>0</v>
      </c>
      <c r="BM234" s="82"/>
      <c r="BN234" s="81">
        <v>1</v>
      </c>
      <c r="BO234" s="81">
        <v>0</v>
      </c>
      <c r="BP234" s="81">
        <v>2</v>
      </c>
      <c r="BQ234" s="81">
        <v>0</v>
      </c>
      <c r="BR234" s="81">
        <v>2</v>
      </c>
      <c r="BS234" s="81">
        <v>0</v>
      </c>
      <c r="BT234"/>
      <c r="BU234" s="80">
        <v>26.276</v>
      </c>
      <c r="BV234" s="80">
        <v>0</v>
      </c>
      <c r="BW234" s="80">
        <v>0</v>
      </c>
      <c r="BX234" s="80">
        <v>5.07</v>
      </c>
      <c r="BY234" s="80">
        <v>0</v>
      </c>
      <c r="BZ234" s="80">
        <v>0</v>
      </c>
      <c r="CA234" s="80">
        <v>0</v>
      </c>
      <c r="CB234" s="80">
        <v>0</v>
      </c>
      <c r="CC234" s="80">
        <v>0</v>
      </c>
    </row>
    <row r="235" spans="1:81">
      <c r="A235" s="80" t="s">
        <v>1968</v>
      </c>
      <c r="B235" s="80">
        <v>136</v>
      </c>
      <c r="C235" s="80">
        <v>18</v>
      </c>
      <c r="D235" s="80">
        <v>8</v>
      </c>
      <c r="E235" s="80">
        <v>2021</v>
      </c>
      <c r="F235" s="80" t="s">
        <v>75</v>
      </c>
      <c r="G235" s="174" t="s">
        <v>1950</v>
      </c>
      <c r="H235" s="80" t="s">
        <v>1951</v>
      </c>
      <c r="I235" s="177"/>
      <c r="J235" s="81">
        <v>47.908092630330685</v>
      </c>
      <c r="K235" s="81">
        <v>2.8240906094032092</v>
      </c>
      <c r="L235" s="81">
        <v>18.599031798348932</v>
      </c>
      <c r="M235" s="81">
        <v>19.104378239895766</v>
      </c>
      <c r="N235" s="81">
        <v>24.611605370109341</v>
      </c>
      <c r="O235" s="81">
        <v>13.998615899554803</v>
      </c>
      <c r="P235" s="81">
        <v>20.390179516247841</v>
      </c>
      <c r="Q235" s="81">
        <v>0.94249992141863126</v>
      </c>
      <c r="R235" s="81">
        <v>0</v>
      </c>
      <c r="S235" s="81">
        <v>3.4996262850123641</v>
      </c>
      <c r="T235" s="82"/>
      <c r="U235" s="81">
        <v>4537310</v>
      </c>
      <c r="V235" s="81">
        <v>863</v>
      </c>
      <c r="W235" s="81">
        <v>521</v>
      </c>
      <c r="X235" s="81">
        <v>4649</v>
      </c>
      <c r="Y235" s="81">
        <v>6376</v>
      </c>
      <c r="Z235" s="81">
        <v>10300</v>
      </c>
      <c r="AA235" s="81">
        <v>4486</v>
      </c>
      <c r="AB235" s="81">
        <v>15795</v>
      </c>
      <c r="AC235" s="81">
        <v>0</v>
      </c>
      <c r="AD235" s="81">
        <v>3.4996262850123641</v>
      </c>
      <c r="AE235" s="82"/>
      <c r="AF235" s="81">
        <v>34564198.922657922</v>
      </c>
      <c r="AG235" s="81">
        <v>1778306.0779941368</v>
      </c>
      <c r="AH235" s="81">
        <v>3267853.3326329282</v>
      </c>
      <c r="AI235" s="81">
        <v>28154178.053605564</v>
      </c>
      <c r="AJ235" s="81">
        <v>28689642.264225777</v>
      </c>
      <c r="AK235" s="81">
        <v>0</v>
      </c>
      <c r="AL235" s="81">
        <v>0</v>
      </c>
      <c r="AM235" s="81">
        <v>2073313.1079242472</v>
      </c>
      <c r="AN235" s="81">
        <v>0</v>
      </c>
      <c r="AO235" s="81">
        <v>0</v>
      </c>
      <c r="AP235" s="82"/>
      <c r="AQ235" s="81">
        <v>386</v>
      </c>
      <c r="AR235" s="81">
        <v>81</v>
      </c>
      <c r="AS235" s="81">
        <v>1</v>
      </c>
      <c r="AT235" s="81">
        <v>0</v>
      </c>
      <c r="AU235" s="81">
        <v>0</v>
      </c>
      <c r="AV235" s="81">
        <v>1</v>
      </c>
      <c r="AW235" s="81"/>
      <c r="AX235" s="82"/>
      <c r="AY235" s="81">
        <v>1798</v>
      </c>
      <c r="AZ235" s="81">
        <v>23358.100000000009</v>
      </c>
      <c r="BA235" s="81">
        <v>3.2</v>
      </c>
      <c r="BB235" s="81">
        <v>0</v>
      </c>
      <c r="BC235" s="81">
        <v>0</v>
      </c>
      <c r="BD235" s="81">
        <v>250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1969</v>
      </c>
      <c r="B236" s="80">
        <v>136</v>
      </c>
      <c r="C236" s="80">
        <v>19</v>
      </c>
      <c r="D236" s="80">
        <v>8</v>
      </c>
      <c r="E236" s="80">
        <v>2022</v>
      </c>
      <c r="F236" s="80" t="s">
        <v>568</v>
      </c>
      <c r="G236" s="174" t="s">
        <v>1950</v>
      </c>
      <c r="H236" s="80" t="s">
        <v>1951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405</v>
      </c>
      <c r="AR236" s="81">
        <v>81</v>
      </c>
      <c r="AS236" s="81">
        <v>1</v>
      </c>
      <c r="AT236" s="81">
        <v>0</v>
      </c>
      <c r="AU236" s="81">
        <v>0</v>
      </c>
      <c r="AV236" s="81">
        <v>1</v>
      </c>
      <c r="AW236" s="81"/>
      <c r="AX236" s="82"/>
      <c r="AY236" s="81">
        <v>1905.3999999999996</v>
      </c>
      <c r="AZ236" s="81">
        <v>23358.100000000009</v>
      </c>
      <c r="BA236" s="81">
        <v>3.2</v>
      </c>
      <c r="BB236" s="81">
        <v>0</v>
      </c>
      <c r="BC236" s="81">
        <v>0</v>
      </c>
      <c r="BD236" s="81">
        <v>250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1970</v>
      </c>
      <c r="B237" s="80">
        <v>86</v>
      </c>
      <c r="C237" s="80">
        <v>1</v>
      </c>
      <c r="D237" s="80">
        <v>6</v>
      </c>
      <c r="E237" s="80">
        <v>1990</v>
      </c>
      <c r="F237" s="80" t="s">
        <v>562</v>
      </c>
      <c r="G237" s="80" t="s">
        <v>1971</v>
      </c>
      <c r="H237" s="80" t="s">
        <v>1972</v>
      </c>
      <c r="I237" s="177"/>
      <c r="J237" s="81">
        <v>20.452858189521521</v>
      </c>
      <c r="K237" s="81">
        <v>4.0116087667575302</v>
      </c>
      <c r="L237" s="81">
        <v>9.5970442493214634</v>
      </c>
      <c r="M237" s="81">
        <v>24.202672331303894</v>
      </c>
      <c r="N237" s="81">
        <v>13.578295379665416</v>
      </c>
      <c r="O237" s="81">
        <v>18.005809493582788</v>
      </c>
      <c r="P237" s="81">
        <v>19.064203100756757</v>
      </c>
      <c r="Q237" s="81">
        <v>1.0845864608391154</v>
      </c>
      <c r="R237" s="81">
        <v>0</v>
      </c>
      <c r="S237" s="81">
        <v>1.260233733970384</v>
      </c>
      <c r="T237" s="82"/>
      <c r="U237" s="81">
        <v>2811107</v>
      </c>
      <c r="V237" s="81">
        <v>896</v>
      </c>
      <c r="W237" s="81">
        <v>111</v>
      </c>
      <c r="X237" s="81">
        <v>7856</v>
      </c>
      <c r="Y237" s="81">
        <v>4217</v>
      </c>
      <c r="Z237" s="81">
        <v>7406</v>
      </c>
      <c r="AA237" s="81">
        <v>4629</v>
      </c>
      <c r="AB237" s="81">
        <v>17610</v>
      </c>
      <c r="AC237" s="81">
        <v>0</v>
      </c>
      <c r="AD237" s="81">
        <v>1.260233733970384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1973</v>
      </c>
      <c r="B238" s="80">
        <v>87</v>
      </c>
      <c r="C238" s="80">
        <v>2</v>
      </c>
      <c r="D238" s="80">
        <v>6</v>
      </c>
      <c r="E238" s="80">
        <v>2005</v>
      </c>
      <c r="F238" s="80" t="s">
        <v>565</v>
      </c>
      <c r="G238" s="80" t="s">
        <v>1971</v>
      </c>
      <c r="H238" s="80" t="s">
        <v>1972</v>
      </c>
      <c r="I238" s="177"/>
      <c r="J238" s="81">
        <v>79.761173869796778</v>
      </c>
      <c r="K238" s="81">
        <v>2.604387996191134</v>
      </c>
      <c r="L238" s="81">
        <v>10.625183869566444</v>
      </c>
      <c r="M238" s="81">
        <v>68.966718159126472</v>
      </c>
      <c r="N238" s="81">
        <v>18.989581453380413</v>
      </c>
      <c r="O238" s="81">
        <v>24.999681986601814</v>
      </c>
      <c r="P238" s="81">
        <v>22.644071776678096</v>
      </c>
      <c r="Q238" s="81">
        <v>0.99624931693019236</v>
      </c>
      <c r="R238" s="81">
        <v>0</v>
      </c>
      <c r="S238" s="81">
        <v>0.98582202995133816</v>
      </c>
      <c r="T238" s="82"/>
      <c r="U238" s="81">
        <v>11758873</v>
      </c>
      <c r="V238" s="81">
        <v>799</v>
      </c>
      <c r="W238" s="81">
        <v>141</v>
      </c>
      <c r="X238" s="81">
        <v>12905</v>
      </c>
      <c r="Y238" s="81">
        <v>4874</v>
      </c>
      <c r="Z238" s="81">
        <v>11899</v>
      </c>
      <c r="AA238" s="81">
        <v>4503</v>
      </c>
      <c r="AB238" s="81">
        <v>16910</v>
      </c>
      <c r="AC238" s="81">
        <v>0</v>
      </c>
      <c r="AD238" s="81">
        <v>0.98582202995133816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1974</v>
      </c>
      <c r="B239" s="80">
        <v>88</v>
      </c>
      <c r="C239" s="80">
        <v>3</v>
      </c>
      <c r="D239" s="80">
        <v>6</v>
      </c>
      <c r="E239" s="80">
        <v>2006</v>
      </c>
      <c r="F239" s="80" t="s">
        <v>566</v>
      </c>
      <c r="G239" s="80" t="s">
        <v>1971</v>
      </c>
      <c r="H239" s="80" t="s">
        <v>1972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1975</v>
      </c>
      <c r="B240" s="80">
        <v>89</v>
      </c>
      <c r="C240" s="80">
        <v>4</v>
      </c>
      <c r="D240" s="80">
        <v>6</v>
      </c>
      <c r="E240" s="80">
        <v>2007</v>
      </c>
      <c r="F240" s="80" t="s">
        <v>567</v>
      </c>
      <c r="G240" s="80" t="s">
        <v>1971</v>
      </c>
      <c r="H240" s="80" t="s">
        <v>1972</v>
      </c>
      <c r="I240" s="177"/>
      <c r="J240" s="81">
        <v>113.8602014120743</v>
      </c>
      <c r="K240" s="81">
        <v>2.5548453347183191</v>
      </c>
      <c r="L240" s="81">
        <v>7.2442547636279446</v>
      </c>
      <c r="M240" s="81">
        <v>67.956101719158582</v>
      </c>
      <c r="N240" s="81">
        <v>20.727483856180143</v>
      </c>
      <c r="O240" s="81">
        <v>24.774082521982901</v>
      </c>
      <c r="P240" s="81">
        <v>22.994575850976194</v>
      </c>
      <c r="Q240" s="81">
        <v>1.050323094755174</v>
      </c>
      <c r="R240" s="81">
        <v>0</v>
      </c>
      <c r="S240" s="81">
        <v>0.74338241830021856</v>
      </c>
      <c r="T240" s="82"/>
      <c r="U240" s="81">
        <v>18392719</v>
      </c>
      <c r="V240" s="81">
        <v>821</v>
      </c>
      <c r="W240" s="81">
        <v>113</v>
      </c>
      <c r="X240" s="81">
        <v>15991</v>
      </c>
      <c r="Y240" s="81">
        <v>5027</v>
      </c>
      <c r="Z240" s="81">
        <v>12258</v>
      </c>
      <c r="AA240" s="81">
        <v>4503</v>
      </c>
      <c r="AB240" s="81">
        <v>16885</v>
      </c>
      <c r="AC240" s="81">
        <v>0</v>
      </c>
      <c r="AD240" s="81">
        <v>0.74338241830021856</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1976</v>
      </c>
      <c r="B241" s="80">
        <v>90</v>
      </c>
      <c r="C241" s="80">
        <v>5</v>
      </c>
      <c r="D241" s="80">
        <v>6</v>
      </c>
      <c r="E241" s="80">
        <v>2008</v>
      </c>
      <c r="F241" s="80" t="s">
        <v>84</v>
      </c>
      <c r="G241" s="80" t="s">
        <v>1971</v>
      </c>
      <c r="H241" s="80" t="s">
        <v>1972</v>
      </c>
      <c r="I241" s="177"/>
      <c r="J241" s="81">
        <v>107.92659748341833</v>
      </c>
      <c r="K241" s="81">
        <v>1.8313794644481283</v>
      </c>
      <c r="L241" s="81">
        <v>6.4720921308010517</v>
      </c>
      <c r="M241" s="81">
        <v>75.409010818669756</v>
      </c>
      <c r="N241" s="81">
        <v>18.939876601517287</v>
      </c>
      <c r="O241" s="81">
        <v>23.982852774413168</v>
      </c>
      <c r="P241" s="81">
        <v>22.320583540003142</v>
      </c>
      <c r="Q241" s="81">
        <v>1.0296710991545628</v>
      </c>
      <c r="R241" s="81">
        <v>0</v>
      </c>
      <c r="S241" s="81">
        <v>0.92695460102782912</v>
      </c>
      <c r="T241" s="82"/>
      <c r="U241" s="81">
        <v>18328672</v>
      </c>
      <c r="V241" s="81">
        <v>821</v>
      </c>
      <c r="W241" s="81">
        <v>113</v>
      </c>
      <c r="X241" s="81">
        <v>15991</v>
      </c>
      <c r="Y241" s="81">
        <v>5068</v>
      </c>
      <c r="Z241" s="81">
        <v>12283</v>
      </c>
      <c r="AA241" s="81">
        <v>4376</v>
      </c>
      <c r="AB241" s="81">
        <v>16825</v>
      </c>
      <c r="AC241" s="81">
        <v>0</v>
      </c>
      <c r="AD241" s="81">
        <v>0.92695460102782912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1977</v>
      </c>
      <c r="B242" s="80">
        <v>91</v>
      </c>
      <c r="C242" s="80">
        <v>6</v>
      </c>
      <c r="D242" s="80">
        <v>6</v>
      </c>
      <c r="E242" s="80">
        <v>2009</v>
      </c>
      <c r="F242" s="80" t="s">
        <v>85</v>
      </c>
      <c r="G242" s="80" t="s">
        <v>1971</v>
      </c>
      <c r="H242" s="80" t="s">
        <v>1972</v>
      </c>
      <c r="I242" s="177"/>
      <c r="J242" s="81">
        <v>88.358192321275396</v>
      </c>
      <c r="K242" s="81">
        <v>1.836141714209433</v>
      </c>
      <c r="L242" s="81">
        <v>5.8625803366554221</v>
      </c>
      <c r="M242" s="81">
        <v>78.206734457974946</v>
      </c>
      <c r="N242" s="81">
        <v>16.561847150929431</v>
      </c>
      <c r="O242" s="81">
        <v>24.34699376238142</v>
      </c>
      <c r="P242" s="81">
        <v>21.543229024651229</v>
      </c>
      <c r="Q242" s="81">
        <v>0.97288065627243714</v>
      </c>
      <c r="R242" s="81">
        <v>0</v>
      </c>
      <c r="S242" s="81">
        <v>0.8055781839787155</v>
      </c>
      <c r="T242" s="82"/>
      <c r="U242" s="81">
        <v>14525466</v>
      </c>
      <c r="V242" s="81">
        <v>782</v>
      </c>
      <c r="W242" s="81">
        <v>120</v>
      </c>
      <c r="X242" s="81">
        <v>18100</v>
      </c>
      <c r="Y242" s="81">
        <v>5114</v>
      </c>
      <c r="Z242" s="81">
        <v>12308</v>
      </c>
      <c r="AA242" s="81">
        <v>4336</v>
      </c>
      <c r="AB242" s="81">
        <v>16688</v>
      </c>
      <c r="AC242" s="81">
        <v>0</v>
      </c>
      <c r="AD242" s="81">
        <v>0.8055781839787155</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165.31</v>
      </c>
      <c r="BJ242" s="81">
        <v>0</v>
      </c>
      <c r="BK242" s="81">
        <v>26.52</v>
      </c>
      <c r="BL242" s="81">
        <v>0</v>
      </c>
      <c r="BM242" s="82"/>
      <c r="BN242" s="81">
        <v>0</v>
      </c>
      <c r="BO242" s="81">
        <v>0</v>
      </c>
      <c r="BP242" s="81">
        <v>5</v>
      </c>
      <c r="BQ242" s="81">
        <v>0</v>
      </c>
      <c r="BR242" s="81">
        <v>2</v>
      </c>
      <c r="BS242" s="81">
        <v>0</v>
      </c>
      <c r="BT242"/>
      <c r="BU242" s="80"/>
      <c r="BV242" s="80"/>
      <c r="BW242" s="80"/>
      <c r="BX242" s="80"/>
      <c r="BY242" s="80"/>
      <c r="BZ242" s="80"/>
      <c r="CA242" s="80"/>
      <c r="CB242" s="80"/>
      <c r="CC242" s="80"/>
    </row>
    <row r="243" spans="1:81">
      <c r="A243" s="80" t="s">
        <v>1978</v>
      </c>
      <c r="B243" s="80">
        <v>92</v>
      </c>
      <c r="C243" s="80">
        <v>7</v>
      </c>
      <c r="D243" s="80">
        <v>6</v>
      </c>
      <c r="E243" s="80">
        <v>2010</v>
      </c>
      <c r="F243" s="80" t="s">
        <v>86</v>
      </c>
      <c r="G243" s="80" t="s">
        <v>1971</v>
      </c>
      <c r="H243" s="80" t="s">
        <v>1972</v>
      </c>
      <c r="I243" s="177"/>
      <c r="J243" s="81">
        <v>68.268641273372666</v>
      </c>
      <c r="K243" s="81">
        <v>1.787273940460846</v>
      </c>
      <c r="L243" s="81">
        <v>5.1871617762135136</v>
      </c>
      <c r="M243" s="81">
        <v>78.511626329893147</v>
      </c>
      <c r="N243" s="81">
        <v>19.557077558453511</v>
      </c>
      <c r="O243" s="81">
        <v>24.30723423789253</v>
      </c>
      <c r="P243" s="81">
        <v>21.911577510355443</v>
      </c>
      <c r="Q243" s="81">
        <v>1.0078356968610318</v>
      </c>
      <c r="R243" s="81">
        <v>0</v>
      </c>
      <c r="S243" s="81">
        <v>0.98049489853452876</v>
      </c>
      <c r="T243" s="82"/>
      <c r="U243" s="81">
        <v>12577859</v>
      </c>
      <c r="V243" s="81">
        <v>782</v>
      </c>
      <c r="W243" s="81">
        <v>120</v>
      </c>
      <c r="X243" s="81">
        <v>18100</v>
      </c>
      <c r="Y243" s="81">
        <v>5145</v>
      </c>
      <c r="Z243" s="81">
        <v>12345</v>
      </c>
      <c r="AA243" s="81">
        <v>4300</v>
      </c>
      <c r="AB243" s="81">
        <v>16565</v>
      </c>
      <c r="AC243" s="81">
        <v>0</v>
      </c>
      <c r="AD243" s="81">
        <v>0.98049489853452876</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160.83799999999999</v>
      </c>
      <c r="BJ243" s="81">
        <v>0</v>
      </c>
      <c r="BK243" s="81">
        <v>23.942999999999998</v>
      </c>
      <c r="BL243" s="81">
        <v>0</v>
      </c>
      <c r="BM243" s="82"/>
      <c r="BN243" s="81">
        <v>0</v>
      </c>
      <c r="BO243" s="81">
        <v>0</v>
      </c>
      <c r="BP243" s="81">
        <v>6</v>
      </c>
      <c r="BQ243" s="81">
        <v>0</v>
      </c>
      <c r="BR243" s="81">
        <v>2</v>
      </c>
      <c r="BS243" s="81">
        <v>0</v>
      </c>
      <c r="BT243"/>
      <c r="BU243" s="80">
        <v>184.78100000000001</v>
      </c>
      <c r="BV243" s="80">
        <v>0</v>
      </c>
      <c r="BW243" s="80">
        <v>0</v>
      </c>
      <c r="BX243" s="80">
        <v>0</v>
      </c>
      <c r="BY243" s="80">
        <v>0</v>
      </c>
      <c r="BZ243" s="80">
        <v>0</v>
      </c>
      <c r="CA243" s="80">
        <v>0</v>
      </c>
      <c r="CB243" s="80">
        <v>0</v>
      </c>
      <c r="CC243" s="80">
        <v>0</v>
      </c>
    </row>
    <row r="244" spans="1:81">
      <c r="A244" s="80" t="s">
        <v>1979</v>
      </c>
      <c r="B244" s="80">
        <v>93</v>
      </c>
      <c r="C244" s="80">
        <v>8</v>
      </c>
      <c r="D244" s="80">
        <v>6</v>
      </c>
      <c r="E244" s="80">
        <v>2011</v>
      </c>
      <c r="F244" s="80" t="s">
        <v>87</v>
      </c>
      <c r="G244" s="80" t="s">
        <v>1971</v>
      </c>
      <c r="H244" s="80" t="s">
        <v>1972</v>
      </c>
      <c r="I244" s="177"/>
      <c r="J244" s="81">
        <v>78.720568549374008</v>
      </c>
      <c r="K244" s="81">
        <v>2.4051576530301504</v>
      </c>
      <c r="L244" s="81">
        <v>4.9830278452465864</v>
      </c>
      <c r="M244" s="81">
        <v>100.66510223004285</v>
      </c>
      <c r="N244" s="81">
        <v>19.549634325718536</v>
      </c>
      <c r="O244" s="81">
        <v>23.830857643555809</v>
      </c>
      <c r="P244" s="81">
        <v>21.090325794578849</v>
      </c>
      <c r="Q244" s="81">
        <v>1.1536613329609979</v>
      </c>
      <c r="R244" s="81">
        <v>0</v>
      </c>
      <c r="S244" s="81">
        <v>0.90954098875285461</v>
      </c>
      <c r="T244" s="82"/>
      <c r="U244" s="81">
        <v>12319002</v>
      </c>
      <c r="V244" s="81">
        <v>782</v>
      </c>
      <c r="W244" s="81">
        <v>120</v>
      </c>
      <c r="X244" s="81">
        <v>18100</v>
      </c>
      <c r="Y244" s="81">
        <v>5162</v>
      </c>
      <c r="Z244" s="81">
        <v>12366</v>
      </c>
      <c r="AA244" s="81">
        <v>4262</v>
      </c>
      <c r="AB244" s="81">
        <v>16439</v>
      </c>
      <c r="AC244" s="81">
        <v>0</v>
      </c>
      <c r="AD244" s="81">
        <v>0.90954098875285461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120.926</v>
      </c>
      <c r="BJ244" s="81">
        <v>0</v>
      </c>
      <c r="BK244" s="81">
        <v>22.905000000000001</v>
      </c>
      <c r="BL244" s="81">
        <v>0</v>
      </c>
      <c r="BM244" s="82"/>
      <c r="BN244" s="81">
        <v>0</v>
      </c>
      <c r="BO244" s="81">
        <v>0</v>
      </c>
      <c r="BP244" s="81">
        <v>6</v>
      </c>
      <c r="BQ244" s="81">
        <v>0</v>
      </c>
      <c r="BR244" s="81">
        <v>2</v>
      </c>
      <c r="BS244" s="81">
        <v>0</v>
      </c>
      <c r="BT244"/>
      <c r="BU244" s="80">
        <v>143.83099999999999</v>
      </c>
      <c r="BV244" s="80">
        <v>0</v>
      </c>
      <c r="BW244" s="80">
        <v>0</v>
      </c>
      <c r="BX244" s="80">
        <v>0</v>
      </c>
      <c r="BY244" s="80">
        <v>0</v>
      </c>
      <c r="BZ244" s="80">
        <v>0</v>
      </c>
      <c r="CA244" s="80">
        <v>0</v>
      </c>
      <c r="CB244" s="80">
        <v>0</v>
      </c>
      <c r="CC244" s="80">
        <v>0</v>
      </c>
    </row>
    <row r="245" spans="1:81">
      <c r="A245" s="80" t="s">
        <v>1980</v>
      </c>
      <c r="B245" s="80">
        <v>94</v>
      </c>
      <c r="C245" s="80">
        <v>9</v>
      </c>
      <c r="D245" s="80">
        <v>6</v>
      </c>
      <c r="E245" s="80">
        <v>2012</v>
      </c>
      <c r="F245" s="80" t="s">
        <v>88</v>
      </c>
      <c r="G245" s="80" t="s">
        <v>1971</v>
      </c>
      <c r="H245" s="80" t="s">
        <v>1972</v>
      </c>
      <c r="I245" s="177"/>
      <c r="J245" s="81">
        <v>104.27544316485529</v>
      </c>
      <c r="K245" s="81">
        <v>2.1366830927799603</v>
      </c>
      <c r="L245" s="81">
        <v>4.9421235809601836</v>
      </c>
      <c r="M245" s="81">
        <v>95.518822737101004</v>
      </c>
      <c r="N245" s="81">
        <v>19.062011303547607</v>
      </c>
      <c r="O245" s="81">
        <v>23.731278320525345</v>
      </c>
      <c r="P245" s="81">
        <v>21.100836364377237</v>
      </c>
      <c r="Q245" s="81">
        <v>1.2479356750475143</v>
      </c>
      <c r="R245" s="81">
        <v>0</v>
      </c>
      <c r="S245" s="81">
        <v>0.86920449372444442</v>
      </c>
      <c r="T245" s="82"/>
      <c r="U245" s="81">
        <v>13801546</v>
      </c>
      <c r="V245" s="81">
        <v>782</v>
      </c>
      <c r="W245" s="81">
        <v>120</v>
      </c>
      <c r="X245" s="81">
        <v>18100</v>
      </c>
      <c r="Y245" s="81">
        <v>5241</v>
      </c>
      <c r="Z245" s="81">
        <v>12412</v>
      </c>
      <c r="AA245" s="81">
        <v>4240</v>
      </c>
      <c r="AB245" s="81">
        <v>16367</v>
      </c>
      <c r="AC245" s="81">
        <v>0</v>
      </c>
      <c r="AD245" s="81">
        <v>0.86920449372444442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165.042</v>
      </c>
      <c r="BJ245" s="81">
        <v>0</v>
      </c>
      <c r="BK245" s="81">
        <v>25.661000000000001</v>
      </c>
      <c r="BL245" s="81">
        <v>0</v>
      </c>
      <c r="BM245" s="82"/>
      <c r="BN245" s="81">
        <v>0</v>
      </c>
      <c r="BO245" s="81">
        <v>0</v>
      </c>
      <c r="BP245" s="81">
        <v>7</v>
      </c>
      <c r="BQ245" s="81">
        <v>0</v>
      </c>
      <c r="BR245" s="81">
        <v>2</v>
      </c>
      <c r="BS245" s="81">
        <v>0</v>
      </c>
      <c r="BT245"/>
      <c r="BU245" s="80">
        <v>190.703</v>
      </c>
      <c r="BV245" s="80">
        <v>0</v>
      </c>
      <c r="BW245" s="80">
        <v>0</v>
      </c>
      <c r="BX245" s="80">
        <v>0</v>
      </c>
      <c r="BY245" s="80">
        <v>0</v>
      </c>
      <c r="BZ245" s="80">
        <v>0</v>
      </c>
      <c r="CA245" s="80">
        <v>0</v>
      </c>
      <c r="CB245" s="80">
        <v>0</v>
      </c>
      <c r="CC245" s="80">
        <v>0</v>
      </c>
    </row>
    <row r="246" spans="1:81">
      <c r="A246" s="80" t="s">
        <v>1981</v>
      </c>
      <c r="B246" s="80">
        <v>95</v>
      </c>
      <c r="C246" s="80">
        <v>10</v>
      </c>
      <c r="D246" s="80">
        <v>6</v>
      </c>
      <c r="E246" s="80">
        <v>2013</v>
      </c>
      <c r="F246" s="80" t="s">
        <v>89</v>
      </c>
      <c r="G246" s="80" t="s">
        <v>1971</v>
      </c>
      <c r="H246" s="80" t="s">
        <v>1972</v>
      </c>
      <c r="I246" s="177"/>
      <c r="J246" s="81">
        <v>116.94822394527885</v>
      </c>
      <c r="K246" s="81">
        <v>1.8125437283632586</v>
      </c>
      <c r="L246" s="81">
        <v>4.6910938578352779</v>
      </c>
      <c r="M246" s="81">
        <v>95.101856149876625</v>
      </c>
      <c r="N246" s="81">
        <v>21.89633462303879</v>
      </c>
      <c r="O246" s="81">
        <v>22.905521065505226</v>
      </c>
      <c r="P246" s="81">
        <v>21.035476499232576</v>
      </c>
      <c r="Q246" s="81">
        <v>1.2566517229228682</v>
      </c>
      <c r="R246" s="81">
        <v>0</v>
      </c>
      <c r="S246" s="81">
        <v>0.9022673541615307</v>
      </c>
      <c r="T246" s="82"/>
      <c r="U246" s="81">
        <v>17247391</v>
      </c>
      <c r="V246" s="81">
        <v>782</v>
      </c>
      <c r="W246" s="81">
        <v>120</v>
      </c>
      <c r="X246" s="81">
        <v>18100</v>
      </c>
      <c r="Y246" s="81">
        <v>5259</v>
      </c>
      <c r="Z246" s="81">
        <v>12515</v>
      </c>
      <c r="AA246" s="81">
        <v>4211</v>
      </c>
      <c r="AB246" s="81">
        <v>16245</v>
      </c>
      <c r="AC246" s="81">
        <v>0</v>
      </c>
      <c r="AD246" s="81">
        <v>0.9022673541615307</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186.89400000000001</v>
      </c>
      <c r="BJ246" s="81">
        <v>0</v>
      </c>
      <c r="BK246" s="81">
        <v>26.498999999999999</v>
      </c>
      <c r="BL246" s="81">
        <v>0</v>
      </c>
      <c r="BM246" s="82"/>
      <c r="BN246" s="81">
        <v>0</v>
      </c>
      <c r="BO246" s="81">
        <v>0</v>
      </c>
      <c r="BP246" s="81">
        <v>7</v>
      </c>
      <c r="BQ246" s="81">
        <v>0</v>
      </c>
      <c r="BR246" s="81">
        <v>2</v>
      </c>
      <c r="BS246" s="81">
        <v>0</v>
      </c>
      <c r="BT246"/>
      <c r="BU246" s="80">
        <v>213.393</v>
      </c>
      <c r="BV246" s="80">
        <v>0</v>
      </c>
      <c r="BW246" s="80">
        <v>0</v>
      </c>
      <c r="BX246" s="80">
        <v>0</v>
      </c>
      <c r="BY246" s="80">
        <v>0</v>
      </c>
      <c r="BZ246" s="80">
        <v>0</v>
      </c>
      <c r="CA246" s="80">
        <v>0</v>
      </c>
      <c r="CB246" s="80">
        <v>0</v>
      </c>
      <c r="CC246" s="80">
        <v>0</v>
      </c>
    </row>
    <row r="247" spans="1:81">
      <c r="A247" s="80" t="s">
        <v>1982</v>
      </c>
      <c r="B247" s="80">
        <v>96</v>
      </c>
      <c r="C247" s="80">
        <v>11</v>
      </c>
      <c r="D247" s="80">
        <v>6</v>
      </c>
      <c r="E247" s="80">
        <v>2014</v>
      </c>
      <c r="F247" s="80" t="s">
        <v>90</v>
      </c>
      <c r="G247" s="80" t="s">
        <v>1971</v>
      </c>
      <c r="H247" s="80" t="s">
        <v>1972</v>
      </c>
      <c r="I247" s="177"/>
      <c r="J247" s="81">
        <v>89.643302130250945</v>
      </c>
      <c r="K247" s="81">
        <v>1.913993976334228</v>
      </c>
      <c r="L247" s="81">
        <v>4.441043607426729</v>
      </c>
      <c r="M247" s="81">
        <v>89.815187012605762</v>
      </c>
      <c r="N247" s="81">
        <v>20.093975951783989</v>
      </c>
      <c r="O247" s="81">
        <v>21.824731265547914</v>
      </c>
      <c r="P247" s="81">
        <v>20.773304267713982</v>
      </c>
      <c r="Q247" s="81">
        <v>1.1933800969659092</v>
      </c>
      <c r="R247" s="81">
        <v>0</v>
      </c>
      <c r="S247" s="81">
        <v>1.3196215484547547</v>
      </c>
      <c r="T247" s="82"/>
      <c r="U247" s="81">
        <v>14103811</v>
      </c>
      <c r="V247" s="81">
        <v>754</v>
      </c>
      <c r="W247" s="81">
        <v>108</v>
      </c>
      <c r="X247" s="81">
        <v>17698</v>
      </c>
      <c r="Y247" s="81">
        <v>5301</v>
      </c>
      <c r="Z247" s="81">
        <v>12559</v>
      </c>
      <c r="AA247" s="81">
        <v>4137</v>
      </c>
      <c r="AB247" s="81">
        <v>16079</v>
      </c>
      <c r="AC247" s="81">
        <v>0</v>
      </c>
      <c r="AD247" s="81">
        <v>1.3196215484547547</v>
      </c>
      <c r="AE247" s="82"/>
      <c r="AF247" s="81">
        <v>112971304.95789674</v>
      </c>
      <c r="AG247" s="81">
        <v>1621834.6296008765</v>
      </c>
      <c r="AH247" s="81">
        <v>1149547.7516979817</v>
      </c>
      <c r="AI247" s="81">
        <v>117189455.52421889</v>
      </c>
      <c r="AJ247" s="81">
        <v>27043234.047517475</v>
      </c>
      <c r="AK247" s="81">
        <v>0</v>
      </c>
      <c r="AL247" s="81">
        <v>0</v>
      </c>
      <c r="AM247" s="81">
        <v>2207406.4280465366</v>
      </c>
      <c r="AN247" s="81">
        <v>0</v>
      </c>
      <c r="AO247" s="81">
        <v>0</v>
      </c>
      <c r="AP247" s="82"/>
      <c r="AQ247" s="81">
        <v>240</v>
      </c>
      <c r="AR247" s="81">
        <v>146</v>
      </c>
      <c r="AS247" s="81">
        <v>0</v>
      </c>
      <c r="AT247" s="81">
        <v>0</v>
      </c>
      <c r="AU247" s="81">
        <v>0</v>
      </c>
      <c r="AV247" s="81">
        <v>0</v>
      </c>
      <c r="AW247" s="81" t="s">
        <v>564</v>
      </c>
      <c r="AX247" s="82"/>
      <c r="AY247" s="81">
        <v>1134.3</v>
      </c>
      <c r="AZ247" s="81">
        <v>22074.2</v>
      </c>
      <c r="BA247" s="81">
        <v>0</v>
      </c>
      <c r="BB247" s="81">
        <v>0</v>
      </c>
      <c r="BC247" s="81">
        <v>0</v>
      </c>
      <c r="BD247" s="81">
        <v>0</v>
      </c>
      <c r="BE247" s="81" t="s">
        <v>564</v>
      </c>
      <c r="BF247" s="82"/>
      <c r="BG247" s="81">
        <v>0</v>
      </c>
      <c r="BH247" s="81">
        <v>0</v>
      </c>
      <c r="BI247" s="81">
        <v>186.27099999999999</v>
      </c>
      <c r="BJ247" s="81">
        <v>0</v>
      </c>
      <c r="BK247" s="81">
        <v>27.585000000000001</v>
      </c>
      <c r="BL247" s="81">
        <v>0</v>
      </c>
      <c r="BM247" s="82"/>
      <c r="BN247" s="81">
        <v>0</v>
      </c>
      <c r="BO247" s="81">
        <v>0</v>
      </c>
      <c r="BP247" s="81">
        <v>7</v>
      </c>
      <c r="BQ247" s="81">
        <v>0</v>
      </c>
      <c r="BR247" s="81">
        <v>2</v>
      </c>
      <c r="BS247" s="81">
        <v>0</v>
      </c>
      <c r="BT247"/>
      <c r="BU247" s="80">
        <v>213.85599999999999</v>
      </c>
      <c r="BV247" s="80">
        <v>0</v>
      </c>
      <c r="BW247" s="80">
        <v>0</v>
      </c>
      <c r="BX247" s="80">
        <v>0</v>
      </c>
      <c r="BY247" s="80">
        <v>0</v>
      </c>
      <c r="BZ247" s="80">
        <v>0</v>
      </c>
      <c r="CA247" s="80">
        <v>0</v>
      </c>
      <c r="CB247" s="80">
        <v>0</v>
      </c>
      <c r="CC247" s="80">
        <v>0</v>
      </c>
    </row>
    <row r="248" spans="1:81">
      <c r="A248" s="80" t="s">
        <v>1983</v>
      </c>
      <c r="B248" s="80">
        <v>97</v>
      </c>
      <c r="C248" s="80">
        <v>12</v>
      </c>
      <c r="D248" s="80">
        <v>6</v>
      </c>
      <c r="E248" s="80">
        <v>2015</v>
      </c>
      <c r="F248" s="80" t="s">
        <v>91</v>
      </c>
      <c r="G248" s="80" t="s">
        <v>1971</v>
      </c>
      <c r="H248" s="80" t="s">
        <v>1972</v>
      </c>
      <c r="I248" s="177"/>
      <c r="J248" s="81">
        <v>91.873557456976144</v>
      </c>
      <c r="K248" s="81">
        <v>1.9016364628991493</v>
      </c>
      <c r="L248" s="81">
        <v>4.1416955149857886</v>
      </c>
      <c r="M248" s="81">
        <v>80.396282640736814</v>
      </c>
      <c r="N248" s="81">
        <v>18.273313371036043</v>
      </c>
      <c r="O248" s="81">
        <v>21.829889749718824</v>
      </c>
      <c r="P248" s="81">
        <v>20.900205561469544</v>
      </c>
      <c r="Q248" s="81">
        <v>1.159250341966217</v>
      </c>
      <c r="R248" s="81">
        <v>0</v>
      </c>
      <c r="S248" s="81">
        <v>1.3253260075121924</v>
      </c>
      <c r="T248" s="82"/>
      <c r="U248" s="81">
        <v>16507694</v>
      </c>
      <c r="V248" s="81">
        <v>754</v>
      </c>
      <c r="W248" s="81">
        <v>108</v>
      </c>
      <c r="X248" s="81">
        <v>17698</v>
      </c>
      <c r="Y248" s="81">
        <v>5352</v>
      </c>
      <c r="Z248" s="81">
        <v>12683</v>
      </c>
      <c r="AA248" s="81">
        <v>4159</v>
      </c>
      <c r="AB248" s="81">
        <v>15955</v>
      </c>
      <c r="AC248" s="81">
        <v>0</v>
      </c>
      <c r="AD248" s="81">
        <v>1.3253260075121924</v>
      </c>
      <c r="AE248" s="82"/>
      <c r="AF248" s="81">
        <v>113624116.43534452</v>
      </c>
      <c r="AG248" s="81">
        <v>1452901.4820071394</v>
      </c>
      <c r="AH248" s="81">
        <v>880064.30746931082</v>
      </c>
      <c r="AI248" s="81">
        <v>111462944.18512657</v>
      </c>
      <c r="AJ248" s="81">
        <v>26610116.721018571</v>
      </c>
      <c r="AK248" s="81">
        <v>0</v>
      </c>
      <c r="AL248" s="81">
        <v>0</v>
      </c>
      <c r="AM248" s="81">
        <v>2186565.8212922369</v>
      </c>
      <c r="AN248" s="81">
        <v>0</v>
      </c>
      <c r="AO248" s="81">
        <v>0</v>
      </c>
      <c r="AP248" s="82"/>
      <c r="AQ248" s="81">
        <v>277</v>
      </c>
      <c r="AR248" s="81">
        <v>206</v>
      </c>
      <c r="AS248" s="81">
        <v>0</v>
      </c>
      <c r="AT248" s="81">
        <v>0</v>
      </c>
      <c r="AU248" s="81">
        <v>0</v>
      </c>
      <c r="AV248" s="81">
        <v>0</v>
      </c>
      <c r="AW248" s="81" t="s">
        <v>564</v>
      </c>
      <c r="AX248" s="82"/>
      <c r="AY248" s="81">
        <v>1336</v>
      </c>
      <c r="AZ248" s="81">
        <v>27641.5</v>
      </c>
      <c r="BA248" s="81">
        <v>0</v>
      </c>
      <c r="BB248" s="81">
        <v>0</v>
      </c>
      <c r="BC248" s="81">
        <v>0</v>
      </c>
      <c r="BD248" s="81">
        <v>0</v>
      </c>
      <c r="BE248" s="81" t="s">
        <v>564</v>
      </c>
      <c r="BF248" s="82"/>
      <c r="BG248" s="81">
        <v>0</v>
      </c>
      <c r="BH248" s="81">
        <v>0</v>
      </c>
      <c r="BI248" s="81">
        <v>182.64</v>
      </c>
      <c r="BJ248" s="81">
        <v>0</v>
      </c>
      <c r="BK248" s="81">
        <v>27.385999999999999</v>
      </c>
      <c r="BL248" s="81">
        <v>0</v>
      </c>
      <c r="BM248" s="82"/>
      <c r="BN248" s="81">
        <v>0</v>
      </c>
      <c r="BO248" s="81">
        <v>0</v>
      </c>
      <c r="BP248" s="81">
        <v>7</v>
      </c>
      <c r="BQ248" s="81">
        <v>0</v>
      </c>
      <c r="BR248" s="81">
        <v>2</v>
      </c>
      <c r="BS248" s="81">
        <v>0</v>
      </c>
      <c r="BT248"/>
      <c r="BU248" s="80">
        <v>210.02600000000001</v>
      </c>
      <c r="BV248" s="80">
        <v>0</v>
      </c>
      <c r="BW248" s="80">
        <v>0</v>
      </c>
      <c r="BX248" s="80">
        <v>0</v>
      </c>
      <c r="BY248" s="80">
        <v>0</v>
      </c>
      <c r="BZ248" s="80">
        <v>0</v>
      </c>
      <c r="CA248" s="80">
        <v>0</v>
      </c>
      <c r="CB248" s="80">
        <v>0</v>
      </c>
      <c r="CC248" s="80">
        <v>0</v>
      </c>
    </row>
    <row r="249" spans="1:81">
      <c r="A249" s="80" t="s">
        <v>1984</v>
      </c>
      <c r="B249" s="80">
        <v>98</v>
      </c>
      <c r="C249" s="80">
        <v>13</v>
      </c>
      <c r="D249" s="80">
        <v>6</v>
      </c>
      <c r="E249" s="80">
        <v>2016</v>
      </c>
      <c r="F249" s="80" t="s">
        <v>92</v>
      </c>
      <c r="G249" s="80" t="s">
        <v>1971</v>
      </c>
      <c r="H249" s="80" t="s">
        <v>1972</v>
      </c>
      <c r="I249" s="177"/>
      <c r="J249" s="81">
        <v>85.132387518224277</v>
      </c>
      <c r="K249" s="81">
        <v>2.0888345507965695</v>
      </c>
      <c r="L249" s="81">
        <v>4.2587670774094546</v>
      </c>
      <c r="M249" s="81">
        <v>74.033712704762735</v>
      </c>
      <c r="N249" s="81">
        <v>19.425672845722907</v>
      </c>
      <c r="O249" s="81">
        <v>21.654915105439951</v>
      </c>
      <c r="P249" s="81">
        <v>20.698155439098663</v>
      </c>
      <c r="Q249" s="81">
        <v>1.1229786108079154</v>
      </c>
      <c r="R249" s="81">
        <v>0</v>
      </c>
      <c r="S249" s="81">
        <v>1.3766036052391075</v>
      </c>
      <c r="T249" s="82"/>
      <c r="U249" s="81">
        <v>15992904</v>
      </c>
      <c r="V249" s="81">
        <v>754</v>
      </c>
      <c r="W249" s="81">
        <v>108</v>
      </c>
      <c r="X249" s="81">
        <v>17698</v>
      </c>
      <c r="Y249" s="81">
        <v>5414</v>
      </c>
      <c r="Z249" s="81">
        <v>12736</v>
      </c>
      <c r="AA249" s="81">
        <v>4260</v>
      </c>
      <c r="AB249" s="81">
        <v>15899</v>
      </c>
      <c r="AC249" s="81">
        <v>0</v>
      </c>
      <c r="AD249" s="81">
        <v>1.376603605239108</v>
      </c>
      <c r="AE249" s="82"/>
      <c r="AF249" s="81">
        <v>110099212.5449421</v>
      </c>
      <c r="AG249" s="81">
        <v>1597458.7255273189</v>
      </c>
      <c r="AH249" s="81">
        <v>702940.76339810214</v>
      </c>
      <c r="AI249" s="81">
        <v>112780486.9650538</v>
      </c>
      <c r="AJ249" s="81">
        <v>28257139.332509149</v>
      </c>
      <c r="AK249" s="81">
        <v>0</v>
      </c>
      <c r="AL249" s="81">
        <v>0</v>
      </c>
      <c r="AM249" s="81">
        <v>2180584.0409185779</v>
      </c>
      <c r="AN249" s="81">
        <v>0</v>
      </c>
      <c r="AO249" s="81">
        <v>0</v>
      </c>
      <c r="AP249" s="82"/>
      <c r="AQ249" s="81">
        <v>332</v>
      </c>
      <c r="AR249" s="81">
        <v>249</v>
      </c>
      <c r="AS249" s="81">
        <v>0</v>
      </c>
      <c r="AT249" s="81">
        <v>0</v>
      </c>
      <c r="AU249" s="81">
        <v>0</v>
      </c>
      <c r="AV249" s="81">
        <v>0</v>
      </c>
      <c r="AW249" s="81" t="s">
        <v>564</v>
      </c>
      <c r="AX249" s="82"/>
      <c r="AY249" s="81">
        <v>1607.9</v>
      </c>
      <c r="AZ249" s="81">
        <v>29715.8</v>
      </c>
      <c r="BA249" s="81">
        <v>0</v>
      </c>
      <c r="BB249" s="81">
        <v>0</v>
      </c>
      <c r="BC249" s="81">
        <v>0</v>
      </c>
      <c r="BD249" s="81">
        <v>0</v>
      </c>
      <c r="BE249" s="81" t="s">
        <v>564</v>
      </c>
      <c r="BF249" s="82"/>
      <c r="BG249" s="81">
        <v>0</v>
      </c>
      <c r="BH249" s="81">
        <v>0</v>
      </c>
      <c r="BI249" s="81">
        <v>181.65799999999999</v>
      </c>
      <c r="BJ249" s="81">
        <v>0</v>
      </c>
      <c r="BK249" s="81">
        <v>27.295000000000002</v>
      </c>
      <c r="BL249" s="81">
        <v>0</v>
      </c>
      <c r="BM249" s="82"/>
      <c r="BN249" s="81">
        <v>0</v>
      </c>
      <c r="BO249" s="81">
        <v>0</v>
      </c>
      <c r="BP249" s="81">
        <v>7</v>
      </c>
      <c r="BQ249" s="81">
        <v>0</v>
      </c>
      <c r="BR249" s="81">
        <v>2</v>
      </c>
      <c r="BS249" s="81">
        <v>0</v>
      </c>
      <c r="BT249"/>
      <c r="BU249" s="80">
        <v>208.953</v>
      </c>
      <c r="BV249" s="80">
        <v>0</v>
      </c>
      <c r="BW249" s="80">
        <v>0</v>
      </c>
      <c r="BX249" s="80">
        <v>0</v>
      </c>
      <c r="BY249" s="80">
        <v>0</v>
      </c>
      <c r="BZ249" s="80">
        <v>0</v>
      </c>
      <c r="CA249" s="80">
        <v>0</v>
      </c>
      <c r="CB249" s="80">
        <v>0</v>
      </c>
      <c r="CC249" s="80">
        <v>0</v>
      </c>
    </row>
    <row r="250" spans="1:81">
      <c r="A250" s="80" t="s">
        <v>1985</v>
      </c>
      <c r="B250" s="80">
        <v>99</v>
      </c>
      <c r="C250" s="80">
        <v>14</v>
      </c>
      <c r="D250" s="80">
        <v>6</v>
      </c>
      <c r="E250" s="80">
        <v>2017</v>
      </c>
      <c r="F250" s="80" t="s">
        <v>71</v>
      </c>
      <c r="G250" s="80" t="s">
        <v>1971</v>
      </c>
      <c r="H250" s="80" t="s">
        <v>1972</v>
      </c>
      <c r="I250" s="177"/>
      <c r="J250" s="81">
        <v>85.550881420607183</v>
      </c>
      <c r="K250" s="81">
        <v>2.0682341048239672</v>
      </c>
      <c r="L250" s="81">
        <v>4.8935260686213891</v>
      </c>
      <c r="M250" s="81">
        <v>72.83388551932488</v>
      </c>
      <c r="N250" s="81">
        <v>19.246608369945871</v>
      </c>
      <c r="O250" s="81">
        <v>21.549095443837853</v>
      </c>
      <c r="P250" s="81">
        <v>20.364266381481173</v>
      </c>
      <c r="Q250" s="81">
        <v>1.0778526975556617</v>
      </c>
      <c r="R250" s="81">
        <v>0</v>
      </c>
      <c r="S250" s="81">
        <v>1.4048286096077625</v>
      </c>
      <c r="T250" s="82"/>
      <c r="U250" s="81">
        <v>15913976</v>
      </c>
      <c r="V250" s="81">
        <v>754</v>
      </c>
      <c r="W250" s="81">
        <v>108</v>
      </c>
      <c r="X250" s="81">
        <v>17698</v>
      </c>
      <c r="Y250" s="81">
        <v>5457</v>
      </c>
      <c r="Z250" s="81">
        <v>12884</v>
      </c>
      <c r="AA250" s="81">
        <v>4218</v>
      </c>
      <c r="AB250" s="81">
        <v>15781</v>
      </c>
      <c r="AC250" s="81">
        <v>0</v>
      </c>
      <c r="AD250" s="81">
        <v>1.404828609607762</v>
      </c>
      <c r="AE250" s="82"/>
      <c r="AF250" s="81">
        <v>114571578.62968799</v>
      </c>
      <c r="AG250" s="81">
        <v>1626078.008237706</v>
      </c>
      <c r="AH250" s="81">
        <v>1061045.419523526</v>
      </c>
      <c r="AI250" s="81">
        <v>118007468.0139294</v>
      </c>
      <c r="AJ250" s="81">
        <v>26826233.77621245</v>
      </c>
      <c r="AK250" s="81">
        <v>0</v>
      </c>
      <c r="AL250" s="81">
        <v>0</v>
      </c>
      <c r="AM250" s="81">
        <v>2167786.7676104461</v>
      </c>
      <c r="AN250" s="81">
        <v>0</v>
      </c>
      <c r="AO250" s="81">
        <v>0</v>
      </c>
      <c r="AP250" s="82"/>
      <c r="AQ250" s="81">
        <v>356</v>
      </c>
      <c r="AR250" s="81">
        <v>269</v>
      </c>
      <c r="AS250" s="81">
        <v>0</v>
      </c>
      <c r="AT250" s="81">
        <v>0</v>
      </c>
      <c r="AU250" s="81">
        <v>0</v>
      </c>
      <c r="AV250" s="81">
        <v>0</v>
      </c>
      <c r="AW250" s="81" t="s">
        <v>564</v>
      </c>
      <c r="AX250" s="82"/>
      <c r="AY250" s="81">
        <v>1724.5</v>
      </c>
      <c r="AZ250" s="81">
        <v>30459.9</v>
      </c>
      <c r="BA250" s="81">
        <v>0</v>
      </c>
      <c r="BB250" s="81">
        <v>0</v>
      </c>
      <c r="BC250" s="81">
        <v>0</v>
      </c>
      <c r="BD250" s="81">
        <v>0</v>
      </c>
      <c r="BE250" s="81" t="s">
        <v>564</v>
      </c>
      <c r="BF250" s="82"/>
      <c r="BG250" s="81">
        <v>0</v>
      </c>
      <c r="BH250" s="81">
        <v>0</v>
      </c>
      <c r="BI250" s="81">
        <v>173.547</v>
      </c>
      <c r="BJ250" s="81">
        <v>0</v>
      </c>
      <c r="BK250" s="81">
        <v>29.6</v>
      </c>
      <c r="BL250" s="81">
        <v>0</v>
      </c>
      <c r="BM250" s="82"/>
      <c r="BN250" s="81">
        <v>0</v>
      </c>
      <c r="BO250" s="81">
        <v>0</v>
      </c>
      <c r="BP250" s="81">
        <v>7</v>
      </c>
      <c r="BQ250" s="81">
        <v>0</v>
      </c>
      <c r="BR250" s="81">
        <v>3</v>
      </c>
      <c r="BS250" s="81">
        <v>0</v>
      </c>
      <c r="BT250"/>
      <c r="BU250" s="80">
        <v>203.14699999999999</v>
      </c>
      <c r="BV250" s="80">
        <v>0</v>
      </c>
      <c r="BW250" s="80">
        <v>0</v>
      </c>
      <c r="BX250" s="80">
        <v>0</v>
      </c>
      <c r="BY250" s="80">
        <v>0</v>
      </c>
      <c r="BZ250" s="80">
        <v>0</v>
      </c>
      <c r="CA250" s="80">
        <v>0</v>
      </c>
      <c r="CB250" s="80">
        <v>0</v>
      </c>
      <c r="CC250" s="80">
        <v>0</v>
      </c>
    </row>
    <row r="251" spans="1:81">
      <c r="A251" s="80" t="s">
        <v>1986</v>
      </c>
      <c r="B251" s="80">
        <v>100</v>
      </c>
      <c r="C251" s="80">
        <v>15</v>
      </c>
      <c r="D251" s="80">
        <v>6</v>
      </c>
      <c r="E251" s="80">
        <v>2018</v>
      </c>
      <c r="F251" s="80" t="s">
        <v>93</v>
      </c>
      <c r="G251" s="80" t="s">
        <v>1971</v>
      </c>
      <c r="H251" s="80" t="s">
        <v>1972</v>
      </c>
      <c r="I251" s="177"/>
      <c r="J251" s="81">
        <v>90.437117486523519</v>
      </c>
      <c r="K251" s="81">
        <v>1.8655124442277955</v>
      </c>
      <c r="L251" s="81">
        <v>4.5341430562377285</v>
      </c>
      <c r="M251" s="81">
        <v>71.850719800281013</v>
      </c>
      <c r="N251" s="81">
        <v>17.014858388612311</v>
      </c>
      <c r="O251" s="81">
        <v>21.136029352709791</v>
      </c>
      <c r="P251" s="81">
        <v>20.195014836499638</v>
      </c>
      <c r="Q251" s="81">
        <v>0.99727744857563438</v>
      </c>
      <c r="R251" s="81">
        <v>0</v>
      </c>
      <c r="S251" s="81">
        <v>1.4640439376288801</v>
      </c>
      <c r="T251" s="82"/>
      <c r="U251" s="81">
        <v>16752942</v>
      </c>
      <c r="V251" s="81">
        <v>754</v>
      </c>
      <c r="W251" s="81">
        <v>108</v>
      </c>
      <c r="X251" s="81">
        <v>17698</v>
      </c>
      <c r="Y251" s="81">
        <v>5515</v>
      </c>
      <c r="Z251" s="81">
        <v>12879</v>
      </c>
      <c r="AA251" s="81">
        <v>4225</v>
      </c>
      <c r="AB251" s="81">
        <v>15735</v>
      </c>
      <c r="AC251" s="81">
        <v>0</v>
      </c>
      <c r="AD251" s="81">
        <v>1.4640439376288801</v>
      </c>
      <c r="AE251" s="82"/>
      <c r="AF251" s="81">
        <v>122903300.7905346</v>
      </c>
      <c r="AG251" s="81">
        <v>1403825.6702746381</v>
      </c>
      <c r="AH251" s="81">
        <v>1004603.407055199</v>
      </c>
      <c r="AI251" s="81">
        <v>114017963.5432854</v>
      </c>
      <c r="AJ251" s="81">
        <v>25578393.82512106</v>
      </c>
      <c r="AK251" s="81">
        <v>0</v>
      </c>
      <c r="AL251" s="81">
        <v>0</v>
      </c>
      <c r="AM251" s="81">
        <v>2165940.227047795</v>
      </c>
      <c r="AN251" s="81">
        <v>0</v>
      </c>
      <c r="AO251" s="81">
        <v>0</v>
      </c>
      <c r="AP251" s="82"/>
      <c r="AQ251" s="81">
        <v>393</v>
      </c>
      <c r="AR251" s="81">
        <v>318</v>
      </c>
      <c r="AS251" s="81">
        <v>0</v>
      </c>
      <c r="AT251" s="81">
        <v>0</v>
      </c>
      <c r="AU251" s="81">
        <v>0</v>
      </c>
      <c r="AV251" s="81">
        <v>0</v>
      </c>
      <c r="AW251" s="81" t="s">
        <v>564</v>
      </c>
      <c r="AX251" s="82"/>
      <c r="AY251" s="81">
        <v>1907</v>
      </c>
      <c r="AZ251" s="81">
        <v>32346</v>
      </c>
      <c r="BA251" s="81">
        <v>0</v>
      </c>
      <c r="BB251" s="81">
        <v>0</v>
      </c>
      <c r="BC251" s="81">
        <v>0</v>
      </c>
      <c r="BD251" s="81">
        <v>0</v>
      </c>
      <c r="BE251" s="81" t="s">
        <v>564</v>
      </c>
      <c r="BF251" s="82"/>
      <c r="BG251" s="81">
        <v>0</v>
      </c>
      <c r="BH251" s="81">
        <v>0</v>
      </c>
      <c r="BI251" s="81">
        <v>148.483</v>
      </c>
      <c r="BJ251" s="81">
        <v>0</v>
      </c>
      <c r="BK251" s="81">
        <v>30.018000000000001</v>
      </c>
      <c r="BL251" s="81">
        <v>0</v>
      </c>
      <c r="BM251" s="82"/>
      <c r="BN251" s="81">
        <v>0</v>
      </c>
      <c r="BO251" s="81">
        <v>0</v>
      </c>
      <c r="BP251" s="81">
        <v>6</v>
      </c>
      <c r="BQ251" s="81">
        <v>0</v>
      </c>
      <c r="BR251" s="81">
        <v>3</v>
      </c>
      <c r="BS251" s="81">
        <v>0</v>
      </c>
      <c r="BT251"/>
      <c r="BU251" s="80">
        <v>178.501</v>
      </c>
      <c r="BV251" s="80">
        <v>0</v>
      </c>
      <c r="BW251" s="80">
        <v>0</v>
      </c>
      <c r="BX251" s="80">
        <v>0</v>
      </c>
      <c r="BY251" s="80">
        <v>0</v>
      </c>
      <c r="BZ251" s="80">
        <v>0</v>
      </c>
      <c r="CA251" s="80">
        <v>0</v>
      </c>
      <c r="CB251" s="80">
        <v>0</v>
      </c>
      <c r="CC251" s="80">
        <v>0</v>
      </c>
    </row>
    <row r="252" spans="1:81">
      <c r="A252" s="80" t="s">
        <v>1987</v>
      </c>
      <c r="B252" s="80">
        <v>101</v>
      </c>
      <c r="C252" s="80">
        <v>16</v>
      </c>
      <c r="D252" s="80">
        <v>6</v>
      </c>
      <c r="E252" s="80">
        <v>2019</v>
      </c>
      <c r="F252" s="80" t="s">
        <v>73</v>
      </c>
      <c r="G252" s="80" t="s">
        <v>1971</v>
      </c>
      <c r="H252" s="80" t="s">
        <v>1972</v>
      </c>
      <c r="I252" s="177"/>
      <c r="J252" s="81">
        <v>127.30231761807971</v>
      </c>
      <c r="K252" s="81">
        <v>1.7230366957736727</v>
      </c>
      <c r="L252" s="81">
        <v>4.5725570887841993</v>
      </c>
      <c r="M252" s="81">
        <v>69.66583213787122</v>
      </c>
      <c r="N252" s="81">
        <v>17.662742713634799</v>
      </c>
      <c r="O252" s="81">
        <v>20.491367231573225</v>
      </c>
      <c r="P252" s="81">
        <v>20.082427041002475</v>
      </c>
      <c r="Q252" s="81">
        <v>0.96814920506730007</v>
      </c>
      <c r="R252" s="81">
        <v>0</v>
      </c>
      <c r="S252" s="81">
        <v>1.9030658158105644</v>
      </c>
      <c r="T252" s="82"/>
      <c r="U252" s="81">
        <v>24944478</v>
      </c>
      <c r="V252" s="81">
        <v>754</v>
      </c>
      <c r="W252" s="81">
        <v>108</v>
      </c>
      <c r="X252" s="81">
        <v>17698</v>
      </c>
      <c r="Y252" s="81">
        <v>5591</v>
      </c>
      <c r="Z252" s="81">
        <v>12829</v>
      </c>
      <c r="AA252" s="81">
        <v>4170</v>
      </c>
      <c r="AB252" s="81">
        <v>15689</v>
      </c>
      <c r="AC252" s="81">
        <v>0</v>
      </c>
      <c r="AD252" s="81">
        <v>1.903065815810564</v>
      </c>
      <c r="AE252" s="82"/>
      <c r="AF252" s="81">
        <v>176985823.86870119</v>
      </c>
      <c r="AG252" s="81">
        <v>1355054.670575076</v>
      </c>
      <c r="AH252" s="81">
        <v>1072578.921747566</v>
      </c>
      <c r="AI252" s="81">
        <v>115151978.6452288</v>
      </c>
      <c r="AJ252" s="81">
        <v>25522360.225278161</v>
      </c>
      <c r="AK252" s="81">
        <v>0</v>
      </c>
      <c r="AL252" s="81">
        <v>0</v>
      </c>
      <c r="AM252" s="81">
        <v>2136723.6932712342</v>
      </c>
      <c r="AN252" s="81">
        <v>0</v>
      </c>
      <c r="AO252" s="81">
        <v>0</v>
      </c>
      <c r="AP252" s="82"/>
      <c r="AQ252" s="81">
        <v>443</v>
      </c>
      <c r="AR252" s="81">
        <v>350</v>
      </c>
      <c r="AS252" s="81">
        <v>0</v>
      </c>
      <c r="AT252" s="81">
        <v>0</v>
      </c>
      <c r="AU252" s="81">
        <v>0</v>
      </c>
      <c r="AV252" s="81">
        <v>0</v>
      </c>
      <c r="AW252" s="81" t="s">
        <v>564</v>
      </c>
      <c r="AX252" s="82"/>
      <c r="AY252" s="81">
        <v>2184.1000000000008</v>
      </c>
      <c r="AZ252" s="81">
        <v>33569.699999999997</v>
      </c>
      <c r="BA252" s="81">
        <v>0</v>
      </c>
      <c r="BB252" s="81">
        <v>0</v>
      </c>
      <c r="BC252" s="81">
        <v>0</v>
      </c>
      <c r="BD252" s="81">
        <v>0</v>
      </c>
      <c r="BE252" s="81" t="s">
        <v>564</v>
      </c>
      <c r="BF252" s="82"/>
      <c r="BG252" s="81">
        <v>0</v>
      </c>
      <c r="BH252" s="81">
        <v>0</v>
      </c>
      <c r="BI252" s="81">
        <v>154.94300000000001</v>
      </c>
      <c r="BJ252" s="81">
        <v>0</v>
      </c>
      <c r="BK252" s="81">
        <v>30.121000000000002</v>
      </c>
      <c r="BL252" s="81">
        <v>0</v>
      </c>
      <c r="BM252" s="82"/>
      <c r="BN252" s="81">
        <v>0</v>
      </c>
      <c r="BO252" s="81">
        <v>0</v>
      </c>
      <c r="BP252" s="81">
        <v>7</v>
      </c>
      <c r="BQ252" s="81">
        <v>0</v>
      </c>
      <c r="BR252" s="81">
        <v>3</v>
      </c>
      <c r="BS252" s="81">
        <v>0</v>
      </c>
      <c r="BT252"/>
      <c r="BU252" s="80">
        <v>185.06399999999999</v>
      </c>
      <c r="BV252" s="80">
        <v>0</v>
      </c>
      <c r="BW252" s="80">
        <v>0</v>
      </c>
      <c r="BX252" s="80">
        <v>0</v>
      </c>
      <c r="BY252" s="80">
        <v>0</v>
      </c>
      <c r="BZ252" s="80">
        <v>0</v>
      </c>
      <c r="CA252" s="80">
        <v>0</v>
      </c>
      <c r="CB252" s="80">
        <v>0</v>
      </c>
      <c r="CC252" s="80">
        <v>0</v>
      </c>
    </row>
    <row r="253" spans="1:81">
      <c r="A253" s="80" t="s">
        <v>1988</v>
      </c>
      <c r="B253" s="80">
        <v>102</v>
      </c>
      <c r="C253" s="80">
        <v>17</v>
      </c>
      <c r="D253" s="80">
        <v>6</v>
      </c>
      <c r="E253" s="80">
        <v>2020</v>
      </c>
      <c r="F253" s="80" t="s">
        <v>218</v>
      </c>
      <c r="G253" s="80" t="s">
        <v>1971</v>
      </c>
      <c r="H253" s="80" t="s">
        <v>1972</v>
      </c>
      <c r="I253" s="177"/>
      <c r="J253" s="81">
        <v>123.4126373314763</v>
      </c>
      <c r="K253" s="81">
        <v>1.3759512317226263</v>
      </c>
      <c r="L253" s="81">
        <v>7.1395451049194039</v>
      </c>
      <c r="M253" s="81">
        <v>48.776789220980824</v>
      </c>
      <c r="N253" s="81">
        <v>16.907502080495377</v>
      </c>
      <c r="O253" s="81">
        <v>17.872170089294784</v>
      </c>
      <c r="P253" s="81">
        <v>18.803029927626586</v>
      </c>
      <c r="Q253" s="81">
        <v>0.92053302646691582</v>
      </c>
      <c r="R253" s="81">
        <v>0</v>
      </c>
      <c r="S253" s="81">
        <v>1.5948259227782731</v>
      </c>
      <c r="T253" s="82"/>
      <c r="U253" s="81">
        <v>22434429</v>
      </c>
      <c r="V253" s="81">
        <v>515</v>
      </c>
      <c r="W253" s="81">
        <v>204</v>
      </c>
      <c r="X253" s="81">
        <v>12966</v>
      </c>
      <c r="Y253" s="81">
        <v>5680</v>
      </c>
      <c r="Z253" s="81">
        <v>12771</v>
      </c>
      <c r="AA253" s="81">
        <v>4242</v>
      </c>
      <c r="AB253" s="81">
        <v>15612</v>
      </c>
      <c r="AC253" s="81">
        <v>0</v>
      </c>
      <c r="AD253" s="81">
        <v>1.5948259227782731</v>
      </c>
      <c r="AE253" s="82"/>
      <c r="AF253" s="81">
        <v>174531504.49966341</v>
      </c>
      <c r="AG253" s="81">
        <v>1046098.0075127652</v>
      </c>
      <c r="AH253" s="81">
        <v>1758277.4966080072</v>
      </c>
      <c r="AI253" s="81">
        <v>79711170.297295287</v>
      </c>
      <c r="AJ253" s="81">
        <v>23043101.923943024</v>
      </c>
      <c r="AK253" s="81"/>
      <c r="AL253" s="81"/>
      <c r="AM253" s="81">
        <v>2037539.4529377159</v>
      </c>
      <c r="AN253" s="81"/>
      <c r="AO253" s="81"/>
      <c r="AP253" s="82"/>
      <c r="AQ253" s="81">
        <v>520</v>
      </c>
      <c r="AR253" s="81">
        <v>368</v>
      </c>
      <c r="AS253" s="81">
        <v>0</v>
      </c>
      <c r="AT253" s="81">
        <v>0</v>
      </c>
      <c r="AU253" s="81">
        <v>0</v>
      </c>
      <c r="AV253" s="81">
        <v>0</v>
      </c>
      <c r="AW253" s="81">
        <v>0</v>
      </c>
      <c r="AX253" s="82"/>
      <c r="AY253" s="81">
        <v>2634.700000000003</v>
      </c>
      <c r="AZ253" s="81">
        <v>33867.200000000019</v>
      </c>
      <c r="BA253" s="81">
        <v>0</v>
      </c>
      <c r="BB253" s="81">
        <v>0</v>
      </c>
      <c r="BC253" s="81">
        <v>0</v>
      </c>
      <c r="BD253" s="81">
        <v>0</v>
      </c>
      <c r="BE253" s="81">
        <v>0</v>
      </c>
      <c r="BF253" s="82"/>
      <c r="BG253" s="81">
        <v>0</v>
      </c>
      <c r="BH253" s="81">
        <v>0</v>
      </c>
      <c r="BI253" s="81">
        <v>144.363</v>
      </c>
      <c r="BJ253" s="81">
        <v>0</v>
      </c>
      <c r="BK253" s="81">
        <v>35.74</v>
      </c>
      <c r="BL253" s="81">
        <v>0</v>
      </c>
      <c r="BM253" s="82"/>
      <c r="BN253" s="81">
        <v>0</v>
      </c>
      <c r="BO253" s="81">
        <v>0</v>
      </c>
      <c r="BP253" s="81">
        <v>7</v>
      </c>
      <c r="BQ253" s="81">
        <v>0</v>
      </c>
      <c r="BR253" s="81">
        <v>4</v>
      </c>
      <c r="BS253" s="81">
        <v>0</v>
      </c>
      <c r="BT253"/>
      <c r="BU253" s="80">
        <v>180.10300000000001</v>
      </c>
      <c r="BV253" s="80">
        <v>0</v>
      </c>
      <c r="BW253" s="80">
        <v>0</v>
      </c>
      <c r="BX253" s="80">
        <v>0</v>
      </c>
      <c r="BY253" s="80">
        <v>0</v>
      </c>
      <c r="BZ253" s="80">
        <v>0</v>
      </c>
      <c r="CA253" s="80">
        <v>0</v>
      </c>
      <c r="CB253" s="80">
        <v>0</v>
      </c>
      <c r="CC253" s="80">
        <v>0</v>
      </c>
    </row>
    <row r="254" spans="1:81">
      <c r="A254" s="80" t="s">
        <v>1989</v>
      </c>
      <c r="B254" s="80">
        <v>102</v>
      </c>
      <c r="C254" s="80">
        <v>18</v>
      </c>
      <c r="D254" s="80">
        <v>6</v>
      </c>
      <c r="E254" s="80">
        <v>2021</v>
      </c>
      <c r="F254" s="80" t="s">
        <v>75</v>
      </c>
      <c r="G254" s="174" t="s">
        <v>1971</v>
      </c>
      <c r="H254" s="80" t="s">
        <v>1972</v>
      </c>
      <c r="I254" s="177"/>
      <c r="J254" s="81">
        <v>41.673722114609937</v>
      </c>
      <c r="K254" s="81">
        <v>1.5763237993799593</v>
      </c>
      <c r="L254" s="81">
        <v>5.9877052817543257</v>
      </c>
      <c r="M254" s="81">
        <v>54.083256327936198</v>
      </c>
      <c r="N254" s="81">
        <v>15.981693180519592</v>
      </c>
      <c r="O254" s="81">
        <v>17.193833955851243</v>
      </c>
      <c r="P254" s="81">
        <v>19.303854749332274</v>
      </c>
      <c r="Q254" s="81">
        <v>0.93390732954244993</v>
      </c>
      <c r="R254" s="81">
        <v>0</v>
      </c>
      <c r="S254" s="81">
        <v>2.0294409003922178</v>
      </c>
      <c r="T254" s="82"/>
      <c r="U254" s="81">
        <v>7763286</v>
      </c>
      <c r="V254" s="81">
        <v>515</v>
      </c>
      <c r="W254" s="81">
        <v>204</v>
      </c>
      <c r="X254" s="81">
        <v>12966</v>
      </c>
      <c r="Y254" s="81">
        <v>5787</v>
      </c>
      <c r="Z254" s="81">
        <v>12651</v>
      </c>
      <c r="AA254" s="81">
        <v>4247</v>
      </c>
      <c r="AB254" s="81">
        <v>15651</v>
      </c>
      <c r="AC254" s="81">
        <v>0</v>
      </c>
      <c r="AD254" s="81">
        <v>2.0294409003922178</v>
      </c>
      <c r="AE254" s="82"/>
      <c r="AF254" s="81">
        <v>58173868.043697201</v>
      </c>
      <c r="AG254" s="81">
        <v>1364183.1326413453</v>
      </c>
      <c r="AH254" s="81">
        <v>1414456.182621805</v>
      </c>
      <c r="AI254" s="81">
        <v>88689017.783196494</v>
      </c>
      <c r="AJ254" s="81">
        <v>23619862.343069468</v>
      </c>
      <c r="AK254" s="81">
        <v>0</v>
      </c>
      <c r="AL254" s="81">
        <v>0</v>
      </c>
      <c r="AM254" s="81">
        <v>2054411.1080799235</v>
      </c>
      <c r="AN254" s="81">
        <v>0</v>
      </c>
      <c r="AO254" s="81">
        <v>0</v>
      </c>
      <c r="AP254" s="82"/>
      <c r="AQ254" s="81">
        <v>595</v>
      </c>
      <c r="AR254" s="81">
        <v>385</v>
      </c>
      <c r="AS254" s="81">
        <v>0</v>
      </c>
      <c r="AT254" s="81">
        <v>0</v>
      </c>
      <c r="AU254" s="81">
        <v>0</v>
      </c>
      <c r="AV254" s="81">
        <v>0</v>
      </c>
      <c r="AW254" s="81"/>
      <c r="AX254" s="82"/>
      <c r="AY254" s="81">
        <v>3114.4000000000051</v>
      </c>
      <c r="AZ254" s="81">
        <v>34697.600000000013</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1990</v>
      </c>
      <c r="B255" s="80">
        <v>102</v>
      </c>
      <c r="C255" s="80">
        <v>19</v>
      </c>
      <c r="D255" s="80">
        <v>6</v>
      </c>
      <c r="E255" s="80">
        <v>2022</v>
      </c>
      <c r="F255" s="80" t="s">
        <v>568</v>
      </c>
      <c r="G255" s="174" t="s">
        <v>1971</v>
      </c>
      <c r="H255" s="80" t="s">
        <v>1972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663</v>
      </c>
      <c r="AR255" s="81">
        <v>394</v>
      </c>
      <c r="AS255" s="81">
        <v>0</v>
      </c>
      <c r="AT255" s="81">
        <v>0</v>
      </c>
      <c r="AU255" s="81">
        <v>0</v>
      </c>
      <c r="AV255" s="81">
        <v>0</v>
      </c>
      <c r="AW255" s="81"/>
      <c r="AX255" s="82"/>
      <c r="AY255" s="81">
        <v>3501.0000000000055</v>
      </c>
      <c r="AZ255" s="81">
        <v>35538.000000000022</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1991</v>
      </c>
      <c r="B256" s="80">
        <v>52</v>
      </c>
      <c r="C256" s="80">
        <v>1</v>
      </c>
      <c r="D256" s="80">
        <v>4</v>
      </c>
      <c r="E256" s="80">
        <v>1990</v>
      </c>
      <c r="F256" s="80" t="s">
        <v>562</v>
      </c>
      <c r="G256" s="80" t="s">
        <v>1992</v>
      </c>
      <c r="H256" s="80" t="s">
        <v>1993</v>
      </c>
      <c r="I256" s="177"/>
      <c r="J256" s="81">
        <v>108.89960019200883</v>
      </c>
      <c r="K256" s="81">
        <v>1.6350431031720298</v>
      </c>
      <c r="L256" s="81">
        <v>0</v>
      </c>
      <c r="M256" s="81">
        <v>12.104613574003551</v>
      </c>
      <c r="N256" s="81">
        <v>10.095906694126512</v>
      </c>
      <c r="O256" s="81">
        <v>9.3919041417378235</v>
      </c>
      <c r="P256" s="81">
        <v>14.422734771840604</v>
      </c>
      <c r="Q256" s="81">
        <v>0.61515329760710302</v>
      </c>
      <c r="R256" s="81">
        <v>31.056669175483027</v>
      </c>
      <c r="S256" s="81">
        <v>0.65777762927374617</v>
      </c>
      <c r="T256" s="82"/>
      <c r="U256" s="81">
        <v>6550129</v>
      </c>
      <c r="V256" s="81">
        <v>438</v>
      </c>
      <c r="W256" s="81">
        <v>0</v>
      </c>
      <c r="X256" s="81">
        <v>3699</v>
      </c>
      <c r="Y256" s="81">
        <v>2969</v>
      </c>
      <c r="Z256" s="81">
        <v>3863</v>
      </c>
      <c r="AA256" s="81">
        <v>3502</v>
      </c>
      <c r="AB256" s="81">
        <v>9988</v>
      </c>
      <c r="AC256" s="81">
        <v>5379071</v>
      </c>
      <c r="AD256" s="81">
        <v>0.65777762927374617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1994</v>
      </c>
      <c r="B257" s="80">
        <v>53</v>
      </c>
      <c r="C257" s="80">
        <v>2</v>
      </c>
      <c r="D257" s="80">
        <v>4</v>
      </c>
      <c r="E257" s="80">
        <v>2005</v>
      </c>
      <c r="F257" s="80" t="s">
        <v>565</v>
      </c>
      <c r="G257" s="80" t="s">
        <v>1992</v>
      </c>
      <c r="H257" s="80" t="s">
        <v>1993</v>
      </c>
      <c r="I257" s="177"/>
      <c r="J257" s="81">
        <v>74.858585875899053</v>
      </c>
      <c r="K257" s="81">
        <v>1.4318028579329163</v>
      </c>
      <c r="L257" s="81">
        <v>0</v>
      </c>
      <c r="M257" s="81">
        <v>21.083506186737484</v>
      </c>
      <c r="N257" s="81">
        <v>19.778513021436591</v>
      </c>
      <c r="O257" s="81">
        <v>15.347733163469723</v>
      </c>
      <c r="P257" s="81">
        <v>13.295786315242479</v>
      </c>
      <c r="Q257" s="81">
        <v>0.75640715435048722</v>
      </c>
      <c r="R257" s="81">
        <v>35.5095208146574</v>
      </c>
      <c r="S257" s="81">
        <v>0</v>
      </c>
      <c r="T257" s="82"/>
      <c r="U257" s="81">
        <v>5673082</v>
      </c>
      <c r="V257" s="81">
        <v>493</v>
      </c>
      <c r="W257" s="81">
        <v>0</v>
      </c>
      <c r="X257" s="81">
        <v>3572</v>
      </c>
      <c r="Y257" s="81">
        <v>4768</v>
      </c>
      <c r="Z257" s="81">
        <v>7305</v>
      </c>
      <c r="AA257" s="81">
        <v>2644</v>
      </c>
      <c r="AB257" s="81">
        <v>12839</v>
      </c>
      <c r="AC257" s="81">
        <v>6279123.5</v>
      </c>
      <c r="AD257" s="81">
        <v>0</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1995</v>
      </c>
      <c r="B258" s="80">
        <v>54</v>
      </c>
      <c r="C258" s="80">
        <v>3</v>
      </c>
      <c r="D258" s="80">
        <v>4</v>
      </c>
      <c r="E258" s="80">
        <v>2006</v>
      </c>
      <c r="F258" s="80" t="s">
        <v>566</v>
      </c>
      <c r="G258" s="80" t="s">
        <v>1992</v>
      </c>
      <c r="H258" s="80" t="s">
        <v>1993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1996</v>
      </c>
      <c r="B259" s="80">
        <v>55</v>
      </c>
      <c r="C259" s="80">
        <v>4</v>
      </c>
      <c r="D259" s="80">
        <v>4</v>
      </c>
      <c r="E259" s="80">
        <v>2007</v>
      </c>
      <c r="F259" s="80" t="s">
        <v>567</v>
      </c>
      <c r="G259" s="80" t="s">
        <v>1992</v>
      </c>
      <c r="H259" s="80" t="s">
        <v>1993</v>
      </c>
      <c r="I259" s="177"/>
      <c r="J259" s="81">
        <v>72.066860844347275</v>
      </c>
      <c r="K259" s="81">
        <v>1.2370421944934316</v>
      </c>
      <c r="L259" s="81">
        <v>0</v>
      </c>
      <c r="M259" s="81">
        <v>20.747940407432409</v>
      </c>
      <c r="N259" s="81">
        <v>20.795208853169601</v>
      </c>
      <c r="O259" s="81">
        <v>15.303422487881752</v>
      </c>
      <c r="P259" s="81">
        <v>13.659891272787323</v>
      </c>
      <c r="Q259" s="81">
        <v>0.81973098861022708</v>
      </c>
      <c r="R259" s="81">
        <v>37.612624299755879</v>
      </c>
      <c r="S259" s="81">
        <v>0</v>
      </c>
      <c r="T259" s="82"/>
      <c r="U259" s="81">
        <v>6444158</v>
      </c>
      <c r="V259" s="81">
        <v>462</v>
      </c>
      <c r="W259" s="81">
        <v>0</v>
      </c>
      <c r="X259" s="81">
        <v>4330</v>
      </c>
      <c r="Y259" s="81">
        <v>5063</v>
      </c>
      <c r="Z259" s="81">
        <v>7572</v>
      </c>
      <c r="AA259" s="81">
        <v>2675</v>
      </c>
      <c r="AB259" s="81">
        <v>13178</v>
      </c>
      <c r="AC259" s="81">
        <v>6841848.5</v>
      </c>
      <c r="AD259" s="81">
        <v>0</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1997</v>
      </c>
      <c r="B260" s="80">
        <v>56</v>
      </c>
      <c r="C260" s="80">
        <v>5</v>
      </c>
      <c r="D260" s="80">
        <v>4</v>
      </c>
      <c r="E260" s="80">
        <v>2008</v>
      </c>
      <c r="F260" s="80" t="s">
        <v>84</v>
      </c>
      <c r="G260" s="80" t="s">
        <v>1992</v>
      </c>
      <c r="H260" s="80" t="s">
        <v>1993</v>
      </c>
      <c r="I260" s="177"/>
      <c r="J260" s="81">
        <v>75.706763682356822</v>
      </c>
      <c r="K260" s="81">
        <v>0.93285882538581644</v>
      </c>
      <c r="L260" s="81">
        <v>0</v>
      </c>
      <c r="M260" s="81">
        <v>21.903082171502344</v>
      </c>
      <c r="N260" s="81">
        <v>18.652677586818989</v>
      </c>
      <c r="O260" s="81">
        <v>15.091058299555433</v>
      </c>
      <c r="P260" s="81">
        <v>13.557612214197519</v>
      </c>
      <c r="Q260" s="81">
        <v>0.82361448157040751</v>
      </c>
      <c r="R260" s="81">
        <v>34.454973890484133</v>
      </c>
      <c r="S260" s="81">
        <v>0</v>
      </c>
      <c r="T260" s="82"/>
      <c r="U260" s="81">
        <v>7205274</v>
      </c>
      <c r="V260" s="81">
        <v>462</v>
      </c>
      <c r="W260" s="81">
        <v>0</v>
      </c>
      <c r="X260" s="81">
        <v>4330</v>
      </c>
      <c r="Y260" s="81">
        <v>5233</v>
      </c>
      <c r="Z260" s="81">
        <v>7729</v>
      </c>
      <c r="AA260" s="81">
        <v>2658</v>
      </c>
      <c r="AB260" s="81">
        <v>13458</v>
      </c>
      <c r="AC260" s="81">
        <v>6508070.5</v>
      </c>
      <c r="AD260" s="81">
        <v>0</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1998</v>
      </c>
      <c r="B261" s="80">
        <v>57</v>
      </c>
      <c r="C261" s="80">
        <v>6</v>
      </c>
      <c r="D261" s="80">
        <v>4</v>
      </c>
      <c r="E261" s="80">
        <v>2009</v>
      </c>
      <c r="F261" s="80" t="s">
        <v>85</v>
      </c>
      <c r="G261" s="80" t="s">
        <v>1992</v>
      </c>
      <c r="H261" s="80" t="s">
        <v>1993</v>
      </c>
      <c r="I261" s="177"/>
      <c r="J261" s="81">
        <v>70.672257316001023</v>
      </c>
      <c r="K261" s="81">
        <v>1.0596954583054241</v>
      </c>
      <c r="L261" s="81">
        <v>0.31908976258197735</v>
      </c>
      <c r="M261" s="81">
        <v>26.269435420963976</v>
      </c>
      <c r="N261" s="81">
        <v>19.593698948462666</v>
      </c>
      <c r="O261" s="81">
        <v>15.674811388780496</v>
      </c>
      <c r="P261" s="81">
        <v>13.419802028501605</v>
      </c>
      <c r="Q261" s="81">
        <v>0.79256426905703403</v>
      </c>
      <c r="R261" s="81">
        <v>31.238486518751166</v>
      </c>
      <c r="S261" s="81">
        <v>0</v>
      </c>
      <c r="T261" s="82"/>
      <c r="U261" s="81">
        <v>5741923</v>
      </c>
      <c r="V261" s="81">
        <v>509</v>
      </c>
      <c r="W261" s="81">
        <v>6</v>
      </c>
      <c r="X261" s="81">
        <v>5441</v>
      </c>
      <c r="Y261" s="81">
        <v>5322</v>
      </c>
      <c r="Z261" s="81">
        <v>7924</v>
      </c>
      <c r="AA261" s="81">
        <v>2701</v>
      </c>
      <c r="AB261" s="81">
        <v>13595</v>
      </c>
      <c r="AC261" s="81">
        <v>5756430.5</v>
      </c>
      <c r="AD261" s="81">
        <v>0</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17.954000000000001</v>
      </c>
      <c r="BJ261" s="81">
        <v>254.77600000000001</v>
      </c>
      <c r="BK261" s="81">
        <v>7</v>
      </c>
      <c r="BL261" s="81">
        <v>0</v>
      </c>
      <c r="BM261" s="82"/>
      <c r="BN261" s="81">
        <v>0</v>
      </c>
      <c r="BO261" s="81">
        <v>0</v>
      </c>
      <c r="BP261" s="81">
        <v>3</v>
      </c>
      <c r="BQ261" s="81">
        <v>2</v>
      </c>
      <c r="BR261" s="81">
        <v>1</v>
      </c>
      <c r="BS261" s="81">
        <v>0</v>
      </c>
      <c r="BT261"/>
      <c r="BU261" s="80"/>
      <c r="BV261" s="80"/>
      <c r="BW261" s="80"/>
      <c r="BX261" s="80"/>
      <c r="BY261" s="80"/>
      <c r="BZ261" s="80"/>
      <c r="CA261" s="80"/>
      <c r="CB261" s="80"/>
      <c r="CC261" s="80"/>
    </row>
    <row r="262" spans="1:81">
      <c r="A262" s="80" t="s">
        <v>1999</v>
      </c>
      <c r="B262" s="80">
        <v>58</v>
      </c>
      <c r="C262" s="80">
        <v>7</v>
      </c>
      <c r="D262" s="80">
        <v>4</v>
      </c>
      <c r="E262" s="80">
        <v>2010</v>
      </c>
      <c r="F262" s="80" t="s">
        <v>86</v>
      </c>
      <c r="G262" s="80" t="s">
        <v>1992</v>
      </c>
      <c r="H262" s="80" t="s">
        <v>1993</v>
      </c>
      <c r="I262" s="177"/>
      <c r="J262" s="81">
        <v>69.241789793988119</v>
      </c>
      <c r="K262" s="81">
        <v>1.1079587538987921</v>
      </c>
      <c r="L262" s="81">
        <v>0.29620455743596363</v>
      </c>
      <c r="M262" s="81">
        <v>27.116452793474625</v>
      </c>
      <c r="N262" s="81">
        <v>22.77654805053956</v>
      </c>
      <c r="O262" s="81">
        <v>15.844496874226097</v>
      </c>
      <c r="P262" s="81">
        <v>13.997931028127068</v>
      </c>
      <c r="Q262" s="81">
        <v>0.83735844828846251</v>
      </c>
      <c r="R262" s="81">
        <v>33.872313328436668</v>
      </c>
      <c r="S262" s="81">
        <v>0</v>
      </c>
      <c r="T262" s="82"/>
      <c r="U262" s="81">
        <v>5643981</v>
      </c>
      <c r="V262" s="81">
        <v>509</v>
      </c>
      <c r="W262" s="81">
        <v>6</v>
      </c>
      <c r="X262" s="81">
        <v>5441</v>
      </c>
      <c r="Y262" s="81">
        <v>5446</v>
      </c>
      <c r="Z262" s="81">
        <v>8047</v>
      </c>
      <c r="AA262" s="81">
        <v>2747</v>
      </c>
      <c r="AB262" s="81">
        <v>13763</v>
      </c>
      <c r="AC262" s="81">
        <v>5915073.5</v>
      </c>
      <c r="AD262" s="81">
        <v>0</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19.216000000000001</v>
      </c>
      <c r="BJ262" s="81">
        <v>261.03399999999999</v>
      </c>
      <c r="BK262" s="81">
        <v>7.4740000000000002</v>
      </c>
      <c r="BL262" s="81">
        <v>0</v>
      </c>
      <c r="BM262" s="82"/>
      <c r="BN262" s="81">
        <v>0</v>
      </c>
      <c r="BO262" s="81">
        <v>0</v>
      </c>
      <c r="BP262" s="81">
        <v>3</v>
      </c>
      <c r="BQ262" s="81">
        <v>2</v>
      </c>
      <c r="BR262" s="81">
        <v>1</v>
      </c>
      <c r="BS262" s="81">
        <v>0</v>
      </c>
      <c r="BT262"/>
      <c r="BU262" s="80">
        <v>281.13400000000001</v>
      </c>
      <c r="BV262" s="80">
        <v>0</v>
      </c>
      <c r="BW262" s="80">
        <v>0</v>
      </c>
      <c r="BX262" s="80">
        <v>0</v>
      </c>
      <c r="BY262" s="80">
        <v>3.3180000000000001</v>
      </c>
      <c r="BZ262" s="80">
        <v>0</v>
      </c>
      <c r="CA262" s="80">
        <v>0</v>
      </c>
      <c r="CB262" s="80">
        <v>3.2719999999999998</v>
      </c>
      <c r="CC262" s="80">
        <v>0</v>
      </c>
    </row>
    <row r="263" spans="1:81">
      <c r="A263" s="80" t="s">
        <v>2000</v>
      </c>
      <c r="B263" s="80">
        <v>59</v>
      </c>
      <c r="C263" s="80">
        <v>8</v>
      </c>
      <c r="D263" s="80">
        <v>4</v>
      </c>
      <c r="E263" s="80">
        <v>2011</v>
      </c>
      <c r="F263" s="80" t="s">
        <v>87</v>
      </c>
      <c r="G263" s="80" t="s">
        <v>1992</v>
      </c>
      <c r="H263" s="80" t="s">
        <v>1993</v>
      </c>
      <c r="I263" s="177"/>
      <c r="J263" s="81">
        <v>74.554597259644524</v>
      </c>
      <c r="K263" s="81">
        <v>1.5294775024706737</v>
      </c>
      <c r="L263" s="81">
        <v>0.29459751389171562</v>
      </c>
      <c r="M263" s="81">
        <v>31.58105118262722</v>
      </c>
      <c r="N263" s="81">
        <v>23.950775509135681</v>
      </c>
      <c r="O263" s="81">
        <v>15.842914498437029</v>
      </c>
      <c r="P263" s="81">
        <v>13.949701645921582</v>
      </c>
      <c r="Q263" s="81">
        <v>0.97891732669097642</v>
      </c>
      <c r="R263" s="81">
        <v>35.513188652234192</v>
      </c>
      <c r="S263" s="81">
        <v>0</v>
      </c>
      <c r="T263" s="82"/>
      <c r="U263" s="81">
        <v>5636009</v>
      </c>
      <c r="V263" s="81">
        <v>509</v>
      </c>
      <c r="W263" s="81">
        <v>6</v>
      </c>
      <c r="X263" s="81">
        <v>5441</v>
      </c>
      <c r="Y263" s="81">
        <v>5554</v>
      </c>
      <c r="Z263" s="81">
        <v>8221</v>
      </c>
      <c r="AA263" s="81">
        <v>2819</v>
      </c>
      <c r="AB263" s="81">
        <v>13949</v>
      </c>
      <c r="AC263" s="81">
        <v>6191360.5</v>
      </c>
      <c r="AD263" s="81">
        <v>0</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17.905000000000001</v>
      </c>
      <c r="BJ263" s="81">
        <v>283.851</v>
      </c>
      <c r="BK263" s="81">
        <v>7.6280000000000001</v>
      </c>
      <c r="BL263" s="81">
        <v>0</v>
      </c>
      <c r="BM263" s="82"/>
      <c r="BN263" s="81">
        <v>0</v>
      </c>
      <c r="BO263" s="81">
        <v>0</v>
      </c>
      <c r="BP263" s="81">
        <v>3</v>
      </c>
      <c r="BQ263" s="81">
        <v>2</v>
      </c>
      <c r="BR263" s="81">
        <v>1</v>
      </c>
      <c r="BS263" s="81">
        <v>0</v>
      </c>
      <c r="BT263"/>
      <c r="BU263" s="80">
        <v>305.59500000000003</v>
      </c>
      <c r="BV263" s="80">
        <v>0</v>
      </c>
      <c r="BW263" s="80">
        <v>0</v>
      </c>
      <c r="BX263" s="80">
        <v>0</v>
      </c>
      <c r="BY263" s="80">
        <v>3.7890000000000001</v>
      </c>
      <c r="BZ263" s="80">
        <v>0</v>
      </c>
      <c r="CA263" s="80">
        <v>0</v>
      </c>
      <c r="CB263" s="80">
        <v>0</v>
      </c>
      <c r="CC263" s="80">
        <v>0</v>
      </c>
    </row>
    <row r="264" spans="1:81">
      <c r="A264" s="80" t="s">
        <v>2001</v>
      </c>
      <c r="B264" s="80">
        <v>60</v>
      </c>
      <c r="C264" s="80">
        <v>9</v>
      </c>
      <c r="D264" s="80">
        <v>4</v>
      </c>
      <c r="E264" s="80">
        <v>2012</v>
      </c>
      <c r="F264" s="80" t="s">
        <v>88</v>
      </c>
      <c r="G264" s="80" t="s">
        <v>1992</v>
      </c>
      <c r="H264" s="80" t="s">
        <v>1993</v>
      </c>
      <c r="I264" s="177"/>
      <c r="J264" s="81">
        <v>76.138032651463234</v>
      </c>
      <c r="K264" s="81">
        <v>1.4281692193046744</v>
      </c>
      <c r="L264" s="81">
        <v>0.29893757125556975</v>
      </c>
      <c r="M264" s="81">
        <v>29.822557757148271</v>
      </c>
      <c r="N264" s="81">
        <v>23.888570892635549</v>
      </c>
      <c r="O264" s="81">
        <v>16.154171006293797</v>
      </c>
      <c r="P264" s="81">
        <v>14.442129039958193</v>
      </c>
      <c r="Q264" s="81">
        <v>1.1095472562651327</v>
      </c>
      <c r="R264" s="81">
        <v>40.170152692950538</v>
      </c>
      <c r="S264" s="81">
        <v>0</v>
      </c>
      <c r="T264" s="82"/>
      <c r="U264" s="81">
        <v>6053432</v>
      </c>
      <c r="V264" s="81">
        <v>509</v>
      </c>
      <c r="W264" s="81">
        <v>6</v>
      </c>
      <c r="X264" s="81">
        <v>5441</v>
      </c>
      <c r="Y264" s="81">
        <v>5900</v>
      </c>
      <c r="Z264" s="81">
        <v>8449</v>
      </c>
      <c r="AA264" s="81">
        <v>2902</v>
      </c>
      <c r="AB264" s="81">
        <v>14552</v>
      </c>
      <c r="AC264" s="81">
        <v>6821864.5</v>
      </c>
      <c r="AD264" s="81">
        <v>0</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17.8</v>
      </c>
      <c r="BJ264" s="81">
        <v>280.322</v>
      </c>
      <c r="BK264" s="81">
        <v>8.6240000000000006</v>
      </c>
      <c r="BL264" s="81">
        <v>0</v>
      </c>
      <c r="BM264" s="82"/>
      <c r="BN264" s="81">
        <v>0</v>
      </c>
      <c r="BO264" s="81">
        <v>0</v>
      </c>
      <c r="BP264" s="81">
        <v>3</v>
      </c>
      <c r="BQ264" s="81">
        <v>2</v>
      </c>
      <c r="BR264" s="81">
        <v>1</v>
      </c>
      <c r="BS264" s="81">
        <v>0</v>
      </c>
      <c r="BT264"/>
      <c r="BU264" s="80">
        <v>306.74599999999998</v>
      </c>
      <c r="BV264" s="80">
        <v>0</v>
      </c>
      <c r="BW264" s="80">
        <v>0</v>
      </c>
      <c r="BX264" s="80">
        <v>0</v>
      </c>
      <c r="BY264" s="80">
        <v>0</v>
      </c>
      <c r="BZ264" s="80">
        <v>0</v>
      </c>
      <c r="CA264" s="80">
        <v>0</v>
      </c>
      <c r="CB264" s="80">
        <v>0</v>
      </c>
      <c r="CC264" s="80">
        <v>0</v>
      </c>
    </row>
    <row r="265" spans="1:81">
      <c r="A265" s="80" t="s">
        <v>2002</v>
      </c>
      <c r="B265" s="80">
        <v>61</v>
      </c>
      <c r="C265" s="80">
        <v>10</v>
      </c>
      <c r="D265" s="80">
        <v>4</v>
      </c>
      <c r="E265" s="80">
        <v>2013</v>
      </c>
      <c r="F265" s="80" t="s">
        <v>89</v>
      </c>
      <c r="G265" s="80" t="s">
        <v>1992</v>
      </c>
      <c r="H265" s="80" t="s">
        <v>1993</v>
      </c>
      <c r="I265" s="177"/>
      <c r="J265" s="81">
        <v>74.752233688872394</v>
      </c>
      <c r="K265" s="81">
        <v>1.24969822300246</v>
      </c>
      <c r="L265" s="81">
        <v>0.28357345892256458</v>
      </c>
      <c r="M265" s="81">
        <v>30.028677961228627</v>
      </c>
      <c r="N265" s="81">
        <v>24.866493018489653</v>
      </c>
      <c r="O265" s="81">
        <v>15.853585574862667</v>
      </c>
      <c r="P265" s="81">
        <v>14.616434157386491</v>
      </c>
      <c r="Q265" s="81">
        <v>1.1337326962854761</v>
      </c>
      <c r="R265" s="81">
        <v>39.827166698913892</v>
      </c>
      <c r="S265" s="81">
        <v>0</v>
      </c>
      <c r="T265" s="82"/>
      <c r="U265" s="81">
        <v>5964174</v>
      </c>
      <c r="V265" s="81">
        <v>509</v>
      </c>
      <c r="W265" s="81">
        <v>6</v>
      </c>
      <c r="X265" s="81">
        <v>5441</v>
      </c>
      <c r="Y265" s="81">
        <v>5998</v>
      </c>
      <c r="Z265" s="81">
        <v>8662</v>
      </c>
      <c r="AA265" s="81">
        <v>2926</v>
      </c>
      <c r="AB265" s="81">
        <v>14656</v>
      </c>
      <c r="AC265" s="81">
        <v>6602221.5</v>
      </c>
      <c r="AD265" s="81">
        <v>0</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21.568000000000001</v>
      </c>
      <c r="BJ265" s="81">
        <v>239.18199999999999</v>
      </c>
      <c r="BK265" s="81">
        <v>8.484</v>
      </c>
      <c r="BL265" s="81">
        <v>0</v>
      </c>
      <c r="BM265" s="82"/>
      <c r="BN265" s="81">
        <v>0</v>
      </c>
      <c r="BO265" s="81">
        <v>0</v>
      </c>
      <c r="BP265" s="81">
        <v>3</v>
      </c>
      <c r="BQ265" s="81">
        <v>2</v>
      </c>
      <c r="BR265" s="81">
        <v>1</v>
      </c>
      <c r="BS265" s="81">
        <v>0</v>
      </c>
      <c r="BT265"/>
      <c r="BU265" s="80">
        <v>265.07400000000001</v>
      </c>
      <c r="BV265" s="80">
        <v>0</v>
      </c>
      <c r="BW265" s="80">
        <v>0</v>
      </c>
      <c r="BX265" s="80">
        <v>0</v>
      </c>
      <c r="BY265" s="80">
        <v>4.16</v>
      </c>
      <c r="BZ265" s="80">
        <v>0</v>
      </c>
      <c r="CA265" s="80">
        <v>0</v>
      </c>
      <c r="CB265" s="80">
        <v>0</v>
      </c>
      <c r="CC265" s="80">
        <v>0</v>
      </c>
    </row>
    <row r="266" spans="1:81">
      <c r="A266" s="80" t="s">
        <v>2003</v>
      </c>
      <c r="B266" s="80">
        <v>62</v>
      </c>
      <c r="C266" s="80">
        <v>11</v>
      </c>
      <c r="D266" s="80">
        <v>4</v>
      </c>
      <c r="E266" s="80">
        <v>2014</v>
      </c>
      <c r="F266" s="80" t="s">
        <v>90</v>
      </c>
      <c r="G266" s="80" t="s">
        <v>1992</v>
      </c>
      <c r="H266" s="80" t="s">
        <v>1993</v>
      </c>
      <c r="I266" s="177"/>
      <c r="J266" s="81">
        <v>78.12428266204185</v>
      </c>
      <c r="K266" s="81">
        <v>1.485400662606813</v>
      </c>
      <c r="L266" s="81">
        <v>0.5024584888883542</v>
      </c>
      <c r="M266" s="81">
        <v>30.893587478138187</v>
      </c>
      <c r="N266" s="81">
        <v>22.625364155948876</v>
      </c>
      <c r="O266" s="81">
        <v>15.405385991646012</v>
      </c>
      <c r="P266" s="81">
        <v>14.767775646929376</v>
      </c>
      <c r="Q266" s="81">
        <v>1.0950388675063762</v>
      </c>
      <c r="R266" s="81">
        <v>40.414269621517981</v>
      </c>
      <c r="S266" s="81">
        <v>0</v>
      </c>
      <c r="T266" s="82"/>
      <c r="U266" s="81">
        <v>6522292</v>
      </c>
      <c r="V266" s="81">
        <v>511</v>
      </c>
      <c r="W266" s="81">
        <v>11</v>
      </c>
      <c r="X266" s="81">
        <v>5484</v>
      </c>
      <c r="Y266" s="81">
        <v>6100</v>
      </c>
      <c r="Z266" s="81">
        <v>8865</v>
      </c>
      <c r="AA266" s="81">
        <v>2941</v>
      </c>
      <c r="AB266" s="81">
        <v>14754</v>
      </c>
      <c r="AC266" s="81">
        <v>6720612.5</v>
      </c>
      <c r="AD266" s="81">
        <v>0</v>
      </c>
      <c r="AE266" s="82"/>
      <c r="AF266" s="81">
        <v>54626962.7469282</v>
      </c>
      <c r="AG266" s="81">
        <v>1185848.7940214886</v>
      </c>
      <c r="AH266" s="81">
        <v>85565.318100073826</v>
      </c>
      <c r="AI266" s="81">
        <v>40999465.931447156</v>
      </c>
      <c r="AJ266" s="81">
        <v>30653599.899815246</v>
      </c>
      <c r="AK266" s="81">
        <v>0</v>
      </c>
      <c r="AL266" s="81">
        <v>0</v>
      </c>
      <c r="AM266" s="81">
        <v>2025503.7278063686</v>
      </c>
      <c r="AN266" s="81">
        <v>0</v>
      </c>
      <c r="AO266" s="81">
        <v>0</v>
      </c>
      <c r="AP266" s="82"/>
      <c r="AQ266" s="81">
        <v>250</v>
      </c>
      <c r="AR266" s="81">
        <v>90</v>
      </c>
      <c r="AS266" s="81">
        <v>0</v>
      </c>
      <c r="AT266" s="81">
        <v>0</v>
      </c>
      <c r="AU266" s="81">
        <v>0</v>
      </c>
      <c r="AV266" s="81">
        <v>0</v>
      </c>
      <c r="AW266" s="81" t="s">
        <v>564</v>
      </c>
      <c r="AX266" s="82"/>
      <c r="AY266" s="81">
        <v>1072.4000000000001</v>
      </c>
      <c r="AZ266" s="81">
        <v>4825</v>
      </c>
      <c r="BA266" s="81">
        <v>0</v>
      </c>
      <c r="BB266" s="81">
        <v>0</v>
      </c>
      <c r="BC266" s="81">
        <v>0</v>
      </c>
      <c r="BD266" s="81">
        <v>0</v>
      </c>
      <c r="BE266" s="81" t="s">
        <v>564</v>
      </c>
      <c r="BF266" s="82"/>
      <c r="BG266" s="81">
        <v>0</v>
      </c>
      <c r="BH266" s="81">
        <v>0</v>
      </c>
      <c r="BI266" s="81">
        <v>20.428999999999998</v>
      </c>
      <c r="BJ266" s="81">
        <v>273.90899999999999</v>
      </c>
      <c r="BK266" s="81">
        <v>8.1379999999999999</v>
      </c>
      <c r="BL266" s="81">
        <v>0</v>
      </c>
      <c r="BM266" s="82"/>
      <c r="BN266" s="81">
        <v>0</v>
      </c>
      <c r="BO266" s="81">
        <v>0</v>
      </c>
      <c r="BP266" s="81">
        <v>3</v>
      </c>
      <c r="BQ266" s="81">
        <v>2</v>
      </c>
      <c r="BR266" s="81">
        <v>1</v>
      </c>
      <c r="BS266" s="81">
        <v>0</v>
      </c>
      <c r="BT266"/>
      <c r="BU266" s="80">
        <v>298.577</v>
      </c>
      <c r="BV266" s="80">
        <v>0</v>
      </c>
      <c r="BW266" s="80">
        <v>0</v>
      </c>
      <c r="BX266" s="80">
        <v>0</v>
      </c>
      <c r="BY266" s="80">
        <v>3.899</v>
      </c>
      <c r="BZ266" s="80">
        <v>0</v>
      </c>
      <c r="CA266" s="80">
        <v>0</v>
      </c>
      <c r="CB266" s="80">
        <v>0</v>
      </c>
      <c r="CC266" s="80">
        <v>0</v>
      </c>
    </row>
    <row r="267" spans="1:81">
      <c r="A267" s="80" t="s">
        <v>2004</v>
      </c>
      <c r="B267" s="80">
        <v>63</v>
      </c>
      <c r="C267" s="80">
        <v>12</v>
      </c>
      <c r="D267" s="80">
        <v>4</v>
      </c>
      <c r="E267" s="80">
        <v>2015</v>
      </c>
      <c r="F267" s="80" t="s">
        <v>91</v>
      </c>
      <c r="G267" s="80" t="s">
        <v>1992</v>
      </c>
      <c r="H267" s="80" t="s">
        <v>1993</v>
      </c>
      <c r="I267" s="177"/>
      <c r="J267" s="81">
        <v>74.876382976727129</v>
      </c>
      <c r="K267" s="81">
        <v>1.4055234498691749</v>
      </c>
      <c r="L267" s="81">
        <v>0.93026658624139813</v>
      </c>
      <c r="M267" s="81">
        <v>25.251816606776892</v>
      </c>
      <c r="N267" s="81">
        <v>21.563457923665567</v>
      </c>
      <c r="O267" s="81">
        <v>15.537208449949683</v>
      </c>
      <c r="P267" s="81">
        <v>14.945229944652663</v>
      </c>
      <c r="Q267" s="81">
        <v>1.0841951490328983</v>
      </c>
      <c r="R267" s="81">
        <v>40.982594660936684</v>
      </c>
      <c r="S267" s="81">
        <v>0</v>
      </c>
      <c r="T267" s="82"/>
      <c r="U267" s="81">
        <v>6515399</v>
      </c>
      <c r="V267" s="81">
        <v>511</v>
      </c>
      <c r="W267" s="81">
        <v>11</v>
      </c>
      <c r="X267" s="81">
        <v>5484</v>
      </c>
      <c r="Y267" s="81">
        <v>6205</v>
      </c>
      <c r="Z267" s="81">
        <v>9027</v>
      </c>
      <c r="AA267" s="81">
        <v>2974</v>
      </c>
      <c r="AB267" s="81">
        <v>14922</v>
      </c>
      <c r="AC267" s="81">
        <v>7020433</v>
      </c>
      <c r="AD267" s="81">
        <v>0</v>
      </c>
      <c r="AE267" s="82"/>
      <c r="AF267" s="81">
        <v>51024511.193317778</v>
      </c>
      <c r="AG267" s="81">
        <v>1047228.2520192789</v>
      </c>
      <c r="AH267" s="81">
        <v>149856.97161985975</v>
      </c>
      <c r="AI267" s="81">
        <v>36245373.220317438</v>
      </c>
      <c r="AJ267" s="81">
        <v>30760718.56250488</v>
      </c>
      <c r="AK267" s="81">
        <v>0</v>
      </c>
      <c r="AL267" s="81">
        <v>0</v>
      </c>
      <c r="AM267" s="81">
        <v>2044997.5045642594</v>
      </c>
      <c r="AN267" s="81">
        <v>0</v>
      </c>
      <c r="AO267" s="81">
        <v>0</v>
      </c>
      <c r="AP267" s="82"/>
      <c r="AQ267" s="81">
        <v>288</v>
      </c>
      <c r="AR267" s="81">
        <v>132</v>
      </c>
      <c r="AS267" s="81">
        <v>0</v>
      </c>
      <c r="AT267" s="81">
        <v>0</v>
      </c>
      <c r="AU267" s="81">
        <v>0</v>
      </c>
      <c r="AV267" s="81">
        <v>0</v>
      </c>
      <c r="AW267" s="81" t="s">
        <v>564</v>
      </c>
      <c r="AX267" s="82"/>
      <c r="AY267" s="81">
        <v>1237</v>
      </c>
      <c r="AZ267" s="81">
        <v>5638.2</v>
      </c>
      <c r="BA267" s="81">
        <v>0</v>
      </c>
      <c r="BB267" s="81">
        <v>0</v>
      </c>
      <c r="BC267" s="81">
        <v>0</v>
      </c>
      <c r="BD267" s="81">
        <v>0</v>
      </c>
      <c r="BE267" s="81" t="s">
        <v>564</v>
      </c>
      <c r="BF267" s="82"/>
      <c r="BG267" s="81">
        <v>0</v>
      </c>
      <c r="BH267" s="81">
        <v>0</v>
      </c>
      <c r="BI267" s="81">
        <v>11.627000000000001</v>
      </c>
      <c r="BJ267" s="81">
        <v>262.97399999999999</v>
      </c>
      <c r="BK267" s="81">
        <v>8.2010000000000005</v>
      </c>
      <c r="BL267" s="81">
        <v>0</v>
      </c>
      <c r="BM267" s="82"/>
      <c r="BN267" s="81">
        <v>0</v>
      </c>
      <c r="BO267" s="81">
        <v>0</v>
      </c>
      <c r="BP267" s="81">
        <v>2</v>
      </c>
      <c r="BQ267" s="81">
        <v>2</v>
      </c>
      <c r="BR267" s="81">
        <v>1</v>
      </c>
      <c r="BS267" s="81">
        <v>0</v>
      </c>
      <c r="BT267"/>
      <c r="BU267" s="80">
        <v>279.02499999999998</v>
      </c>
      <c r="BV267" s="80">
        <v>0</v>
      </c>
      <c r="BW267" s="80">
        <v>0</v>
      </c>
      <c r="BX267" s="80">
        <v>0</v>
      </c>
      <c r="BY267" s="80">
        <v>3.7770000000000001</v>
      </c>
      <c r="BZ267" s="80">
        <v>0</v>
      </c>
      <c r="CA267" s="80">
        <v>0</v>
      </c>
      <c r="CB267" s="80">
        <v>0</v>
      </c>
      <c r="CC267" s="80">
        <v>0</v>
      </c>
    </row>
    <row r="268" spans="1:81">
      <c r="A268" s="80" t="s">
        <v>2005</v>
      </c>
      <c r="B268" s="80">
        <v>64</v>
      </c>
      <c r="C268" s="80">
        <v>13</v>
      </c>
      <c r="D268" s="80">
        <v>4</v>
      </c>
      <c r="E268" s="80">
        <v>2016</v>
      </c>
      <c r="F268" s="80" t="s">
        <v>92</v>
      </c>
      <c r="G268" s="80" t="s">
        <v>1992</v>
      </c>
      <c r="H268" s="80" t="s">
        <v>1993</v>
      </c>
      <c r="I268" s="177"/>
      <c r="J268" s="81">
        <v>79.950441990355358</v>
      </c>
      <c r="K268" s="81">
        <v>1.315587812211005</v>
      </c>
      <c r="L268" s="81">
        <v>0.54592896721002482</v>
      </c>
      <c r="M268" s="81">
        <v>24.466062561060269</v>
      </c>
      <c r="N268" s="81">
        <v>22.200538221946363</v>
      </c>
      <c r="O268" s="81">
        <v>15.627381024976337</v>
      </c>
      <c r="P268" s="81">
        <v>15.139777546533198</v>
      </c>
      <c r="Q268" s="81">
        <v>1.0578558811290111</v>
      </c>
      <c r="R268" s="81">
        <v>41.473561124923783</v>
      </c>
      <c r="S268" s="81">
        <v>0</v>
      </c>
      <c r="T268" s="82"/>
      <c r="U268" s="81">
        <v>6378884</v>
      </c>
      <c r="V268" s="81">
        <v>511</v>
      </c>
      <c r="W268" s="81">
        <v>11</v>
      </c>
      <c r="X268" s="81">
        <v>5484</v>
      </c>
      <c r="Y268" s="81">
        <v>6290</v>
      </c>
      <c r="Z268" s="81">
        <v>9191</v>
      </c>
      <c r="AA268" s="81">
        <v>3116</v>
      </c>
      <c r="AB268" s="81">
        <v>14977</v>
      </c>
      <c r="AC268" s="81">
        <v>7083275.9959655534</v>
      </c>
      <c r="AD268" s="81">
        <v>0</v>
      </c>
      <c r="AE268" s="82"/>
      <c r="AF268" s="81">
        <v>55634948.705393247</v>
      </c>
      <c r="AG268" s="81">
        <v>963835.07810935739</v>
      </c>
      <c r="AH268" s="81">
        <v>70848.803997561539</v>
      </c>
      <c r="AI268" s="81">
        <v>37277530.069091707</v>
      </c>
      <c r="AJ268" s="81">
        <v>32064380.321960799</v>
      </c>
      <c r="AK268" s="81">
        <v>0</v>
      </c>
      <c r="AL268" s="81">
        <v>0</v>
      </c>
      <c r="AM268" s="81">
        <v>2054129.6421685349</v>
      </c>
      <c r="AN268" s="81">
        <v>0</v>
      </c>
      <c r="AO268" s="81">
        <v>0</v>
      </c>
      <c r="AP268" s="82"/>
      <c r="AQ268" s="81">
        <v>324</v>
      </c>
      <c r="AR268" s="81">
        <v>152</v>
      </c>
      <c r="AS268" s="81">
        <v>0</v>
      </c>
      <c r="AT268" s="81">
        <v>0</v>
      </c>
      <c r="AU268" s="81">
        <v>0</v>
      </c>
      <c r="AV268" s="81">
        <v>0</v>
      </c>
      <c r="AW268" s="81" t="s">
        <v>564</v>
      </c>
      <c r="AX268" s="82"/>
      <c r="AY268" s="81">
        <v>1426.3</v>
      </c>
      <c r="AZ268" s="81">
        <v>6081.6</v>
      </c>
      <c r="BA268" s="81">
        <v>0</v>
      </c>
      <c r="BB268" s="81">
        <v>0</v>
      </c>
      <c r="BC268" s="81">
        <v>0</v>
      </c>
      <c r="BD268" s="81">
        <v>0</v>
      </c>
      <c r="BE268" s="81" t="s">
        <v>564</v>
      </c>
      <c r="BF268" s="82"/>
      <c r="BG268" s="81">
        <v>0</v>
      </c>
      <c r="BH268" s="81">
        <v>0</v>
      </c>
      <c r="BI268" s="81">
        <v>19.218</v>
      </c>
      <c r="BJ268" s="81">
        <v>258.32299999999998</v>
      </c>
      <c r="BK268" s="81">
        <v>8.5190000000000001</v>
      </c>
      <c r="BL268" s="81">
        <v>0</v>
      </c>
      <c r="BM268" s="82"/>
      <c r="BN268" s="81">
        <v>0</v>
      </c>
      <c r="BO268" s="81">
        <v>0</v>
      </c>
      <c r="BP268" s="81">
        <v>3</v>
      </c>
      <c r="BQ268" s="81">
        <v>2</v>
      </c>
      <c r="BR268" s="81">
        <v>1</v>
      </c>
      <c r="BS268" s="81">
        <v>0</v>
      </c>
      <c r="BT268"/>
      <c r="BU268" s="80">
        <v>282.49099999999999</v>
      </c>
      <c r="BV268" s="80">
        <v>0</v>
      </c>
      <c r="BW268" s="80">
        <v>0</v>
      </c>
      <c r="BX268" s="80">
        <v>0</v>
      </c>
      <c r="BY268" s="80">
        <v>3.569</v>
      </c>
      <c r="BZ268" s="80">
        <v>0</v>
      </c>
      <c r="CA268" s="80">
        <v>0</v>
      </c>
      <c r="CB268" s="80">
        <v>0</v>
      </c>
      <c r="CC268" s="80">
        <v>0</v>
      </c>
    </row>
    <row r="269" spans="1:81">
      <c r="A269" s="80" t="s">
        <v>2006</v>
      </c>
      <c r="B269" s="80">
        <v>65</v>
      </c>
      <c r="C269" s="80">
        <v>14</v>
      </c>
      <c r="D269" s="80">
        <v>4</v>
      </c>
      <c r="E269" s="80">
        <v>2017</v>
      </c>
      <c r="F269" s="80" t="s">
        <v>71</v>
      </c>
      <c r="G269" s="80" t="s">
        <v>1992</v>
      </c>
      <c r="H269" s="80" t="s">
        <v>1993</v>
      </c>
      <c r="I269" s="177"/>
      <c r="J269" s="81">
        <v>81.00996041111074</v>
      </c>
      <c r="K269" s="81">
        <v>1.3281878329317158</v>
      </c>
      <c r="L269" s="81">
        <v>0.5334764315103665</v>
      </c>
      <c r="M269" s="81">
        <v>23.114964015281327</v>
      </c>
      <c r="N269" s="81">
        <v>21.989073469550654</v>
      </c>
      <c r="O269" s="81">
        <v>15.663402579287604</v>
      </c>
      <c r="P269" s="81">
        <v>15.174226940966172</v>
      </c>
      <c r="Q269" s="81">
        <v>1.026422301429978</v>
      </c>
      <c r="R269" s="81">
        <v>39.451681548195566</v>
      </c>
      <c r="S269" s="81">
        <v>0</v>
      </c>
      <c r="T269" s="82"/>
      <c r="U269" s="81">
        <v>6907000.9999999991</v>
      </c>
      <c r="V269" s="81">
        <v>511</v>
      </c>
      <c r="W269" s="81">
        <v>11</v>
      </c>
      <c r="X269" s="81">
        <v>5484</v>
      </c>
      <c r="Y269" s="81">
        <v>6427</v>
      </c>
      <c r="Z269" s="81">
        <v>9365</v>
      </c>
      <c r="AA269" s="81">
        <v>3143</v>
      </c>
      <c r="AB269" s="81">
        <v>15028</v>
      </c>
      <c r="AC269" s="81">
        <v>6871653.9999999981</v>
      </c>
      <c r="AD269" s="81">
        <v>0</v>
      </c>
      <c r="AE269" s="82"/>
      <c r="AF269" s="81">
        <v>61493185.83417467</v>
      </c>
      <c r="AG269" s="81">
        <v>1015270.107630275</v>
      </c>
      <c r="AH269" s="81">
        <v>86729.819385537354</v>
      </c>
      <c r="AI269" s="81">
        <v>36649534.1349044</v>
      </c>
      <c r="AJ269" s="81">
        <v>30918915.618645631</v>
      </c>
      <c r="AK269" s="81">
        <v>0</v>
      </c>
      <c r="AL269" s="81">
        <v>0</v>
      </c>
      <c r="AM269" s="81">
        <v>2064349.5053323479</v>
      </c>
      <c r="AN269" s="81">
        <v>0</v>
      </c>
      <c r="AO269" s="81">
        <v>0</v>
      </c>
      <c r="AP269" s="82"/>
      <c r="AQ269" s="81">
        <v>356</v>
      </c>
      <c r="AR269" s="81">
        <v>174</v>
      </c>
      <c r="AS269" s="81">
        <v>1</v>
      </c>
      <c r="AT269" s="81">
        <v>0</v>
      </c>
      <c r="AU269" s="81">
        <v>0</v>
      </c>
      <c r="AV269" s="81">
        <v>0</v>
      </c>
      <c r="AW269" s="81" t="s">
        <v>564</v>
      </c>
      <c r="AX269" s="82"/>
      <c r="AY269" s="81">
        <v>1595.7</v>
      </c>
      <c r="AZ269" s="81">
        <v>6599</v>
      </c>
      <c r="BA269" s="81">
        <v>19.8</v>
      </c>
      <c r="BB269" s="81">
        <v>0</v>
      </c>
      <c r="BC269" s="81">
        <v>0</v>
      </c>
      <c r="BD269" s="81">
        <v>0</v>
      </c>
      <c r="BE269" s="81" t="s">
        <v>564</v>
      </c>
      <c r="BF269" s="82"/>
      <c r="BG269" s="81">
        <v>0</v>
      </c>
      <c r="BH269" s="81">
        <v>0</v>
      </c>
      <c r="BI269" s="81">
        <v>17.774000000000001</v>
      </c>
      <c r="BJ269" s="81">
        <v>267.214</v>
      </c>
      <c r="BK269" s="81">
        <v>8.5850000000000009</v>
      </c>
      <c r="BL269" s="81">
        <v>0</v>
      </c>
      <c r="BM269" s="82"/>
      <c r="BN269" s="81">
        <v>0</v>
      </c>
      <c r="BO269" s="81">
        <v>0</v>
      </c>
      <c r="BP269" s="81">
        <v>3</v>
      </c>
      <c r="BQ269" s="81">
        <v>2</v>
      </c>
      <c r="BR269" s="81">
        <v>1</v>
      </c>
      <c r="BS269" s="81">
        <v>0</v>
      </c>
      <c r="BT269"/>
      <c r="BU269" s="80">
        <v>289.94600000000003</v>
      </c>
      <c r="BV269" s="80">
        <v>0</v>
      </c>
      <c r="BW269" s="80">
        <v>0</v>
      </c>
      <c r="BX269" s="80">
        <v>0</v>
      </c>
      <c r="BY269" s="80">
        <v>3.6269999999999998</v>
      </c>
      <c r="BZ269" s="80">
        <v>0</v>
      </c>
      <c r="CA269" s="80">
        <v>0</v>
      </c>
      <c r="CB269" s="80">
        <v>0</v>
      </c>
      <c r="CC269" s="80">
        <v>0</v>
      </c>
    </row>
    <row r="270" spans="1:81">
      <c r="A270" s="80" t="s">
        <v>2007</v>
      </c>
      <c r="B270" s="80">
        <v>66</v>
      </c>
      <c r="C270" s="80">
        <v>15</v>
      </c>
      <c r="D270" s="80">
        <v>4</v>
      </c>
      <c r="E270" s="80">
        <v>2018</v>
      </c>
      <c r="F270" s="80" t="s">
        <v>93</v>
      </c>
      <c r="G270" s="80" t="s">
        <v>1992</v>
      </c>
      <c r="H270" s="80" t="s">
        <v>1993</v>
      </c>
      <c r="I270" s="177"/>
      <c r="J270" s="81">
        <v>82.471493734221127</v>
      </c>
      <c r="K270" s="81">
        <v>1.2302237839468868</v>
      </c>
      <c r="L270" s="81">
        <v>0.49056411763159347</v>
      </c>
      <c r="M270" s="81">
        <v>23.922464385832882</v>
      </c>
      <c r="N270" s="81">
        <v>20.282208577784907</v>
      </c>
      <c r="O270" s="81">
        <v>15.636624557234173</v>
      </c>
      <c r="P270" s="81">
        <v>15.448588864276173</v>
      </c>
      <c r="Q270" s="81">
        <v>0.95474976074632067</v>
      </c>
      <c r="R270" s="81">
        <v>40.798228352375624</v>
      </c>
      <c r="S270" s="81">
        <v>0</v>
      </c>
      <c r="T270" s="82"/>
      <c r="U270" s="81">
        <v>7329595</v>
      </c>
      <c r="V270" s="81">
        <v>511</v>
      </c>
      <c r="W270" s="81">
        <v>11</v>
      </c>
      <c r="X270" s="81">
        <v>5484</v>
      </c>
      <c r="Y270" s="81">
        <v>6573</v>
      </c>
      <c r="Z270" s="81">
        <v>9528</v>
      </c>
      <c r="AA270" s="81">
        <v>3232</v>
      </c>
      <c r="AB270" s="81">
        <v>15064</v>
      </c>
      <c r="AC270" s="81">
        <v>7078344</v>
      </c>
      <c r="AD270" s="81">
        <v>0</v>
      </c>
      <c r="AE270" s="82"/>
      <c r="AF270" s="81">
        <v>66354562.141370758</v>
      </c>
      <c r="AG270" s="81">
        <v>920268.14945588284</v>
      </c>
      <c r="AH270" s="81">
        <v>80268.440961455359</v>
      </c>
      <c r="AI270" s="81">
        <v>37299523.335494749</v>
      </c>
      <c r="AJ270" s="81">
        <v>31043796.01701558</v>
      </c>
      <c r="AK270" s="81">
        <v>0</v>
      </c>
      <c r="AL270" s="81">
        <v>0</v>
      </c>
      <c r="AM270" s="81">
        <v>2073576.331760278</v>
      </c>
      <c r="AN270" s="81">
        <v>0</v>
      </c>
      <c r="AO270" s="81">
        <v>0</v>
      </c>
      <c r="AP270" s="82"/>
      <c r="AQ270" s="81">
        <v>383</v>
      </c>
      <c r="AR270" s="81">
        <v>195</v>
      </c>
      <c r="AS270" s="81">
        <v>1</v>
      </c>
      <c r="AT270" s="81">
        <v>0</v>
      </c>
      <c r="AU270" s="81">
        <v>0</v>
      </c>
      <c r="AV270" s="81">
        <v>0</v>
      </c>
      <c r="AW270" s="81" t="s">
        <v>564</v>
      </c>
      <c r="AX270" s="82"/>
      <c r="AY270" s="81">
        <v>1734.7</v>
      </c>
      <c r="AZ270" s="81">
        <v>7439</v>
      </c>
      <c r="BA270" s="81">
        <v>20</v>
      </c>
      <c r="BB270" s="81">
        <v>0</v>
      </c>
      <c r="BC270" s="81">
        <v>0</v>
      </c>
      <c r="BD270" s="81">
        <v>0</v>
      </c>
      <c r="BE270" s="81" t="s">
        <v>564</v>
      </c>
      <c r="BF270" s="82"/>
      <c r="BG270" s="81">
        <v>0</v>
      </c>
      <c r="BH270" s="81">
        <v>0</v>
      </c>
      <c r="BI270" s="81">
        <v>16.788</v>
      </c>
      <c r="BJ270" s="81">
        <v>243.624</v>
      </c>
      <c r="BK270" s="81">
        <v>8.4969999999999999</v>
      </c>
      <c r="BL270" s="81">
        <v>0</v>
      </c>
      <c r="BM270" s="82"/>
      <c r="BN270" s="81">
        <v>0</v>
      </c>
      <c r="BO270" s="81">
        <v>0</v>
      </c>
      <c r="BP270" s="81">
        <v>3</v>
      </c>
      <c r="BQ270" s="81">
        <v>2</v>
      </c>
      <c r="BR270" s="81">
        <v>1</v>
      </c>
      <c r="BS270" s="81">
        <v>0</v>
      </c>
      <c r="BT270"/>
      <c r="BU270" s="80">
        <v>268.90899999999999</v>
      </c>
      <c r="BV270" s="80">
        <v>0</v>
      </c>
      <c r="BW270" s="80">
        <v>0</v>
      </c>
      <c r="BX270" s="80">
        <v>0</v>
      </c>
      <c r="BY270" s="80">
        <v>0</v>
      </c>
      <c r="BZ270" s="80">
        <v>0</v>
      </c>
      <c r="CA270" s="80">
        <v>0</v>
      </c>
      <c r="CB270" s="80">
        <v>0</v>
      </c>
      <c r="CC270" s="80">
        <v>0</v>
      </c>
    </row>
    <row r="271" spans="1:81">
      <c r="A271" s="80" t="s">
        <v>2008</v>
      </c>
      <c r="B271" s="80">
        <v>67</v>
      </c>
      <c r="C271" s="80">
        <v>16</v>
      </c>
      <c r="D271" s="80">
        <v>4</v>
      </c>
      <c r="E271" s="80">
        <v>2019</v>
      </c>
      <c r="F271" s="80" t="s">
        <v>73</v>
      </c>
      <c r="G271" s="80" t="s">
        <v>1992</v>
      </c>
      <c r="H271" s="80" t="s">
        <v>1993</v>
      </c>
      <c r="I271" s="177"/>
      <c r="J271" s="81">
        <v>81.462714173473287</v>
      </c>
      <c r="K271" s="81">
        <v>1.1469900584521968</v>
      </c>
      <c r="L271" s="81">
        <v>0.49405118680448856</v>
      </c>
      <c r="M271" s="81">
        <v>21.329664081305477</v>
      </c>
      <c r="N271" s="81">
        <v>19.378478502764004</v>
      </c>
      <c r="O271" s="81">
        <v>15.28906127840197</v>
      </c>
      <c r="P271" s="81">
        <v>15.907015951182537</v>
      </c>
      <c r="Q271" s="81">
        <v>0.93957803533397366</v>
      </c>
      <c r="R271" s="81">
        <v>42.30287647652365</v>
      </c>
      <c r="S271" s="81">
        <v>0</v>
      </c>
      <c r="T271" s="82"/>
      <c r="U271" s="81">
        <v>7124714</v>
      </c>
      <c r="V271" s="81">
        <v>511</v>
      </c>
      <c r="W271" s="81">
        <v>11</v>
      </c>
      <c r="X271" s="81">
        <v>5484</v>
      </c>
      <c r="Y271" s="81">
        <v>6765</v>
      </c>
      <c r="Z271" s="81">
        <v>9572</v>
      </c>
      <c r="AA271" s="81">
        <v>3303</v>
      </c>
      <c r="AB271" s="81">
        <v>15226</v>
      </c>
      <c r="AC271" s="81">
        <v>7459605.5</v>
      </c>
      <c r="AD271" s="81">
        <v>0</v>
      </c>
      <c r="AE271" s="82"/>
      <c r="AF271" s="81">
        <v>68401128.634173244</v>
      </c>
      <c r="AG271" s="81">
        <v>903962.24706782307</v>
      </c>
      <c r="AH271" s="81">
        <v>88283.898165713021</v>
      </c>
      <c r="AI271" s="81">
        <v>35788835.894802094</v>
      </c>
      <c r="AJ271" s="81">
        <v>28664122.984195329</v>
      </c>
      <c r="AK271" s="81">
        <v>0</v>
      </c>
      <c r="AL271" s="81">
        <v>0</v>
      </c>
      <c r="AM271" s="81">
        <v>2073666.5787333676</v>
      </c>
      <c r="AN271" s="81">
        <v>0</v>
      </c>
      <c r="AO271" s="81">
        <v>0</v>
      </c>
      <c r="AP271" s="82"/>
      <c r="AQ271" s="81">
        <v>435</v>
      </c>
      <c r="AR271" s="81">
        <v>209</v>
      </c>
      <c r="AS271" s="81">
        <v>1</v>
      </c>
      <c r="AT271" s="81">
        <v>0</v>
      </c>
      <c r="AU271" s="81">
        <v>0</v>
      </c>
      <c r="AV271" s="81">
        <v>0</v>
      </c>
      <c r="AW271" s="81" t="s">
        <v>564</v>
      </c>
      <c r="AX271" s="82"/>
      <c r="AY271" s="81">
        <v>1994.2</v>
      </c>
      <c r="AZ271" s="81">
        <v>7794.7000000000007</v>
      </c>
      <c r="BA271" s="81">
        <v>19.8</v>
      </c>
      <c r="BB271" s="81">
        <v>0</v>
      </c>
      <c r="BC271" s="81">
        <v>0</v>
      </c>
      <c r="BD271" s="81">
        <v>0</v>
      </c>
      <c r="BE271" s="81" t="s">
        <v>564</v>
      </c>
      <c r="BF271" s="82"/>
      <c r="BG271" s="81">
        <v>0</v>
      </c>
      <c r="BH271" s="81">
        <v>0</v>
      </c>
      <c r="BI271" s="81">
        <v>15.72</v>
      </c>
      <c r="BJ271" s="81">
        <v>244.12899999999999</v>
      </c>
      <c r="BK271" s="81">
        <v>8.1159999999999997</v>
      </c>
      <c r="BL271" s="81">
        <v>0</v>
      </c>
      <c r="BM271" s="82"/>
      <c r="BN271" s="81">
        <v>0</v>
      </c>
      <c r="BO271" s="81">
        <v>0</v>
      </c>
      <c r="BP271" s="81">
        <v>3</v>
      </c>
      <c r="BQ271" s="81">
        <v>2</v>
      </c>
      <c r="BR271" s="81">
        <v>1</v>
      </c>
      <c r="BS271" s="81">
        <v>0</v>
      </c>
      <c r="BT271"/>
      <c r="BU271" s="80">
        <v>267.96499999999997</v>
      </c>
      <c r="BV271" s="80">
        <v>0</v>
      </c>
      <c r="BW271" s="80">
        <v>0</v>
      </c>
      <c r="BX271" s="80">
        <v>0</v>
      </c>
      <c r="BY271" s="80">
        <v>0</v>
      </c>
      <c r="BZ271" s="80">
        <v>0</v>
      </c>
      <c r="CA271" s="80">
        <v>0</v>
      </c>
      <c r="CB271" s="80">
        <v>0</v>
      </c>
      <c r="CC271" s="80">
        <v>0</v>
      </c>
    </row>
    <row r="272" spans="1:81">
      <c r="A272" s="80" t="s">
        <v>2009</v>
      </c>
      <c r="B272" s="80">
        <v>68</v>
      </c>
      <c r="C272" s="80">
        <v>17</v>
      </c>
      <c r="D272" s="80">
        <v>4</v>
      </c>
      <c r="E272" s="80">
        <v>2020</v>
      </c>
      <c r="F272" s="80" t="s">
        <v>218</v>
      </c>
      <c r="G272" s="80" t="s">
        <v>1992</v>
      </c>
      <c r="H272" s="80" t="s">
        <v>1993</v>
      </c>
      <c r="I272" s="177"/>
      <c r="J272" s="81">
        <v>63.983672417488933</v>
      </c>
      <c r="K272" s="81">
        <v>1.2618828082374705</v>
      </c>
      <c r="L272" s="81">
        <v>0.46385677546252035</v>
      </c>
      <c r="M272" s="81">
        <v>20.920201048538654</v>
      </c>
      <c r="N272" s="81">
        <v>19.485612298861135</v>
      </c>
      <c r="O272" s="81">
        <v>13.787222591788598</v>
      </c>
      <c r="P272" s="81">
        <v>15.163876799248126</v>
      </c>
      <c r="Q272" s="81">
        <v>0.89818598463813282</v>
      </c>
      <c r="R272" s="81">
        <v>39.871760158744934</v>
      </c>
      <c r="S272" s="81">
        <v>0</v>
      </c>
      <c r="T272" s="82"/>
      <c r="U272" s="81">
        <v>5702263</v>
      </c>
      <c r="V272" s="81">
        <v>535</v>
      </c>
      <c r="W272" s="81">
        <v>11</v>
      </c>
      <c r="X272" s="81">
        <v>5967</v>
      </c>
      <c r="Y272" s="81">
        <v>6847</v>
      </c>
      <c r="Z272" s="81">
        <v>9852</v>
      </c>
      <c r="AA272" s="81">
        <v>3421</v>
      </c>
      <c r="AB272" s="81">
        <v>15233</v>
      </c>
      <c r="AC272" s="81">
        <v>7067586.9999999991</v>
      </c>
      <c r="AD272" s="81">
        <v>0</v>
      </c>
      <c r="AE272" s="82"/>
      <c r="AF272" s="81">
        <v>55703268.595663801</v>
      </c>
      <c r="AG272" s="81">
        <v>969436.99986016005</v>
      </c>
      <c r="AH272" s="81">
        <v>86448.285654269639</v>
      </c>
      <c r="AI272" s="81">
        <v>37616756.483692661</v>
      </c>
      <c r="AJ272" s="81">
        <v>33351782.79997851</v>
      </c>
      <c r="AK272" s="81"/>
      <c r="AL272" s="81"/>
      <c r="AM272" s="81">
        <v>1988075.7421598916</v>
      </c>
      <c r="AN272" s="81"/>
      <c r="AO272" s="81"/>
      <c r="AP272" s="82"/>
      <c r="AQ272" s="81">
        <v>497</v>
      </c>
      <c r="AR272" s="81">
        <v>212</v>
      </c>
      <c r="AS272" s="81">
        <v>1</v>
      </c>
      <c r="AT272" s="81">
        <v>0</v>
      </c>
      <c r="AU272" s="81">
        <v>0</v>
      </c>
      <c r="AV272" s="81">
        <v>0</v>
      </c>
      <c r="AW272" s="81">
        <v>1</v>
      </c>
      <c r="AX272" s="82"/>
      <c r="AY272" s="81">
        <v>2202.9000000000028</v>
      </c>
      <c r="AZ272" s="81">
        <v>7907.7999999999975</v>
      </c>
      <c r="BA272" s="81">
        <v>19.8</v>
      </c>
      <c r="BB272" s="81">
        <v>0</v>
      </c>
      <c r="BC272" s="81">
        <v>0</v>
      </c>
      <c r="BD272" s="81">
        <v>0</v>
      </c>
      <c r="BE272" s="81">
        <v>19.8</v>
      </c>
      <c r="BF272" s="82"/>
      <c r="BG272" s="81">
        <v>0</v>
      </c>
      <c r="BH272" s="81">
        <v>0</v>
      </c>
      <c r="BI272" s="81">
        <v>13.811999999999999</v>
      </c>
      <c r="BJ272" s="81">
        <v>245.56800000000001</v>
      </c>
      <c r="BK272" s="81">
        <v>7.7119999999999997</v>
      </c>
      <c r="BL272" s="81">
        <v>0</v>
      </c>
      <c r="BM272" s="82"/>
      <c r="BN272" s="81">
        <v>0</v>
      </c>
      <c r="BO272" s="81">
        <v>0</v>
      </c>
      <c r="BP272" s="81">
        <v>3</v>
      </c>
      <c r="BQ272" s="81">
        <v>2</v>
      </c>
      <c r="BR272" s="81">
        <v>1</v>
      </c>
      <c r="BS272" s="81">
        <v>0</v>
      </c>
      <c r="BT272"/>
      <c r="BU272" s="80">
        <v>267.09199999999998</v>
      </c>
      <c r="BV272" s="80">
        <v>0</v>
      </c>
      <c r="BW272" s="80">
        <v>0</v>
      </c>
      <c r="BX272" s="80">
        <v>0</v>
      </c>
      <c r="BY272" s="80">
        <v>0</v>
      </c>
      <c r="BZ272" s="80">
        <v>0</v>
      </c>
      <c r="CA272" s="80">
        <v>0</v>
      </c>
      <c r="CB272" s="80">
        <v>0</v>
      </c>
      <c r="CC272" s="80">
        <v>0</v>
      </c>
    </row>
    <row r="273" spans="1:81">
      <c r="A273" s="80" t="s">
        <v>2010</v>
      </c>
      <c r="B273" s="80">
        <v>68</v>
      </c>
      <c r="C273" s="80">
        <v>18</v>
      </c>
      <c r="D273" s="80">
        <v>4</v>
      </c>
      <c r="E273" s="80">
        <v>2021</v>
      </c>
      <c r="F273" s="80" t="s">
        <v>75</v>
      </c>
      <c r="G273" s="174" t="s">
        <v>1992</v>
      </c>
      <c r="H273" s="80" t="s">
        <v>1993</v>
      </c>
      <c r="I273" s="177"/>
      <c r="J273" s="81">
        <v>75.933355726618672</v>
      </c>
      <c r="K273" s="81">
        <v>1.3830597037656125</v>
      </c>
      <c r="L273" s="81">
        <v>0.44370878492036397</v>
      </c>
      <c r="M273" s="81">
        <v>23.886249092693916</v>
      </c>
      <c r="N273" s="81">
        <v>19.524260603688578</v>
      </c>
      <c r="O273" s="81">
        <v>13.580016511490445</v>
      </c>
      <c r="P273" s="81">
        <v>15.985791653732424</v>
      </c>
      <c r="Q273" s="81">
        <v>0.92352461435873079</v>
      </c>
      <c r="R273" s="81">
        <v>44.019996788630344</v>
      </c>
      <c r="S273" s="81">
        <v>0</v>
      </c>
      <c r="T273" s="82"/>
      <c r="U273" s="81">
        <v>6676806</v>
      </c>
      <c r="V273" s="81">
        <v>535</v>
      </c>
      <c r="W273" s="81">
        <v>11</v>
      </c>
      <c r="X273" s="81">
        <v>5967</v>
      </c>
      <c r="Y273" s="81">
        <v>7048</v>
      </c>
      <c r="Z273" s="81">
        <v>9992</v>
      </c>
      <c r="AA273" s="81">
        <v>3517</v>
      </c>
      <c r="AB273" s="81">
        <v>15477</v>
      </c>
      <c r="AC273" s="81">
        <v>7563063.4999999981</v>
      </c>
      <c r="AD273" s="81">
        <v>0</v>
      </c>
      <c r="AE273" s="82"/>
      <c r="AF273" s="81">
        <v>66286015.917010546</v>
      </c>
      <c r="AG273" s="81">
        <v>1027374.0457629469</v>
      </c>
      <c r="AH273" s="81">
        <v>78979.886086220111</v>
      </c>
      <c r="AI273" s="81">
        <v>40060412.151197486</v>
      </c>
      <c r="AJ273" s="81">
        <v>31756494.077912074</v>
      </c>
      <c r="AK273" s="81">
        <v>0</v>
      </c>
      <c r="AL273" s="81">
        <v>0</v>
      </c>
      <c r="AM273" s="81">
        <v>2031571.1916013658</v>
      </c>
      <c r="AN273" s="81">
        <v>0</v>
      </c>
      <c r="AO273" s="81">
        <v>0</v>
      </c>
      <c r="AP273" s="82"/>
      <c r="AQ273" s="81">
        <v>545</v>
      </c>
      <c r="AR273" s="81">
        <v>212</v>
      </c>
      <c r="AS273" s="81">
        <v>1</v>
      </c>
      <c r="AT273" s="81">
        <v>0</v>
      </c>
      <c r="AU273" s="81">
        <v>0</v>
      </c>
      <c r="AV273" s="81">
        <v>0</v>
      </c>
      <c r="AW273" s="81"/>
      <c r="AX273" s="82"/>
      <c r="AY273" s="81">
        <v>2485.2000000000039</v>
      </c>
      <c r="AZ273" s="81">
        <v>7907.7999999999975</v>
      </c>
      <c r="BA273" s="81">
        <v>19.8</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2011</v>
      </c>
      <c r="B274" s="80">
        <v>68</v>
      </c>
      <c r="C274" s="80">
        <v>19</v>
      </c>
      <c r="D274" s="80">
        <v>4</v>
      </c>
      <c r="E274" s="80">
        <v>2022</v>
      </c>
      <c r="F274" s="80" t="s">
        <v>568</v>
      </c>
      <c r="G274" s="174" t="s">
        <v>1992</v>
      </c>
      <c r="H274" s="80" t="s">
        <v>1993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630</v>
      </c>
      <c r="AR274" s="81">
        <v>215</v>
      </c>
      <c r="AS274" s="81">
        <v>1</v>
      </c>
      <c r="AT274" s="81">
        <v>0</v>
      </c>
      <c r="AU274" s="81">
        <v>0</v>
      </c>
      <c r="AV274" s="81">
        <v>0</v>
      </c>
      <c r="AW274" s="81"/>
      <c r="AX274" s="82"/>
      <c r="AY274" s="81">
        <v>2973.0000000000055</v>
      </c>
      <c r="AZ274" s="81">
        <v>7946.7999999999965</v>
      </c>
      <c r="BA274" s="81">
        <v>19.8</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2012</v>
      </c>
      <c r="B275" s="80">
        <v>375</v>
      </c>
      <c r="C275" s="80">
        <v>1</v>
      </c>
      <c r="D275" s="80">
        <v>23</v>
      </c>
      <c r="E275" s="80">
        <v>1990</v>
      </c>
      <c r="F275" s="80" t="s">
        <v>562</v>
      </c>
      <c r="G275" s="80" t="s">
        <v>2013</v>
      </c>
      <c r="H275" s="80" t="s">
        <v>2014</v>
      </c>
      <c r="I275" s="177"/>
      <c r="J275" s="81">
        <v>121.43415825404784</v>
      </c>
      <c r="K275" s="81">
        <v>3.1014179589465112</v>
      </c>
      <c r="L275" s="81">
        <v>4.8310289477556729</v>
      </c>
      <c r="M275" s="81">
        <v>9.1793763088912232</v>
      </c>
      <c r="N275" s="81">
        <v>14.193135844683566</v>
      </c>
      <c r="O275" s="81">
        <v>12.066274981994514</v>
      </c>
      <c r="P275" s="81">
        <v>14.838695997413391</v>
      </c>
      <c r="Q275" s="81">
        <v>1.0842785146548908</v>
      </c>
      <c r="R275" s="81">
        <v>37.453998768240083</v>
      </c>
      <c r="S275" s="81">
        <v>1.0028979963875964</v>
      </c>
      <c r="T275" s="82"/>
      <c r="U275" s="81">
        <v>9793182</v>
      </c>
      <c r="V275" s="81">
        <v>912</v>
      </c>
      <c r="W275" s="81">
        <v>63</v>
      </c>
      <c r="X275" s="81">
        <v>3601</v>
      </c>
      <c r="Y275" s="81">
        <v>5128</v>
      </c>
      <c r="Z275" s="81">
        <v>4963</v>
      </c>
      <c r="AA275" s="81">
        <v>3603</v>
      </c>
      <c r="AB275" s="81">
        <v>17605</v>
      </c>
      <c r="AC275" s="81">
        <v>6487100</v>
      </c>
      <c r="AD275" s="81">
        <v>1.0028979963875964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2015</v>
      </c>
      <c r="B276" s="80">
        <v>376</v>
      </c>
      <c r="C276" s="80">
        <v>2</v>
      </c>
      <c r="D276" s="80">
        <v>23</v>
      </c>
      <c r="E276" s="80">
        <v>2005</v>
      </c>
      <c r="F276" s="80" t="s">
        <v>565</v>
      </c>
      <c r="G276" s="80" t="s">
        <v>2013</v>
      </c>
      <c r="H276" s="80" t="s">
        <v>2014</v>
      </c>
      <c r="I276" s="177"/>
      <c r="J276" s="81">
        <v>158.52267496217513</v>
      </c>
      <c r="K276" s="81">
        <v>2.0331367633846882</v>
      </c>
      <c r="L276" s="81">
        <v>4.9289951976279021</v>
      </c>
      <c r="M276" s="81">
        <v>13.720350603935771</v>
      </c>
      <c r="N276" s="81">
        <v>19.070304015905581</v>
      </c>
      <c r="O276" s="81">
        <v>19.862761030450759</v>
      </c>
      <c r="P276" s="81">
        <v>14.568038182775137</v>
      </c>
      <c r="Q276" s="81">
        <v>1.0385501454077724</v>
      </c>
      <c r="R276" s="81">
        <v>32.676497573182374</v>
      </c>
      <c r="S276" s="81">
        <v>0.90330308152914829</v>
      </c>
      <c r="T276" s="82"/>
      <c r="U276" s="81">
        <v>14611881</v>
      </c>
      <c r="V276" s="81">
        <v>818</v>
      </c>
      <c r="W276" s="81">
        <v>65</v>
      </c>
      <c r="X276" s="81">
        <v>3040</v>
      </c>
      <c r="Y276" s="81">
        <v>6288</v>
      </c>
      <c r="Z276" s="81">
        <v>9454</v>
      </c>
      <c r="AA276" s="81">
        <v>2897</v>
      </c>
      <c r="AB276" s="81">
        <v>17628</v>
      </c>
      <c r="AC276" s="81">
        <v>5778162</v>
      </c>
      <c r="AD276" s="81">
        <v>0.90330308152914829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2016</v>
      </c>
      <c r="B277" s="80">
        <v>377</v>
      </c>
      <c r="C277" s="80">
        <v>3</v>
      </c>
      <c r="D277" s="80">
        <v>23</v>
      </c>
      <c r="E277" s="80">
        <v>2006</v>
      </c>
      <c r="F277" s="80" t="s">
        <v>566</v>
      </c>
      <c r="G277" s="80" t="s">
        <v>2013</v>
      </c>
      <c r="H277" s="80" t="s">
        <v>2014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2017</v>
      </c>
      <c r="B278" s="80">
        <v>378</v>
      </c>
      <c r="C278" s="80">
        <v>4</v>
      </c>
      <c r="D278" s="80">
        <v>23</v>
      </c>
      <c r="E278" s="80">
        <v>2007</v>
      </c>
      <c r="F278" s="80" t="s">
        <v>567</v>
      </c>
      <c r="G278" s="80" t="s">
        <v>2013</v>
      </c>
      <c r="H278" s="80" t="s">
        <v>2014</v>
      </c>
      <c r="I278" s="177"/>
      <c r="J278" s="81">
        <v>167.77643198199846</v>
      </c>
      <c r="K278" s="81">
        <v>2.0087481885100709</v>
      </c>
      <c r="L278" s="81">
        <v>4.1137803455611177</v>
      </c>
      <c r="M278" s="81">
        <v>14.168917226604346</v>
      </c>
      <c r="N278" s="81">
        <v>19.509940603437265</v>
      </c>
      <c r="O278" s="81">
        <v>19.43243624154557</v>
      </c>
      <c r="P278" s="81">
        <v>14.129689402542999</v>
      </c>
      <c r="Q278" s="81">
        <v>1.0747694658679241</v>
      </c>
      <c r="R278" s="81">
        <v>30.314203518125698</v>
      </c>
      <c r="S278" s="81">
        <v>1.0854183122192054</v>
      </c>
      <c r="T278" s="82"/>
      <c r="U278" s="81">
        <v>17592563</v>
      </c>
      <c r="V278" s="81">
        <v>824</v>
      </c>
      <c r="W278" s="81">
        <v>53</v>
      </c>
      <c r="X278" s="81">
        <v>3617</v>
      </c>
      <c r="Y278" s="81">
        <v>6406</v>
      </c>
      <c r="Z278" s="81">
        <v>9615</v>
      </c>
      <c r="AA278" s="81">
        <v>2767</v>
      </c>
      <c r="AB278" s="81">
        <v>17278</v>
      </c>
      <c r="AC278" s="81">
        <v>5514244</v>
      </c>
      <c r="AD278" s="81">
        <v>1.0854183122192054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2018</v>
      </c>
      <c r="B279" s="80">
        <v>379</v>
      </c>
      <c r="C279" s="80">
        <v>5</v>
      </c>
      <c r="D279" s="80">
        <v>23</v>
      </c>
      <c r="E279" s="80">
        <v>2008</v>
      </c>
      <c r="F279" s="80" t="s">
        <v>84</v>
      </c>
      <c r="G279" s="80" t="s">
        <v>2013</v>
      </c>
      <c r="H279" s="80" t="s">
        <v>2014</v>
      </c>
      <c r="I279" s="177"/>
      <c r="J279" s="81">
        <v>164.26344280522213</v>
      </c>
      <c r="K279" s="81">
        <v>1.4877555705778795</v>
      </c>
      <c r="L279" s="81">
        <v>3.6864336202442249</v>
      </c>
      <c r="M279" s="81">
        <v>14.758288197888881</v>
      </c>
      <c r="N279" s="81">
        <v>17.479740157045747</v>
      </c>
      <c r="O279" s="81">
        <v>18.761803493392179</v>
      </c>
      <c r="P279" s="81">
        <v>13.792243576820955</v>
      </c>
      <c r="Q279" s="81">
        <v>1.0433184486411284</v>
      </c>
      <c r="R279" s="81">
        <v>28.507253747477044</v>
      </c>
      <c r="S279" s="81">
        <v>1.4819268211933092</v>
      </c>
      <c r="T279" s="82"/>
      <c r="U279" s="81">
        <v>17761565</v>
      </c>
      <c r="V279" s="81">
        <v>824</v>
      </c>
      <c r="W279" s="81">
        <v>53</v>
      </c>
      <c r="X279" s="81">
        <v>3617</v>
      </c>
      <c r="Y279" s="81">
        <v>6438</v>
      </c>
      <c r="Z279" s="81">
        <v>9609</v>
      </c>
      <c r="AA279" s="81">
        <v>2704</v>
      </c>
      <c r="AB279" s="81">
        <v>17048</v>
      </c>
      <c r="AC279" s="81">
        <v>5384628</v>
      </c>
      <c r="AD279" s="81">
        <v>1.4819268211933092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2019</v>
      </c>
      <c r="B280" s="80">
        <v>380</v>
      </c>
      <c r="C280" s="80">
        <v>6</v>
      </c>
      <c r="D280" s="80">
        <v>23</v>
      </c>
      <c r="E280" s="80">
        <v>2009</v>
      </c>
      <c r="F280" s="80" t="s">
        <v>85</v>
      </c>
      <c r="G280" s="80" t="s">
        <v>2013</v>
      </c>
      <c r="H280" s="80" t="s">
        <v>2014</v>
      </c>
      <c r="I280" s="177"/>
      <c r="J280" s="81">
        <v>174.28302277459696</v>
      </c>
      <c r="K280" s="81">
        <v>1.1384924200030291</v>
      </c>
      <c r="L280" s="81">
        <v>2.5636930647703924</v>
      </c>
      <c r="M280" s="81">
        <v>13.595722064578252</v>
      </c>
      <c r="N280" s="81">
        <v>16.930300472234499</v>
      </c>
      <c r="O280" s="81">
        <v>19.257229791743836</v>
      </c>
      <c r="P280" s="81">
        <v>13.10678924516373</v>
      </c>
      <c r="Q280" s="81">
        <v>0.98407391406272426</v>
      </c>
      <c r="R280" s="81">
        <v>28.375584265068774</v>
      </c>
      <c r="S280" s="81">
        <v>1.0867772588166067</v>
      </c>
      <c r="T280" s="82"/>
      <c r="U280" s="81">
        <v>17030867</v>
      </c>
      <c r="V280" s="81">
        <v>601</v>
      </c>
      <c r="W280" s="81">
        <v>53</v>
      </c>
      <c r="X280" s="81">
        <v>3555</v>
      </c>
      <c r="Y280" s="81">
        <v>6477</v>
      </c>
      <c r="Z280" s="81">
        <v>9735</v>
      </c>
      <c r="AA280" s="81">
        <v>2638</v>
      </c>
      <c r="AB280" s="81">
        <v>16880</v>
      </c>
      <c r="AC280" s="81">
        <v>5228873</v>
      </c>
      <c r="AD280" s="81">
        <v>1.0867772588166067</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104.42400000000001</v>
      </c>
      <c r="BJ280" s="81">
        <v>0</v>
      </c>
      <c r="BK280" s="81">
        <v>3.7290000000000001</v>
      </c>
      <c r="BL280" s="81">
        <v>0</v>
      </c>
      <c r="BM280" s="82"/>
      <c r="BN280" s="81">
        <v>0</v>
      </c>
      <c r="BO280" s="81">
        <v>0</v>
      </c>
      <c r="BP280" s="81">
        <v>5</v>
      </c>
      <c r="BQ280" s="81">
        <v>0</v>
      </c>
      <c r="BR280" s="81">
        <v>1</v>
      </c>
      <c r="BS280" s="81">
        <v>0</v>
      </c>
      <c r="BT280"/>
      <c r="BU280" s="80"/>
      <c r="BV280" s="80"/>
      <c r="BW280" s="80"/>
      <c r="BX280" s="80"/>
      <c r="BY280" s="80"/>
      <c r="BZ280" s="80"/>
      <c r="CA280" s="80"/>
      <c r="CB280" s="80"/>
      <c r="CC280" s="80"/>
    </row>
    <row r="281" spans="1:81">
      <c r="A281" s="80" t="s">
        <v>2020</v>
      </c>
      <c r="B281" s="80">
        <v>381</v>
      </c>
      <c r="C281" s="80">
        <v>7</v>
      </c>
      <c r="D281" s="80">
        <v>23</v>
      </c>
      <c r="E281" s="80">
        <v>2010</v>
      </c>
      <c r="F281" s="80" t="s">
        <v>86</v>
      </c>
      <c r="G281" s="80" t="s">
        <v>2013</v>
      </c>
      <c r="H281" s="80" t="s">
        <v>2014</v>
      </c>
      <c r="I281" s="177"/>
      <c r="J281" s="81">
        <v>207.17424409690003</v>
      </c>
      <c r="K281" s="81">
        <v>1.2266159899941795</v>
      </c>
      <c r="L281" s="81">
        <v>2.4687501528325346</v>
      </c>
      <c r="M281" s="81">
        <v>14.361600076161441</v>
      </c>
      <c r="N281" s="81">
        <v>20.687445249350457</v>
      </c>
      <c r="O281" s="81">
        <v>19.246918969250665</v>
      </c>
      <c r="P281" s="81">
        <v>13.085797917812274</v>
      </c>
      <c r="Q281" s="81">
        <v>1.0210382532280009</v>
      </c>
      <c r="R281" s="81">
        <v>28.630275776776905</v>
      </c>
      <c r="S281" s="81">
        <v>1.0740197585705991</v>
      </c>
      <c r="T281" s="82"/>
      <c r="U281" s="81">
        <v>20111296</v>
      </c>
      <c r="V281" s="81">
        <v>601</v>
      </c>
      <c r="W281" s="81">
        <v>53</v>
      </c>
      <c r="X281" s="81">
        <v>3555</v>
      </c>
      <c r="Y281" s="81">
        <v>6537</v>
      </c>
      <c r="Z281" s="81">
        <v>9775</v>
      </c>
      <c r="AA281" s="81">
        <v>2568</v>
      </c>
      <c r="AB281" s="81">
        <v>16782</v>
      </c>
      <c r="AC281" s="81">
        <v>4999664</v>
      </c>
      <c r="AD281" s="81">
        <v>1.0740197585705991</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113.355</v>
      </c>
      <c r="BJ281" s="81">
        <v>0</v>
      </c>
      <c r="BK281" s="81">
        <v>3.57</v>
      </c>
      <c r="BL281" s="81">
        <v>0</v>
      </c>
      <c r="BM281" s="82"/>
      <c r="BN281" s="81">
        <v>0</v>
      </c>
      <c r="BO281" s="81">
        <v>0</v>
      </c>
      <c r="BP281" s="81">
        <v>5</v>
      </c>
      <c r="BQ281" s="81">
        <v>0</v>
      </c>
      <c r="BR281" s="81">
        <v>1</v>
      </c>
      <c r="BS281" s="81">
        <v>0</v>
      </c>
      <c r="BT281"/>
      <c r="BU281" s="80">
        <v>116.925</v>
      </c>
      <c r="BV281" s="80">
        <v>0</v>
      </c>
      <c r="BW281" s="80">
        <v>0</v>
      </c>
      <c r="BX281" s="80">
        <v>0</v>
      </c>
      <c r="BY281" s="80">
        <v>0</v>
      </c>
      <c r="BZ281" s="80">
        <v>0</v>
      </c>
      <c r="CA281" s="80">
        <v>0</v>
      </c>
      <c r="CB281" s="80">
        <v>0</v>
      </c>
      <c r="CC281" s="80">
        <v>0</v>
      </c>
    </row>
    <row r="282" spans="1:81">
      <c r="A282" s="80" t="s">
        <v>2021</v>
      </c>
      <c r="B282" s="80">
        <v>382</v>
      </c>
      <c r="C282" s="80">
        <v>8</v>
      </c>
      <c r="D282" s="80">
        <v>23</v>
      </c>
      <c r="E282" s="80">
        <v>2011</v>
      </c>
      <c r="F282" s="80" t="s">
        <v>87</v>
      </c>
      <c r="G282" s="80" t="s">
        <v>2013</v>
      </c>
      <c r="H282" s="80" t="s">
        <v>2014</v>
      </c>
      <c r="I282" s="177"/>
      <c r="J282" s="81">
        <v>211.73381783547137</v>
      </c>
      <c r="K282" s="81">
        <v>1.6206048845001877</v>
      </c>
      <c r="L282" s="81">
        <v>2.1864336987641608</v>
      </c>
      <c r="M282" s="81">
        <v>16.492825989466919</v>
      </c>
      <c r="N282" s="81">
        <v>25.414430144284907</v>
      </c>
      <c r="O282" s="81">
        <v>18.993767825884365</v>
      </c>
      <c r="P282" s="81">
        <v>12.569082008031506</v>
      </c>
      <c r="Q282" s="81">
        <v>1.1629950489585532</v>
      </c>
      <c r="R282" s="81">
        <v>28.005196438852593</v>
      </c>
      <c r="S282" s="81">
        <v>1.8801476045864849</v>
      </c>
      <c r="T282" s="82"/>
      <c r="U282" s="81">
        <v>17729906</v>
      </c>
      <c r="V282" s="81">
        <v>601</v>
      </c>
      <c r="W282" s="81">
        <v>53</v>
      </c>
      <c r="X282" s="81">
        <v>3555</v>
      </c>
      <c r="Y282" s="81">
        <v>6534</v>
      </c>
      <c r="Z282" s="81">
        <v>9856</v>
      </c>
      <c r="AA282" s="81">
        <v>2540</v>
      </c>
      <c r="AB282" s="81">
        <v>16572</v>
      </c>
      <c r="AC282" s="81">
        <v>4882419</v>
      </c>
      <c r="AD282" s="81">
        <v>1.8801476045864849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100.44799999999999</v>
      </c>
      <c r="BJ282" s="81">
        <v>0</v>
      </c>
      <c r="BK282" s="81">
        <v>3.43</v>
      </c>
      <c r="BL282" s="81">
        <v>0</v>
      </c>
      <c r="BM282" s="82"/>
      <c r="BN282" s="81">
        <v>0</v>
      </c>
      <c r="BO282" s="81">
        <v>0</v>
      </c>
      <c r="BP282" s="81">
        <v>4</v>
      </c>
      <c r="BQ282" s="81">
        <v>0</v>
      </c>
      <c r="BR282" s="81">
        <v>1</v>
      </c>
      <c r="BS282" s="81">
        <v>0</v>
      </c>
      <c r="BT282"/>
      <c r="BU282" s="80">
        <v>103.878</v>
      </c>
      <c r="BV282" s="80">
        <v>0</v>
      </c>
      <c r="BW282" s="80">
        <v>0</v>
      </c>
      <c r="BX282" s="80">
        <v>0</v>
      </c>
      <c r="BY282" s="80">
        <v>0</v>
      </c>
      <c r="BZ282" s="80">
        <v>0</v>
      </c>
      <c r="CA282" s="80">
        <v>0</v>
      </c>
      <c r="CB282" s="80">
        <v>0</v>
      </c>
      <c r="CC282" s="80">
        <v>0</v>
      </c>
    </row>
    <row r="283" spans="1:81">
      <c r="A283" s="80" t="s">
        <v>2022</v>
      </c>
      <c r="B283" s="80">
        <v>383</v>
      </c>
      <c r="C283" s="80">
        <v>9</v>
      </c>
      <c r="D283" s="80">
        <v>23</v>
      </c>
      <c r="E283" s="80">
        <v>2012</v>
      </c>
      <c r="F283" s="80" t="s">
        <v>88</v>
      </c>
      <c r="G283" s="80" t="s">
        <v>2013</v>
      </c>
      <c r="H283" s="80" t="s">
        <v>2014</v>
      </c>
      <c r="I283" s="177"/>
      <c r="J283" s="81">
        <v>92.088225769653448</v>
      </c>
      <c r="K283" s="81">
        <v>1.5668108031612709</v>
      </c>
      <c r="L283" s="81">
        <v>2.1650717428829998</v>
      </c>
      <c r="M283" s="81">
        <v>18.593551026134275</v>
      </c>
      <c r="N283" s="81">
        <v>28.040546560829753</v>
      </c>
      <c r="O283" s="81">
        <v>18.937988379375085</v>
      </c>
      <c r="P283" s="81">
        <v>12.451484099922606</v>
      </c>
      <c r="Q283" s="81">
        <v>1.2706572997291394</v>
      </c>
      <c r="R283" s="81">
        <v>29.386051382070107</v>
      </c>
      <c r="S283" s="81">
        <v>1.0867323315292114</v>
      </c>
      <c r="T283" s="82"/>
      <c r="U283" s="81">
        <v>6904060</v>
      </c>
      <c r="V283" s="81">
        <v>601</v>
      </c>
      <c r="W283" s="81">
        <v>53</v>
      </c>
      <c r="X283" s="81">
        <v>3555</v>
      </c>
      <c r="Y283" s="81">
        <v>6735</v>
      </c>
      <c r="Z283" s="81">
        <v>9905</v>
      </c>
      <c r="AA283" s="81">
        <v>2502</v>
      </c>
      <c r="AB283" s="81">
        <v>16665</v>
      </c>
      <c r="AC283" s="81">
        <v>4990463</v>
      </c>
      <c r="AD283" s="81">
        <v>1.0867323315292114</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131.21</v>
      </c>
      <c r="BJ283" s="81">
        <v>0</v>
      </c>
      <c r="BK283" s="81">
        <v>4.07</v>
      </c>
      <c r="BL283" s="81">
        <v>0</v>
      </c>
      <c r="BM283" s="82"/>
      <c r="BN283" s="81">
        <v>0</v>
      </c>
      <c r="BO283" s="81">
        <v>0</v>
      </c>
      <c r="BP283" s="81">
        <v>5</v>
      </c>
      <c r="BQ283" s="81">
        <v>0</v>
      </c>
      <c r="BR283" s="81">
        <v>1</v>
      </c>
      <c r="BS283" s="81">
        <v>0</v>
      </c>
      <c r="BT283"/>
      <c r="BU283" s="80">
        <v>135.28</v>
      </c>
      <c r="BV283" s="80">
        <v>0</v>
      </c>
      <c r="BW283" s="80">
        <v>0</v>
      </c>
      <c r="BX283" s="80">
        <v>0</v>
      </c>
      <c r="BY283" s="80">
        <v>0</v>
      </c>
      <c r="BZ283" s="80">
        <v>0</v>
      </c>
      <c r="CA283" s="80">
        <v>0</v>
      </c>
      <c r="CB283" s="80">
        <v>0</v>
      </c>
      <c r="CC283" s="80">
        <v>0</v>
      </c>
    </row>
    <row r="284" spans="1:81">
      <c r="A284" s="80" t="s">
        <v>2023</v>
      </c>
      <c r="B284" s="80">
        <v>384</v>
      </c>
      <c r="C284" s="80">
        <v>10</v>
      </c>
      <c r="D284" s="80">
        <v>23</v>
      </c>
      <c r="E284" s="80">
        <v>2013</v>
      </c>
      <c r="F284" s="80" t="s">
        <v>89</v>
      </c>
      <c r="G284" s="80" t="s">
        <v>2013</v>
      </c>
      <c r="H284" s="80" t="s">
        <v>2014</v>
      </c>
      <c r="I284" s="177"/>
      <c r="J284" s="81">
        <v>233.15617012607015</v>
      </c>
      <c r="K284" s="81">
        <v>1.3512596521869538</v>
      </c>
      <c r="L284" s="81">
        <v>2.0384885438298372</v>
      </c>
      <c r="M284" s="81">
        <v>18.238107088004199</v>
      </c>
      <c r="N284" s="81">
        <v>30.784003415543484</v>
      </c>
      <c r="O284" s="81">
        <v>18.234734828256379</v>
      </c>
      <c r="P284" s="81">
        <v>12.393497315268586</v>
      </c>
      <c r="Q284" s="81">
        <v>1.2821792740810429</v>
      </c>
      <c r="R284" s="81">
        <v>30.960209751193105</v>
      </c>
      <c r="S284" s="81">
        <v>1.480763080446583</v>
      </c>
      <c r="T284" s="82"/>
      <c r="U284" s="81">
        <v>16443574</v>
      </c>
      <c r="V284" s="81">
        <v>601</v>
      </c>
      <c r="W284" s="81">
        <v>53</v>
      </c>
      <c r="X284" s="81">
        <v>3555</v>
      </c>
      <c r="Y284" s="81">
        <v>6749</v>
      </c>
      <c r="Z284" s="81">
        <v>9963</v>
      </c>
      <c r="AA284" s="81">
        <v>2481</v>
      </c>
      <c r="AB284" s="81">
        <v>16575</v>
      </c>
      <c r="AC284" s="81">
        <v>5132330</v>
      </c>
      <c r="AD284" s="81">
        <v>1.480763080446583</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157.42699999999999</v>
      </c>
      <c r="BJ284" s="81">
        <v>0</v>
      </c>
      <c r="BK284" s="81">
        <v>4.5</v>
      </c>
      <c r="BL284" s="81">
        <v>0</v>
      </c>
      <c r="BM284" s="82"/>
      <c r="BN284" s="81">
        <v>0</v>
      </c>
      <c r="BO284" s="81">
        <v>0</v>
      </c>
      <c r="BP284" s="81">
        <v>5</v>
      </c>
      <c r="BQ284" s="81">
        <v>0</v>
      </c>
      <c r="BR284" s="81">
        <v>1</v>
      </c>
      <c r="BS284" s="81">
        <v>0</v>
      </c>
      <c r="BT284"/>
      <c r="BU284" s="80">
        <v>161.92699999999999</v>
      </c>
      <c r="BV284" s="80">
        <v>0</v>
      </c>
      <c r="BW284" s="80">
        <v>0</v>
      </c>
      <c r="BX284" s="80">
        <v>0</v>
      </c>
      <c r="BY284" s="80">
        <v>0</v>
      </c>
      <c r="BZ284" s="80">
        <v>0</v>
      </c>
      <c r="CA284" s="80">
        <v>0</v>
      </c>
      <c r="CB284" s="80">
        <v>0</v>
      </c>
      <c r="CC284" s="80">
        <v>0</v>
      </c>
    </row>
    <row r="285" spans="1:81">
      <c r="A285" s="80" t="s">
        <v>2024</v>
      </c>
      <c r="B285" s="80">
        <v>385</v>
      </c>
      <c r="C285" s="80">
        <v>11</v>
      </c>
      <c r="D285" s="80">
        <v>23</v>
      </c>
      <c r="E285" s="80">
        <v>2014</v>
      </c>
      <c r="F285" s="80" t="s">
        <v>90</v>
      </c>
      <c r="G285" s="80" t="s">
        <v>2013</v>
      </c>
      <c r="H285" s="80" t="s">
        <v>2014</v>
      </c>
      <c r="I285" s="177"/>
      <c r="J285" s="81">
        <v>223.64835676803639</v>
      </c>
      <c r="K285" s="81">
        <v>1.1811847552751558</v>
      </c>
      <c r="L285" s="81">
        <v>5.2171082765168872</v>
      </c>
      <c r="M285" s="81">
        <v>18.338697604242661</v>
      </c>
      <c r="N285" s="81">
        <v>24.437578673200459</v>
      </c>
      <c r="O285" s="81">
        <v>17.508095190731368</v>
      </c>
      <c r="P285" s="81">
        <v>12.242039111599393</v>
      </c>
      <c r="Q285" s="81">
        <v>1.2275212030424265</v>
      </c>
      <c r="R285" s="81">
        <v>29.90027392983432</v>
      </c>
      <c r="S285" s="81">
        <v>1.6270414220187233</v>
      </c>
      <c r="T285" s="82"/>
      <c r="U285" s="81">
        <v>17227925</v>
      </c>
      <c r="V285" s="81">
        <v>474</v>
      </c>
      <c r="W285" s="81">
        <v>119</v>
      </c>
      <c r="X285" s="81">
        <v>3552</v>
      </c>
      <c r="Y285" s="81">
        <v>6807</v>
      </c>
      <c r="Z285" s="81">
        <v>10075</v>
      </c>
      <c r="AA285" s="81">
        <v>2438</v>
      </c>
      <c r="AB285" s="81">
        <v>16539</v>
      </c>
      <c r="AC285" s="81">
        <v>4972208</v>
      </c>
      <c r="AD285" s="81">
        <v>1.6270414220187233</v>
      </c>
      <c r="AE285" s="82"/>
      <c r="AF285" s="81">
        <v>214357196.59759596</v>
      </c>
      <c r="AG285" s="81">
        <v>914667.19319661369</v>
      </c>
      <c r="AH285" s="81">
        <v>1323837.6324473456</v>
      </c>
      <c r="AI285" s="81">
        <v>22704312.133636948</v>
      </c>
      <c r="AJ285" s="81">
        <v>34045562.206025869</v>
      </c>
      <c r="AK285" s="81">
        <v>0</v>
      </c>
      <c r="AL285" s="81">
        <v>0</v>
      </c>
      <c r="AM285" s="81">
        <v>2270557.554167652</v>
      </c>
      <c r="AN285" s="81">
        <v>0</v>
      </c>
      <c r="AO285" s="81">
        <v>0</v>
      </c>
      <c r="AP285" s="82"/>
      <c r="AQ285" s="81">
        <v>428</v>
      </c>
      <c r="AR285" s="81">
        <v>120</v>
      </c>
      <c r="AS285" s="81">
        <v>0</v>
      </c>
      <c r="AT285" s="81">
        <v>0</v>
      </c>
      <c r="AU285" s="81">
        <v>0</v>
      </c>
      <c r="AV285" s="81">
        <v>0</v>
      </c>
      <c r="AW285" s="81" t="s">
        <v>564</v>
      </c>
      <c r="AX285" s="82"/>
      <c r="AY285" s="81">
        <v>1879.556</v>
      </c>
      <c r="AZ285" s="81">
        <v>10573.1</v>
      </c>
      <c r="BA285" s="81">
        <v>0</v>
      </c>
      <c r="BB285" s="81">
        <v>0</v>
      </c>
      <c r="BC285" s="81">
        <v>0</v>
      </c>
      <c r="BD285" s="81">
        <v>0</v>
      </c>
      <c r="BE285" s="81" t="s">
        <v>564</v>
      </c>
      <c r="BF285" s="82"/>
      <c r="BG285" s="81">
        <v>0</v>
      </c>
      <c r="BH285" s="81">
        <v>0</v>
      </c>
      <c r="BI285" s="81">
        <v>148.596</v>
      </c>
      <c r="BJ285" s="81">
        <v>0</v>
      </c>
      <c r="BK285" s="81">
        <v>4.2389999999999999</v>
      </c>
      <c r="BL285" s="81">
        <v>0</v>
      </c>
      <c r="BM285" s="82"/>
      <c r="BN285" s="81">
        <v>0</v>
      </c>
      <c r="BO285" s="81">
        <v>0</v>
      </c>
      <c r="BP285" s="81">
        <v>5</v>
      </c>
      <c r="BQ285" s="81">
        <v>0</v>
      </c>
      <c r="BR285" s="81">
        <v>1</v>
      </c>
      <c r="BS285" s="81">
        <v>0</v>
      </c>
      <c r="BT285"/>
      <c r="BU285" s="80">
        <v>152.83500000000001</v>
      </c>
      <c r="BV285" s="80">
        <v>0</v>
      </c>
      <c r="BW285" s="80">
        <v>0</v>
      </c>
      <c r="BX285" s="80">
        <v>0</v>
      </c>
      <c r="BY285" s="80">
        <v>0</v>
      </c>
      <c r="BZ285" s="80">
        <v>0</v>
      </c>
      <c r="CA285" s="80">
        <v>0</v>
      </c>
      <c r="CB285" s="80">
        <v>0</v>
      </c>
      <c r="CC285" s="80">
        <v>0</v>
      </c>
    </row>
    <row r="286" spans="1:81">
      <c r="A286" s="80" t="s">
        <v>2025</v>
      </c>
      <c r="B286" s="80">
        <v>386</v>
      </c>
      <c r="C286" s="80">
        <v>12</v>
      </c>
      <c r="D286" s="80">
        <v>23</v>
      </c>
      <c r="E286" s="80">
        <v>2015</v>
      </c>
      <c r="F286" s="80" t="s">
        <v>91</v>
      </c>
      <c r="G286" s="80" t="s">
        <v>2013</v>
      </c>
      <c r="H286" s="80" t="s">
        <v>2014</v>
      </c>
      <c r="I286" s="177"/>
      <c r="J286" s="81">
        <v>177.54103187926449</v>
      </c>
      <c r="K286" s="81">
        <v>1.1133441505520778</v>
      </c>
      <c r="L286" s="81">
        <v>5.1486833015434987</v>
      </c>
      <c r="M286" s="81">
        <v>16.389865007747918</v>
      </c>
      <c r="N286" s="81">
        <v>22.403311509823197</v>
      </c>
      <c r="O286" s="81">
        <v>17.442569007620481</v>
      </c>
      <c r="P286" s="81">
        <v>12.055684814129703</v>
      </c>
      <c r="Q286" s="81">
        <v>1.1939079673574977</v>
      </c>
      <c r="R286" s="81">
        <v>28.447551064011332</v>
      </c>
      <c r="S286" s="81">
        <v>2.1968821616647731</v>
      </c>
      <c r="T286" s="82"/>
      <c r="U286" s="81">
        <v>17103845</v>
      </c>
      <c r="V286" s="81">
        <v>474</v>
      </c>
      <c r="W286" s="81">
        <v>119</v>
      </c>
      <c r="X286" s="81">
        <v>3552</v>
      </c>
      <c r="Y286" s="81">
        <v>6932</v>
      </c>
      <c r="Z286" s="81">
        <v>10134</v>
      </c>
      <c r="AA286" s="81">
        <v>2399</v>
      </c>
      <c r="AB286" s="81">
        <v>16432</v>
      </c>
      <c r="AC286" s="81">
        <v>4873145</v>
      </c>
      <c r="AD286" s="81">
        <v>2.1968821616647731</v>
      </c>
      <c r="AE286" s="82"/>
      <c r="AF286" s="81">
        <v>178646426.14348</v>
      </c>
      <c r="AG286" s="81">
        <v>841510.84680703806</v>
      </c>
      <c r="AH286" s="81">
        <v>1072276.7237226202</v>
      </c>
      <c r="AI286" s="81">
        <v>21762623.008999851</v>
      </c>
      <c r="AJ286" s="81">
        <v>34226168.981448643</v>
      </c>
      <c r="AK286" s="81">
        <v>0</v>
      </c>
      <c r="AL286" s="81">
        <v>0</v>
      </c>
      <c r="AM286" s="81">
        <v>2251936.6703524934</v>
      </c>
      <c r="AN286" s="81">
        <v>0</v>
      </c>
      <c r="AO286" s="81">
        <v>0</v>
      </c>
      <c r="AP286" s="82"/>
      <c r="AQ286" s="81">
        <v>470</v>
      </c>
      <c r="AR286" s="81">
        <v>133</v>
      </c>
      <c r="AS286" s="81">
        <v>0</v>
      </c>
      <c r="AT286" s="81">
        <v>0</v>
      </c>
      <c r="AU286" s="81">
        <v>0</v>
      </c>
      <c r="AV286" s="81">
        <v>0</v>
      </c>
      <c r="AW286" s="81" t="s">
        <v>564</v>
      </c>
      <c r="AX286" s="82"/>
      <c r="AY286" s="81">
        <v>2113.6559999999999</v>
      </c>
      <c r="AZ286" s="81">
        <v>12925.400000000001</v>
      </c>
      <c r="BA286" s="81">
        <v>0</v>
      </c>
      <c r="BB286" s="81">
        <v>0</v>
      </c>
      <c r="BC286" s="81">
        <v>0</v>
      </c>
      <c r="BD286" s="81">
        <v>0</v>
      </c>
      <c r="BE286" s="81" t="s">
        <v>564</v>
      </c>
      <c r="BF286" s="82"/>
      <c r="BG286" s="81">
        <v>0</v>
      </c>
      <c r="BH286" s="81">
        <v>0</v>
      </c>
      <c r="BI286" s="81">
        <v>137.262</v>
      </c>
      <c r="BJ286" s="81">
        <v>0</v>
      </c>
      <c r="BK286" s="81">
        <v>4.8620000000000001</v>
      </c>
      <c r="BL286" s="81">
        <v>0</v>
      </c>
      <c r="BM286" s="82"/>
      <c r="BN286" s="81">
        <v>0</v>
      </c>
      <c r="BO286" s="81">
        <v>0</v>
      </c>
      <c r="BP286" s="81">
        <v>5</v>
      </c>
      <c r="BQ286" s="81">
        <v>0</v>
      </c>
      <c r="BR286" s="81">
        <v>1</v>
      </c>
      <c r="BS286" s="81">
        <v>0</v>
      </c>
      <c r="BT286"/>
      <c r="BU286" s="80">
        <v>142.124</v>
      </c>
      <c r="BV286" s="80">
        <v>0</v>
      </c>
      <c r="BW286" s="80">
        <v>0</v>
      </c>
      <c r="BX286" s="80">
        <v>0</v>
      </c>
      <c r="BY286" s="80">
        <v>0</v>
      </c>
      <c r="BZ286" s="80">
        <v>0</v>
      </c>
      <c r="CA286" s="80">
        <v>0</v>
      </c>
      <c r="CB286" s="80">
        <v>0</v>
      </c>
      <c r="CC286" s="80">
        <v>0</v>
      </c>
    </row>
    <row r="287" spans="1:81">
      <c r="A287" s="80" t="s">
        <v>2026</v>
      </c>
      <c r="B287" s="80">
        <v>387</v>
      </c>
      <c r="C287" s="80">
        <v>13</v>
      </c>
      <c r="D287" s="80">
        <v>23</v>
      </c>
      <c r="E287" s="80">
        <v>2016</v>
      </c>
      <c r="F287" s="80" t="s">
        <v>92</v>
      </c>
      <c r="G287" s="80" t="s">
        <v>2013</v>
      </c>
      <c r="H287" s="80" t="s">
        <v>2014</v>
      </c>
      <c r="I287" s="177"/>
      <c r="J287" s="81">
        <v>177.19921253138037</v>
      </c>
      <c r="K287" s="81">
        <v>1.0697697340670491</v>
      </c>
      <c r="L287" s="81">
        <v>5.030111608861918</v>
      </c>
      <c r="M287" s="81">
        <v>13.143126489258911</v>
      </c>
      <c r="N287" s="81">
        <v>22.272921135363219</v>
      </c>
      <c r="O287" s="81">
        <v>17.24945930784299</v>
      </c>
      <c r="P287" s="81">
        <v>11.558899481130448</v>
      </c>
      <c r="Q287" s="81">
        <v>1.1513726860041402</v>
      </c>
      <c r="R287" s="81">
        <v>28.380765704932482</v>
      </c>
      <c r="S287" s="81">
        <v>1.3653153233503614</v>
      </c>
      <c r="T287" s="82"/>
      <c r="U287" s="81">
        <v>18151123</v>
      </c>
      <c r="V287" s="81">
        <v>474</v>
      </c>
      <c r="W287" s="81">
        <v>119</v>
      </c>
      <c r="X287" s="81">
        <v>3552</v>
      </c>
      <c r="Y287" s="81">
        <v>6985</v>
      </c>
      <c r="Z287" s="81">
        <v>10145</v>
      </c>
      <c r="AA287" s="81">
        <v>2379</v>
      </c>
      <c r="AB287" s="81">
        <v>16301</v>
      </c>
      <c r="AC287" s="81">
        <v>4847155.4169015214</v>
      </c>
      <c r="AD287" s="81">
        <v>1.365315323350361</v>
      </c>
      <c r="AE287" s="82"/>
      <c r="AF287" s="81">
        <v>192607704.27981019</v>
      </c>
      <c r="AG287" s="81">
        <v>799400.87925615232</v>
      </c>
      <c r="AH287" s="81">
        <v>895339.05527080072</v>
      </c>
      <c r="AI287" s="81">
        <v>20721762.06911033</v>
      </c>
      <c r="AJ287" s="81">
        <v>37447525.523805097</v>
      </c>
      <c r="AK287" s="81">
        <v>0</v>
      </c>
      <c r="AL287" s="81">
        <v>0</v>
      </c>
      <c r="AM287" s="81">
        <v>2235719.2559918072</v>
      </c>
      <c r="AN287" s="81">
        <v>0</v>
      </c>
      <c r="AO287" s="81">
        <v>0</v>
      </c>
      <c r="AP287" s="82"/>
      <c r="AQ287" s="81">
        <v>492</v>
      </c>
      <c r="AR287" s="81">
        <v>170</v>
      </c>
      <c r="AS287" s="81">
        <v>0</v>
      </c>
      <c r="AT287" s="81">
        <v>0</v>
      </c>
      <c r="AU287" s="81">
        <v>0</v>
      </c>
      <c r="AV287" s="81">
        <v>0</v>
      </c>
      <c r="AW287" s="81" t="s">
        <v>564</v>
      </c>
      <c r="AX287" s="82"/>
      <c r="AY287" s="81">
        <v>2258.4560000000001</v>
      </c>
      <c r="AZ287" s="81">
        <v>14306.8</v>
      </c>
      <c r="BA287" s="81">
        <v>0</v>
      </c>
      <c r="BB287" s="81">
        <v>0</v>
      </c>
      <c r="BC287" s="81">
        <v>0</v>
      </c>
      <c r="BD287" s="81">
        <v>0</v>
      </c>
      <c r="BE287" s="81" t="s">
        <v>564</v>
      </c>
      <c r="BF287" s="82"/>
      <c r="BG287" s="81">
        <v>0</v>
      </c>
      <c r="BH287" s="81">
        <v>0</v>
      </c>
      <c r="BI287" s="81">
        <v>130.62799999999999</v>
      </c>
      <c r="BJ287" s="81">
        <v>0</v>
      </c>
      <c r="BK287" s="81">
        <v>4.26</v>
      </c>
      <c r="BL287" s="81">
        <v>0</v>
      </c>
      <c r="BM287" s="82"/>
      <c r="BN287" s="81">
        <v>0</v>
      </c>
      <c r="BO287" s="81">
        <v>0</v>
      </c>
      <c r="BP287" s="81">
        <v>5</v>
      </c>
      <c r="BQ287" s="81">
        <v>0</v>
      </c>
      <c r="BR287" s="81">
        <v>1</v>
      </c>
      <c r="BS287" s="81">
        <v>0</v>
      </c>
      <c r="BT287"/>
      <c r="BU287" s="80">
        <v>134.88800000000001</v>
      </c>
      <c r="BV287" s="80">
        <v>0</v>
      </c>
      <c r="BW287" s="80">
        <v>0</v>
      </c>
      <c r="BX287" s="80">
        <v>0</v>
      </c>
      <c r="BY287" s="80">
        <v>0</v>
      </c>
      <c r="BZ287" s="80">
        <v>0</v>
      </c>
      <c r="CA287" s="80">
        <v>0</v>
      </c>
      <c r="CB287" s="80">
        <v>0</v>
      </c>
      <c r="CC287" s="80">
        <v>0</v>
      </c>
    </row>
    <row r="288" spans="1:81">
      <c r="A288" s="80" t="s">
        <v>2027</v>
      </c>
      <c r="B288" s="80">
        <v>388</v>
      </c>
      <c r="C288" s="80">
        <v>14</v>
      </c>
      <c r="D288" s="80">
        <v>23</v>
      </c>
      <c r="E288" s="80">
        <v>2017</v>
      </c>
      <c r="F288" s="80" t="s">
        <v>71</v>
      </c>
      <c r="G288" s="80" t="s">
        <v>2013</v>
      </c>
      <c r="H288" s="80" t="s">
        <v>2014</v>
      </c>
      <c r="I288" s="177"/>
      <c r="J288" s="81">
        <v>155.9250919491339</v>
      </c>
      <c r="K288" s="81">
        <v>1.0297225696532524</v>
      </c>
      <c r="L288" s="81">
        <v>4.6444739477350261</v>
      </c>
      <c r="M288" s="81">
        <v>11.961273320318634</v>
      </c>
      <c r="N288" s="81">
        <v>21.231387963460929</v>
      </c>
      <c r="O288" s="81">
        <v>16.852583490539445</v>
      </c>
      <c r="P288" s="81">
        <v>11.14289398019406</v>
      </c>
      <c r="Q288" s="81">
        <v>1.1055144643961687</v>
      </c>
      <c r="R288" s="81">
        <v>28.380168199360043</v>
      </c>
      <c r="S288" s="81">
        <v>1.2880327733200532</v>
      </c>
      <c r="T288" s="82"/>
      <c r="U288" s="81">
        <v>17311335</v>
      </c>
      <c r="V288" s="81">
        <v>474</v>
      </c>
      <c r="W288" s="81">
        <v>119</v>
      </c>
      <c r="X288" s="81">
        <v>3552</v>
      </c>
      <c r="Y288" s="81">
        <v>7069</v>
      </c>
      <c r="Z288" s="81">
        <v>10076</v>
      </c>
      <c r="AA288" s="81">
        <v>2308</v>
      </c>
      <c r="AB288" s="81">
        <v>16186</v>
      </c>
      <c r="AC288" s="81">
        <v>4943228.9999999991</v>
      </c>
      <c r="AD288" s="81">
        <v>1.2880327733200529</v>
      </c>
      <c r="AE288" s="82"/>
      <c r="AF288" s="81">
        <v>191522898.05595571</v>
      </c>
      <c r="AG288" s="81">
        <v>785099.82369415753</v>
      </c>
      <c r="AH288" s="81">
        <v>1081238.1720986271</v>
      </c>
      <c r="AI288" s="81">
        <v>19962714.66572953</v>
      </c>
      <c r="AJ288" s="81">
        <v>38126326.905905053</v>
      </c>
      <c r="AK288" s="81">
        <v>0</v>
      </c>
      <c r="AL288" s="81">
        <v>0</v>
      </c>
      <c r="AM288" s="81">
        <v>2223420.3548914948</v>
      </c>
      <c r="AN288" s="81">
        <v>0</v>
      </c>
      <c r="AO288" s="81">
        <v>0</v>
      </c>
      <c r="AP288" s="82"/>
      <c r="AQ288" s="81">
        <v>514</v>
      </c>
      <c r="AR288" s="81">
        <v>193</v>
      </c>
      <c r="AS288" s="81">
        <v>0</v>
      </c>
      <c r="AT288" s="81">
        <v>0</v>
      </c>
      <c r="AU288" s="81">
        <v>0</v>
      </c>
      <c r="AV288" s="81">
        <v>0</v>
      </c>
      <c r="AW288" s="81" t="s">
        <v>564</v>
      </c>
      <c r="AX288" s="82"/>
      <c r="AY288" s="81">
        <v>2396.9560000000001</v>
      </c>
      <c r="AZ288" s="81">
        <v>15090.4</v>
      </c>
      <c r="BA288" s="81">
        <v>0</v>
      </c>
      <c r="BB288" s="81">
        <v>0</v>
      </c>
      <c r="BC288" s="81">
        <v>0</v>
      </c>
      <c r="BD288" s="81">
        <v>0</v>
      </c>
      <c r="BE288" s="81" t="s">
        <v>564</v>
      </c>
      <c r="BF288" s="82"/>
      <c r="BG288" s="81">
        <v>0</v>
      </c>
      <c r="BH288" s="81">
        <v>0</v>
      </c>
      <c r="BI288" s="81">
        <v>121.834</v>
      </c>
      <c r="BJ288" s="81">
        <v>0</v>
      </c>
      <c r="BK288" s="81">
        <v>3.7650000000000001</v>
      </c>
      <c r="BL288" s="81">
        <v>0</v>
      </c>
      <c r="BM288" s="82"/>
      <c r="BN288" s="81">
        <v>0</v>
      </c>
      <c r="BO288" s="81">
        <v>0</v>
      </c>
      <c r="BP288" s="81">
        <v>5</v>
      </c>
      <c r="BQ288" s="81">
        <v>0</v>
      </c>
      <c r="BR288" s="81">
        <v>1</v>
      </c>
      <c r="BS288" s="81">
        <v>0</v>
      </c>
      <c r="BT288"/>
      <c r="BU288" s="80">
        <v>125.599</v>
      </c>
      <c r="BV288" s="80">
        <v>0</v>
      </c>
      <c r="BW288" s="80">
        <v>0</v>
      </c>
      <c r="BX288" s="80">
        <v>0</v>
      </c>
      <c r="BY288" s="80">
        <v>0</v>
      </c>
      <c r="BZ288" s="80">
        <v>0</v>
      </c>
      <c r="CA288" s="80">
        <v>0</v>
      </c>
      <c r="CB288" s="80">
        <v>0</v>
      </c>
      <c r="CC288" s="80">
        <v>0</v>
      </c>
    </row>
    <row r="289" spans="1:81">
      <c r="A289" s="80" t="s">
        <v>2028</v>
      </c>
      <c r="B289" s="80">
        <v>389</v>
      </c>
      <c r="C289" s="80">
        <v>15</v>
      </c>
      <c r="D289" s="80">
        <v>23</v>
      </c>
      <c r="E289" s="80">
        <v>2018</v>
      </c>
      <c r="F289" s="80" t="s">
        <v>93</v>
      </c>
      <c r="G289" s="80" t="s">
        <v>2013</v>
      </c>
      <c r="H289" s="80" t="s">
        <v>2014</v>
      </c>
      <c r="I289" s="177"/>
      <c r="J289" s="81">
        <v>123.973255523777</v>
      </c>
      <c r="K289" s="81">
        <v>0.90171239460170038</v>
      </c>
      <c r="L289" s="81">
        <v>4.0717082600765355</v>
      </c>
      <c r="M289" s="81">
        <v>10.844100505174396</v>
      </c>
      <c r="N289" s="81">
        <v>16.192954639566615</v>
      </c>
      <c r="O289" s="81">
        <v>16.496573262942679</v>
      </c>
      <c r="P289" s="81">
        <v>10.907697954294006</v>
      </c>
      <c r="Q289" s="81">
        <v>1.0212349239846963</v>
      </c>
      <c r="R289" s="81">
        <v>28.469681319320909</v>
      </c>
      <c r="S289" s="81">
        <v>1.1069080003221605</v>
      </c>
      <c r="T289" s="82"/>
      <c r="U289" s="81">
        <v>15206241</v>
      </c>
      <c r="V289" s="81">
        <v>474</v>
      </c>
      <c r="W289" s="81">
        <v>119</v>
      </c>
      <c r="X289" s="81">
        <v>3552</v>
      </c>
      <c r="Y289" s="81">
        <v>7185</v>
      </c>
      <c r="Z289" s="81">
        <v>10052</v>
      </c>
      <c r="AA289" s="81">
        <v>2282</v>
      </c>
      <c r="AB289" s="81">
        <v>16113</v>
      </c>
      <c r="AC289" s="81">
        <v>4939386</v>
      </c>
      <c r="AD289" s="81">
        <v>1.106908000322161</v>
      </c>
      <c r="AE289" s="82"/>
      <c r="AF289" s="81">
        <v>179121613.75958359</v>
      </c>
      <c r="AG289" s="81">
        <v>699131.29391263158</v>
      </c>
      <c r="AH289" s="81">
        <v>983865.63784685207</v>
      </c>
      <c r="AI289" s="81">
        <v>19600852.333805401</v>
      </c>
      <c r="AJ289" s="81">
        <v>34765323.829807587</v>
      </c>
      <c r="AK289" s="81">
        <v>0</v>
      </c>
      <c r="AL289" s="81">
        <v>0</v>
      </c>
      <c r="AM289" s="81">
        <v>2217972.3468967979</v>
      </c>
      <c r="AN289" s="81">
        <v>0</v>
      </c>
      <c r="AO289" s="81">
        <v>0</v>
      </c>
      <c r="AP289" s="82"/>
      <c r="AQ289" s="81">
        <v>555</v>
      </c>
      <c r="AR289" s="81">
        <v>209</v>
      </c>
      <c r="AS289" s="81">
        <v>0</v>
      </c>
      <c r="AT289" s="81">
        <v>0</v>
      </c>
      <c r="AU289" s="81">
        <v>0</v>
      </c>
      <c r="AV289" s="81">
        <v>0</v>
      </c>
      <c r="AW289" s="81" t="s">
        <v>564</v>
      </c>
      <c r="AX289" s="82"/>
      <c r="AY289" s="81">
        <v>2642.6060000000002</v>
      </c>
      <c r="AZ289" s="81">
        <v>15561.5</v>
      </c>
      <c r="BA289" s="81">
        <v>0</v>
      </c>
      <c r="BB289" s="81">
        <v>0</v>
      </c>
      <c r="BC289" s="81">
        <v>0</v>
      </c>
      <c r="BD289" s="81">
        <v>0</v>
      </c>
      <c r="BE289" s="81" t="s">
        <v>564</v>
      </c>
      <c r="BF289" s="82"/>
      <c r="BG289" s="81">
        <v>0</v>
      </c>
      <c r="BH289" s="81">
        <v>0</v>
      </c>
      <c r="BI289" s="81">
        <v>113.75</v>
      </c>
      <c r="BJ289" s="81">
        <v>0</v>
      </c>
      <c r="BK289" s="81">
        <v>3.754</v>
      </c>
      <c r="BL289" s="81">
        <v>0</v>
      </c>
      <c r="BM289" s="82"/>
      <c r="BN289" s="81">
        <v>0</v>
      </c>
      <c r="BO289" s="81">
        <v>0</v>
      </c>
      <c r="BP289" s="81">
        <v>5</v>
      </c>
      <c r="BQ289" s="81">
        <v>0</v>
      </c>
      <c r="BR289" s="81">
        <v>1</v>
      </c>
      <c r="BS289" s="81">
        <v>0</v>
      </c>
      <c r="BT289"/>
      <c r="BU289" s="80">
        <v>117.504</v>
      </c>
      <c r="BV289" s="80">
        <v>0</v>
      </c>
      <c r="BW289" s="80">
        <v>0</v>
      </c>
      <c r="BX289" s="80">
        <v>0</v>
      </c>
      <c r="BY289" s="80">
        <v>0</v>
      </c>
      <c r="BZ289" s="80">
        <v>0</v>
      </c>
      <c r="CA289" s="80">
        <v>0</v>
      </c>
      <c r="CB289" s="80">
        <v>0</v>
      </c>
      <c r="CC289" s="80">
        <v>0</v>
      </c>
    </row>
    <row r="290" spans="1:81">
      <c r="A290" s="80" t="s">
        <v>2029</v>
      </c>
      <c r="B290" s="80">
        <v>390</v>
      </c>
      <c r="C290" s="80">
        <v>16</v>
      </c>
      <c r="D290" s="80">
        <v>23</v>
      </c>
      <c r="E290" s="80">
        <v>2019</v>
      </c>
      <c r="F290" s="80" t="s">
        <v>73</v>
      </c>
      <c r="G290" s="80" t="s">
        <v>2013</v>
      </c>
      <c r="H290" s="80" t="s">
        <v>2014</v>
      </c>
      <c r="I290" s="177"/>
      <c r="J290" s="81">
        <v>132.64156435761916</v>
      </c>
      <c r="K290" s="81">
        <v>0.84809808416097199</v>
      </c>
      <c r="L290" s="81">
        <v>4.1499476425227115</v>
      </c>
      <c r="M290" s="81">
        <v>12.117205497518148</v>
      </c>
      <c r="N290" s="81">
        <v>15.630991517447564</v>
      </c>
      <c r="O290" s="81">
        <v>16.063736865533706</v>
      </c>
      <c r="P290" s="81">
        <v>10.744339263423628</v>
      </c>
      <c r="Q290" s="81">
        <v>0.99196879797672566</v>
      </c>
      <c r="R290" s="81">
        <v>27.792497532075441</v>
      </c>
      <c r="S290" s="81">
        <v>1.1117274058975983</v>
      </c>
      <c r="T290" s="82"/>
      <c r="U290" s="81">
        <v>15968967</v>
      </c>
      <c r="V290" s="81">
        <v>474</v>
      </c>
      <c r="W290" s="81">
        <v>119</v>
      </c>
      <c r="X290" s="81">
        <v>3552</v>
      </c>
      <c r="Y290" s="81">
        <v>7310</v>
      </c>
      <c r="Z290" s="81">
        <v>10057</v>
      </c>
      <c r="AA290" s="81">
        <v>2231</v>
      </c>
      <c r="AB290" s="81">
        <v>16075</v>
      </c>
      <c r="AC290" s="81">
        <v>4900874</v>
      </c>
      <c r="AD290" s="81">
        <v>1.1117274058975981</v>
      </c>
      <c r="AE290" s="82"/>
      <c r="AF290" s="81">
        <v>187138636.04027659</v>
      </c>
      <c r="AG290" s="81">
        <v>677423.33788633114</v>
      </c>
      <c r="AH290" s="81">
        <v>1093924.772492307</v>
      </c>
      <c r="AI290" s="81">
        <v>19757495.602166161</v>
      </c>
      <c r="AJ290" s="81">
        <v>31983929.899122853</v>
      </c>
      <c r="AK290" s="81">
        <v>0</v>
      </c>
      <c r="AL290" s="81">
        <v>0</v>
      </c>
      <c r="AM290" s="81">
        <v>2189293.9874647898</v>
      </c>
      <c r="AN290" s="81">
        <v>0</v>
      </c>
      <c r="AO290" s="81">
        <v>0</v>
      </c>
      <c r="AP290" s="82"/>
      <c r="AQ290" s="81">
        <v>588</v>
      </c>
      <c r="AR290" s="81">
        <v>222</v>
      </c>
      <c r="AS290" s="81">
        <v>0</v>
      </c>
      <c r="AT290" s="81">
        <v>0</v>
      </c>
      <c r="AU290" s="81">
        <v>0</v>
      </c>
      <c r="AV290" s="81">
        <v>0</v>
      </c>
      <c r="AW290" s="81" t="s">
        <v>564</v>
      </c>
      <c r="AX290" s="82"/>
      <c r="AY290" s="81">
        <v>2828.6460000000011</v>
      </c>
      <c r="AZ290" s="81">
        <v>15985.1</v>
      </c>
      <c r="BA290" s="81">
        <v>0</v>
      </c>
      <c r="BB290" s="81">
        <v>0</v>
      </c>
      <c r="BC290" s="81">
        <v>0</v>
      </c>
      <c r="BD290" s="81">
        <v>0</v>
      </c>
      <c r="BE290" s="81" t="s">
        <v>564</v>
      </c>
      <c r="BF290" s="82"/>
      <c r="BG290" s="81">
        <v>0</v>
      </c>
      <c r="BH290" s="81">
        <v>0</v>
      </c>
      <c r="BI290" s="81">
        <v>97.838999999999999</v>
      </c>
      <c r="BJ290" s="81">
        <v>0</v>
      </c>
      <c r="BK290" s="81">
        <v>3.355</v>
      </c>
      <c r="BL290" s="81">
        <v>0</v>
      </c>
      <c r="BM290" s="82"/>
      <c r="BN290" s="81">
        <v>0</v>
      </c>
      <c r="BO290" s="81">
        <v>0</v>
      </c>
      <c r="BP290" s="81">
        <v>5</v>
      </c>
      <c r="BQ290" s="81">
        <v>0</v>
      </c>
      <c r="BR290" s="81">
        <v>1</v>
      </c>
      <c r="BS290" s="81">
        <v>0</v>
      </c>
      <c r="BT290"/>
      <c r="BU290" s="80">
        <v>101.194</v>
      </c>
      <c r="BV290" s="80">
        <v>0</v>
      </c>
      <c r="BW290" s="80">
        <v>0</v>
      </c>
      <c r="BX290" s="80">
        <v>0</v>
      </c>
      <c r="BY290" s="80">
        <v>0</v>
      </c>
      <c r="BZ290" s="80">
        <v>0</v>
      </c>
      <c r="CA290" s="80">
        <v>0</v>
      </c>
      <c r="CB290" s="80">
        <v>0</v>
      </c>
      <c r="CC290" s="80">
        <v>0</v>
      </c>
    </row>
    <row r="291" spans="1:81">
      <c r="A291" s="80" t="s">
        <v>2030</v>
      </c>
      <c r="B291" s="80">
        <v>391</v>
      </c>
      <c r="C291" s="80">
        <v>17</v>
      </c>
      <c r="D291" s="80">
        <v>23</v>
      </c>
      <c r="E291" s="80">
        <v>2020</v>
      </c>
      <c r="F291" s="80" t="s">
        <v>218</v>
      </c>
      <c r="G291" s="80" t="s">
        <v>2013</v>
      </c>
      <c r="H291" s="80" t="s">
        <v>2014</v>
      </c>
      <c r="I291" s="177"/>
      <c r="J291" s="81">
        <v>119.8365658774438</v>
      </c>
      <c r="K291" s="81">
        <v>0.86969654403525443</v>
      </c>
      <c r="L291" s="81">
        <v>2.9484015115155624</v>
      </c>
      <c r="M291" s="81">
        <v>11.303234789889569</v>
      </c>
      <c r="N291" s="81">
        <v>16.397172816964186</v>
      </c>
      <c r="O291" s="81">
        <v>14.00133597552222</v>
      </c>
      <c r="P291" s="81">
        <v>10.035374765711126</v>
      </c>
      <c r="Q291" s="81">
        <v>0.9378092355852099</v>
      </c>
      <c r="R291" s="81">
        <v>26.5992224637221</v>
      </c>
      <c r="S291" s="81">
        <v>1.4422398198147801</v>
      </c>
      <c r="T291" s="82"/>
      <c r="U291" s="81">
        <v>14435170</v>
      </c>
      <c r="V291" s="81">
        <v>446</v>
      </c>
      <c r="W291" s="81">
        <v>95</v>
      </c>
      <c r="X291" s="81">
        <v>3502</v>
      </c>
      <c r="Y291" s="81">
        <v>7302</v>
      </c>
      <c r="Z291" s="81">
        <v>10005</v>
      </c>
      <c r="AA291" s="81">
        <v>2264</v>
      </c>
      <c r="AB291" s="81">
        <v>15905</v>
      </c>
      <c r="AC291" s="81">
        <v>4714923.9999999991</v>
      </c>
      <c r="AD291" s="81">
        <v>1.4422398198147801</v>
      </c>
      <c r="AE291" s="82"/>
      <c r="AF291" s="81">
        <v>166507618.68184599</v>
      </c>
      <c r="AG291" s="81">
        <v>639556.66587368888</v>
      </c>
      <c r="AH291" s="81">
        <v>904291.07959287753</v>
      </c>
      <c r="AI291" s="81">
        <v>17965621.716911685</v>
      </c>
      <c r="AJ291" s="81">
        <v>33941135.95784013</v>
      </c>
      <c r="AK291" s="81"/>
      <c r="AL291" s="81"/>
      <c r="AM291" s="81">
        <v>2075779.2082356117</v>
      </c>
      <c r="AN291" s="81"/>
      <c r="AO291" s="81"/>
      <c r="AP291" s="82"/>
      <c r="AQ291" s="81">
        <v>625</v>
      </c>
      <c r="AR291" s="81">
        <v>224</v>
      </c>
      <c r="AS291" s="81">
        <v>0</v>
      </c>
      <c r="AT291" s="81">
        <v>0</v>
      </c>
      <c r="AU291" s="81">
        <v>0</v>
      </c>
      <c r="AV291" s="81">
        <v>0</v>
      </c>
      <c r="AW291" s="81">
        <v>0</v>
      </c>
      <c r="AX291" s="82"/>
      <c r="AY291" s="81">
        <v>3060.856000000002</v>
      </c>
      <c r="AZ291" s="81">
        <v>16033.900000000011</v>
      </c>
      <c r="BA291" s="81">
        <v>0</v>
      </c>
      <c r="BB291" s="81">
        <v>0</v>
      </c>
      <c r="BC291" s="81">
        <v>0</v>
      </c>
      <c r="BD291" s="81">
        <v>0</v>
      </c>
      <c r="BE291" s="81">
        <v>0</v>
      </c>
      <c r="BF291" s="82"/>
      <c r="BG291" s="81">
        <v>0</v>
      </c>
      <c r="BH291" s="81">
        <v>0</v>
      </c>
      <c r="BI291" s="81">
        <v>91.340999999999994</v>
      </c>
      <c r="BJ291" s="81">
        <v>0</v>
      </c>
      <c r="BK291" s="81">
        <v>3.198</v>
      </c>
      <c r="BL291" s="81">
        <v>0</v>
      </c>
      <c r="BM291" s="82"/>
      <c r="BN291" s="81">
        <v>0</v>
      </c>
      <c r="BO291" s="81">
        <v>0</v>
      </c>
      <c r="BP291" s="81">
        <v>5</v>
      </c>
      <c r="BQ291" s="81">
        <v>0</v>
      </c>
      <c r="BR291" s="81">
        <v>1</v>
      </c>
      <c r="BS291" s="81">
        <v>0</v>
      </c>
      <c r="BT291"/>
      <c r="BU291" s="80">
        <v>94.539000000000001</v>
      </c>
      <c r="BV291" s="80">
        <v>0</v>
      </c>
      <c r="BW291" s="80">
        <v>0</v>
      </c>
      <c r="BX291" s="80">
        <v>0</v>
      </c>
      <c r="BY291" s="80">
        <v>0</v>
      </c>
      <c r="BZ291" s="80">
        <v>0</v>
      </c>
      <c r="CA291" s="80">
        <v>0</v>
      </c>
      <c r="CB291" s="80">
        <v>0</v>
      </c>
      <c r="CC291" s="80">
        <v>0</v>
      </c>
    </row>
    <row r="292" spans="1:81">
      <c r="A292" s="80" t="s">
        <v>2031</v>
      </c>
      <c r="B292" s="80">
        <v>391</v>
      </c>
      <c r="C292" s="80">
        <v>18</v>
      </c>
      <c r="D292" s="80">
        <v>23</v>
      </c>
      <c r="E292" s="80">
        <v>2021</v>
      </c>
      <c r="F292" s="80" t="s">
        <v>75</v>
      </c>
      <c r="G292" s="174" t="s">
        <v>2013</v>
      </c>
      <c r="H292" s="80" t="s">
        <v>2014</v>
      </c>
      <c r="I292" s="177"/>
      <c r="J292" s="81">
        <v>100.30785901933083</v>
      </c>
      <c r="K292" s="81">
        <v>0.89032574270662135</v>
      </c>
      <c r="L292" s="81">
        <v>2.6341617604374101</v>
      </c>
      <c r="M292" s="81">
        <v>10.372516273686365</v>
      </c>
      <c r="N292" s="81">
        <v>12.213813302035362</v>
      </c>
      <c r="O292" s="81">
        <v>13.48216210908579</v>
      </c>
      <c r="P292" s="81">
        <v>10.267814428712411</v>
      </c>
      <c r="Q292" s="81">
        <v>0.93092379069655362</v>
      </c>
      <c r="R292" s="81">
        <v>26.702219713902473</v>
      </c>
      <c r="S292" s="81">
        <v>2.5125984165080961</v>
      </c>
      <c r="T292" s="82"/>
      <c r="U292" s="81">
        <v>15440102</v>
      </c>
      <c r="V292" s="81">
        <v>446</v>
      </c>
      <c r="W292" s="81">
        <v>95</v>
      </c>
      <c r="X292" s="81">
        <v>3502</v>
      </c>
      <c r="Y292" s="81">
        <v>7207</v>
      </c>
      <c r="Z292" s="81">
        <v>9920</v>
      </c>
      <c r="AA292" s="81">
        <v>2259</v>
      </c>
      <c r="AB292" s="81">
        <v>15601</v>
      </c>
      <c r="AC292" s="81">
        <v>4587700.9999999991</v>
      </c>
      <c r="AD292" s="81">
        <v>2.5125984165080961</v>
      </c>
      <c r="AE292" s="82"/>
      <c r="AF292" s="81">
        <v>155251535.50900072</v>
      </c>
      <c r="AG292" s="81">
        <v>684598.38052486093</v>
      </c>
      <c r="AH292" s="81">
        <v>836614.40709830751</v>
      </c>
      <c r="AI292" s="81">
        <v>19750835.812811688</v>
      </c>
      <c r="AJ292" s="81">
        <v>30106776.088088702</v>
      </c>
      <c r="AK292" s="81">
        <v>0</v>
      </c>
      <c r="AL292" s="81">
        <v>0</v>
      </c>
      <c r="AM292" s="81">
        <v>2047847.9136895332</v>
      </c>
      <c r="AN292" s="81">
        <v>0</v>
      </c>
      <c r="AO292" s="81">
        <v>0</v>
      </c>
      <c r="AP292" s="82"/>
      <c r="AQ292" s="81">
        <v>651</v>
      </c>
      <c r="AR292" s="81">
        <v>228</v>
      </c>
      <c r="AS292" s="81">
        <v>0</v>
      </c>
      <c r="AT292" s="81">
        <v>0</v>
      </c>
      <c r="AU292" s="81">
        <v>0</v>
      </c>
      <c r="AV292" s="81">
        <v>0</v>
      </c>
      <c r="AW292" s="81"/>
      <c r="AX292" s="82"/>
      <c r="AY292" s="81">
        <v>3235.5260000000021</v>
      </c>
      <c r="AZ292" s="81">
        <v>16217.600000000009</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2032</v>
      </c>
      <c r="B293" s="80">
        <v>391</v>
      </c>
      <c r="C293" s="80">
        <v>19</v>
      </c>
      <c r="D293" s="80">
        <v>23</v>
      </c>
      <c r="E293" s="80">
        <v>2022</v>
      </c>
      <c r="F293" s="80" t="s">
        <v>568</v>
      </c>
      <c r="G293" s="174" t="s">
        <v>2013</v>
      </c>
      <c r="H293" s="80" t="s">
        <v>2014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694</v>
      </c>
      <c r="AR293" s="81">
        <v>231</v>
      </c>
      <c r="AS293" s="81">
        <v>0</v>
      </c>
      <c r="AT293" s="81">
        <v>0</v>
      </c>
      <c r="AU293" s="81">
        <v>0</v>
      </c>
      <c r="AV293" s="81">
        <v>0</v>
      </c>
      <c r="AW293" s="81"/>
      <c r="AX293" s="82"/>
      <c r="AY293" s="81">
        <v>3468.126000000002</v>
      </c>
      <c r="AZ293" s="81">
        <v>16360.600000000006</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2033</v>
      </c>
      <c r="B294" s="80">
        <v>392</v>
      </c>
      <c r="C294" s="80">
        <v>1</v>
      </c>
      <c r="D294" s="80">
        <v>24</v>
      </c>
      <c r="E294" s="80">
        <v>1990</v>
      </c>
      <c r="F294" s="80" t="s">
        <v>562</v>
      </c>
      <c r="G294" s="80" t="s">
        <v>2034</v>
      </c>
      <c r="H294" s="80" t="s">
        <v>2035</v>
      </c>
      <c r="I294" s="177"/>
      <c r="J294" s="81">
        <v>157.08878375163579</v>
      </c>
      <c r="K294" s="81">
        <v>2.7365348963206406</v>
      </c>
      <c r="L294" s="81">
        <v>4.2644622696433334</v>
      </c>
      <c r="M294" s="81">
        <v>20.079233655931255</v>
      </c>
      <c r="N294" s="81">
        <v>13.006423759701212</v>
      </c>
      <c r="O294" s="81">
        <v>17.539010219647075</v>
      </c>
      <c r="P294" s="81">
        <v>27.523454163395417</v>
      </c>
      <c r="Q294" s="81">
        <v>1.1577544742108854</v>
      </c>
      <c r="R294" s="81">
        <v>0</v>
      </c>
      <c r="S294" s="81">
        <v>1.5437791949770601</v>
      </c>
      <c r="T294" s="82"/>
      <c r="U294" s="81">
        <v>26885185</v>
      </c>
      <c r="V294" s="81">
        <v>1079</v>
      </c>
      <c r="W294" s="81">
        <v>45</v>
      </c>
      <c r="X294" s="81">
        <v>8308</v>
      </c>
      <c r="Y294" s="81">
        <v>5795</v>
      </c>
      <c r="Z294" s="81">
        <v>7214</v>
      </c>
      <c r="AA294" s="81">
        <v>6683</v>
      </c>
      <c r="AB294" s="81">
        <v>18798</v>
      </c>
      <c r="AC294" s="81">
        <v>0</v>
      </c>
      <c r="AD294" s="81">
        <v>1.5437791949770601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2036</v>
      </c>
      <c r="B295" s="80">
        <v>393</v>
      </c>
      <c r="C295" s="80">
        <v>2</v>
      </c>
      <c r="D295" s="80">
        <v>24</v>
      </c>
      <c r="E295" s="80">
        <v>2005</v>
      </c>
      <c r="F295" s="80" t="s">
        <v>565</v>
      </c>
      <c r="G295" s="80" t="s">
        <v>2034</v>
      </c>
      <c r="H295" s="80" t="s">
        <v>2035</v>
      </c>
      <c r="I295" s="177"/>
      <c r="J295" s="81">
        <v>148.46348196949259</v>
      </c>
      <c r="K295" s="81">
        <v>2.638526593109257</v>
      </c>
      <c r="L295" s="81">
        <v>5.413139746261157</v>
      </c>
      <c r="M295" s="81">
        <v>51.596733266169245</v>
      </c>
      <c r="N295" s="81">
        <v>18.939718303870436</v>
      </c>
      <c r="O295" s="81">
        <v>22.102416547529295</v>
      </c>
      <c r="P295" s="81">
        <v>35.361561788496644</v>
      </c>
      <c r="Q295" s="81">
        <v>0.99259659915079113</v>
      </c>
      <c r="R295" s="81">
        <v>0</v>
      </c>
      <c r="S295" s="81">
        <v>1.3512367766795155</v>
      </c>
      <c r="T295" s="82"/>
      <c r="U295" s="81">
        <v>20127473</v>
      </c>
      <c r="V295" s="81">
        <v>1167</v>
      </c>
      <c r="W295" s="81">
        <v>49</v>
      </c>
      <c r="X295" s="81">
        <v>10980</v>
      </c>
      <c r="Y295" s="81">
        <v>6357</v>
      </c>
      <c r="Z295" s="81">
        <v>10520</v>
      </c>
      <c r="AA295" s="81">
        <v>7032</v>
      </c>
      <c r="AB295" s="81">
        <v>16848</v>
      </c>
      <c r="AC295" s="81">
        <v>0</v>
      </c>
      <c r="AD295" s="81">
        <v>1.3512367766795155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2037</v>
      </c>
      <c r="B296" s="80">
        <v>394</v>
      </c>
      <c r="C296" s="80">
        <v>3</v>
      </c>
      <c r="D296" s="80">
        <v>24</v>
      </c>
      <c r="E296" s="80">
        <v>2006</v>
      </c>
      <c r="F296" s="80" t="s">
        <v>566</v>
      </c>
      <c r="G296" s="80" t="s">
        <v>2034</v>
      </c>
      <c r="H296" s="80" t="s">
        <v>2035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2038</v>
      </c>
      <c r="B297" s="80">
        <v>395</v>
      </c>
      <c r="C297" s="80">
        <v>4</v>
      </c>
      <c r="D297" s="80">
        <v>24</v>
      </c>
      <c r="E297" s="80">
        <v>2007</v>
      </c>
      <c r="F297" s="80" t="s">
        <v>567</v>
      </c>
      <c r="G297" s="80" t="s">
        <v>2034</v>
      </c>
      <c r="H297" s="80" t="s">
        <v>2035</v>
      </c>
      <c r="I297" s="177"/>
      <c r="J297" s="81">
        <v>137.01231081010891</v>
      </c>
      <c r="K297" s="81">
        <v>2.8533850934326277</v>
      </c>
      <c r="L297" s="81">
        <v>6.7683377886227509</v>
      </c>
      <c r="M297" s="81">
        <v>47.500525702624564</v>
      </c>
      <c r="N297" s="81">
        <v>18.938659286063686</v>
      </c>
      <c r="O297" s="81">
        <v>21.344353525425145</v>
      </c>
      <c r="P297" s="81">
        <v>36.286799022215597</v>
      </c>
      <c r="Q297" s="81">
        <v>1.0398105331316252</v>
      </c>
      <c r="R297" s="81">
        <v>0</v>
      </c>
      <c r="S297" s="81">
        <v>1.5672568707301644</v>
      </c>
      <c r="T297" s="82"/>
      <c r="U297" s="81">
        <v>24271705</v>
      </c>
      <c r="V297" s="81">
        <v>1304</v>
      </c>
      <c r="W297" s="81">
        <v>89</v>
      </c>
      <c r="X297" s="81">
        <v>12342</v>
      </c>
      <c r="Y297" s="81">
        <v>6473</v>
      </c>
      <c r="Z297" s="81">
        <v>10561</v>
      </c>
      <c r="AA297" s="81">
        <v>7106</v>
      </c>
      <c r="AB297" s="81">
        <v>16716</v>
      </c>
      <c r="AC297" s="81">
        <v>0</v>
      </c>
      <c r="AD297" s="81">
        <v>1.5672568707301644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2039</v>
      </c>
      <c r="B298" s="80">
        <v>396</v>
      </c>
      <c r="C298" s="80">
        <v>5</v>
      </c>
      <c r="D298" s="80">
        <v>24</v>
      </c>
      <c r="E298" s="80">
        <v>2008</v>
      </c>
      <c r="F298" s="80" t="s">
        <v>84</v>
      </c>
      <c r="G298" s="80" t="s">
        <v>2034</v>
      </c>
      <c r="H298" s="80" t="s">
        <v>2035</v>
      </c>
      <c r="I298" s="177"/>
      <c r="J298" s="81">
        <v>119.65221157285502</v>
      </c>
      <c r="K298" s="81">
        <v>2.154894337046561</v>
      </c>
      <c r="L298" s="81">
        <v>5.8212674813183583</v>
      </c>
      <c r="M298" s="81">
        <v>49.961924280014422</v>
      </c>
      <c r="N298" s="81">
        <v>17.792429711176656</v>
      </c>
      <c r="O298" s="81">
        <v>20.821716354827164</v>
      </c>
      <c r="P298" s="81">
        <v>35.602758937207931</v>
      </c>
      <c r="Q298" s="81">
        <v>1.0170029316939391</v>
      </c>
      <c r="R298" s="81">
        <v>0</v>
      </c>
      <c r="S298" s="81">
        <v>1.4015496527222473</v>
      </c>
      <c r="T298" s="82"/>
      <c r="U298" s="81">
        <v>24484013</v>
      </c>
      <c r="V298" s="81">
        <v>1304</v>
      </c>
      <c r="W298" s="81">
        <v>89</v>
      </c>
      <c r="X298" s="81">
        <v>12342</v>
      </c>
      <c r="Y298" s="81">
        <v>6491</v>
      </c>
      <c r="Z298" s="81">
        <v>10664</v>
      </c>
      <c r="AA298" s="81">
        <v>6980</v>
      </c>
      <c r="AB298" s="81">
        <v>16618</v>
      </c>
      <c r="AC298" s="81">
        <v>0</v>
      </c>
      <c r="AD298" s="81">
        <v>1.4015496527222473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2040</v>
      </c>
      <c r="B299" s="80">
        <v>397</v>
      </c>
      <c r="C299" s="80">
        <v>6</v>
      </c>
      <c r="D299" s="80">
        <v>24</v>
      </c>
      <c r="E299" s="80">
        <v>2009</v>
      </c>
      <c r="F299" s="80" t="s">
        <v>85</v>
      </c>
      <c r="G299" s="80" t="s">
        <v>2034</v>
      </c>
      <c r="H299" s="80" t="s">
        <v>2035</v>
      </c>
      <c r="I299" s="177"/>
      <c r="J299" s="81">
        <v>105.72020656530501</v>
      </c>
      <c r="K299" s="81">
        <v>1.8721225258243319</v>
      </c>
      <c r="L299" s="81">
        <v>5.9884370107396112</v>
      </c>
      <c r="M299" s="81">
        <v>46.908735895423355</v>
      </c>
      <c r="N299" s="81">
        <v>17.22714836094341</v>
      </c>
      <c r="O299" s="81">
        <v>21.490554130200824</v>
      </c>
      <c r="P299" s="81">
        <v>33.999150418747313</v>
      </c>
      <c r="Q299" s="81">
        <v>0.95801461076971228</v>
      </c>
      <c r="R299" s="81">
        <v>0</v>
      </c>
      <c r="S299" s="81">
        <v>1.5435491051019781</v>
      </c>
      <c r="T299" s="82"/>
      <c r="U299" s="81">
        <v>19595318</v>
      </c>
      <c r="V299" s="81">
        <v>1223</v>
      </c>
      <c r="W299" s="81">
        <v>132</v>
      </c>
      <c r="X299" s="81">
        <v>14704</v>
      </c>
      <c r="Y299" s="81">
        <v>6503</v>
      </c>
      <c r="Z299" s="81">
        <v>10864</v>
      </c>
      <c r="AA299" s="81">
        <v>6843</v>
      </c>
      <c r="AB299" s="81">
        <v>16433</v>
      </c>
      <c r="AC299" s="81">
        <v>0</v>
      </c>
      <c r="AD299" s="81">
        <v>1.5435491051019781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31.637</v>
      </c>
      <c r="BJ299" s="81">
        <v>0</v>
      </c>
      <c r="BK299" s="81">
        <v>5.63</v>
      </c>
      <c r="BL299" s="81">
        <v>0</v>
      </c>
      <c r="BM299" s="82"/>
      <c r="BN299" s="81">
        <v>0</v>
      </c>
      <c r="BO299" s="81">
        <v>0</v>
      </c>
      <c r="BP299" s="81">
        <v>4</v>
      </c>
      <c r="BQ299" s="81">
        <v>0</v>
      </c>
      <c r="BR299" s="81">
        <v>1</v>
      </c>
      <c r="BS299" s="81">
        <v>0</v>
      </c>
      <c r="BT299"/>
      <c r="BU299" s="80"/>
      <c r="BV299" s="80"/>
      <c r="BW299" s="80"/>
      <c r="BX299" s="80"/>
      <c r="BY299" s="80"/>
      <c r="BZ299" s="80"/>
      <c r="CA299" s="80"/>
      <c r="CB299" s="80"/>
      <c r="CC299" s="80"/>
    </row>
    <row r="300" spans="1:81">
      <c r="A300" s="80" t="s">
        <v>2041</v>
      </c>
      <c r="B300" s="80">
        <v>398</v>
      </c>
      <c r="C300" s="80">
        <v>7</v>
      </c>
      <c r="D300" s="80">
        <v>24</v>
      </c>
      <c r="E300" s="80">
        <v>2010</v>
      </c>
      <c r="F300" s="80" t="s">
        <v>86</v>
      </c>
      <c r="G300" s="80" t="s">
        <v>2034</v>
      </c>
      <c r="H300" s="80" t="s">
        <v>2035</v>
      </c>
      <c r="I300" s="177"/>
      <c r="J300" s="81">
        <v>112.8309152419798</v>
      </c>
      <c r="K300" s="81">
        <v>2.0257746409060471</v>
      </c>
      <c r="L300" s="81">
        <v>5.5104670035301115</v>
      </c>
      <c r="M300" s="81">
        <v>51.530859477738588</v>
      </c>
      <c r="N300" s="81">
        <v>17.469405648419858</v>
      </c>
      <c r="O300" s="81">
        <v>21.60774309652755</v>
      </c>
      <c r="P300" s="81">
        <v>34.630483897761764</v>
      </c>
      <c r="Q300" s="81">
        <v>0.99378136266393569</v>
      </c>
      <c r="R300" s="81">
        <v>0</v>
      </c>
      <c r="S300" s="81">
        <v>1.5663447532594876</v>
      </c>
      <c r="T300" s="82"/>
      <c r="U300" s="81">
        <v>18193427</v>
      </c>
      <c r="V300" s="81">
        <v>1223</v>
      </c>
      <c r="W300" s="81">
        <v>132</v>
      </c>
      <c r="X300" s="81">
        <v>14704</v>
      </c>
      <c r="Y300" s="81">
        <v>6516</v>
      </c>
      <c r="Z300" s="81">
        <v>10974</v>
      </c>
      <c r="AA300" s="81">
        <v>6796</v>
      </c>
      <c r="AB300" s="81">
        <v>16334</v>
      </c>
      <c r="AC300" s="81">
        <v>0</v>
      </c>
      <c r="AD300" s="81">
        <v>1.5663447532594876</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37.981000000000002</v>
      </c>
      <c r="BJ300" s="81">
        <v>0</v>
      </c>
      <c r="BK300" s="81">
        <v>4.5529999999999999</v>
      </c>
      <c r="BL300" s="81">
        <v>0</v>
      </c>
      <c r="BM300" s="82"/>
      <c r="BN300" s="81">
        <v>0</v>
      </c>
      <c r="BO300" s="81">
        <v>0</v>
      </c>
      <c r="BP300" s="81">
        <v>5</v>
      </c>
      <c r="BQ300" s="81">
        <v>0</v>
      </c>
      <c r="BR300" s="81">
        <v>1</v>
      </c>
      <c r="BS300" s="81">
        <v>0</v>
      </c>
      <c r="BT300"/>
      <c r="BU300" s="80">
        <v>42.533999999999999</v>
      </c>
      <c r="BV300" s="80">
        <v>0</v>
      </c>
      <c r="BW300" s="80">
        <v>0</v>
      </c>
      <c r="BX300" s="80">
        <v>0</v>
      </c>
      <c r="BY300" s="80">
        <v>0</v>
      </c>
      <c r="BZ300" s="80">
        <v>0</v>
      </c>
      <c r="CA300" s="80">
        <v>0</v>
      </c>
      <c r="CB300" s="80">
        <v>0</v>
      </c>
      <c r="CC300" s="80">
        <v>0</v>
      </c>
    </row>
    <row r="301" spans="1:81">
      <c r="A301" s="80" t="s">
        <v>2042</v>
      </c>
      <c r="B301" s="80">
        <v>399</v>
      </c>
      <c r="C301" s="80">
        <v>8</v>
      </c>
      <c r="D301" s="80">
        <v>24</v>
      </c>
      <c r="E301" s="80">
        <v>2011</v>
      </c>
      <c r="F301" s="80" t="s">
        <v>87</v>
      </c>
      <c r="G301" s="80" t="s">
        <v>2034</v>
      </c>
      <c r="H301" s="80" t="s">
        <v>2035</v>
      </c>
      <c r="I301" s="177"/>
      <c r="J301" s="81">
        <v>133.75877743087773</v>
      </c>
      <c r="K301" s="81">
        <v>2.8437262038334747</v>
      </c>
      <c r="L301" s="81">
        <v>5.6856194143442726</v>
      </c>
      <c r="M301" s="81">
        <v>68.015600212284042</v>
      </c>
      <c r="N301" s="81">
        <v>20.710829833573172</v>
      </c>
      <c r="O301" s="81">
        <v>21.647422279642761</v>
      </c>
      <c r="P301" s="81">
        <v>33.238788916514814</v>
      </c>
      <c r="Q301" s="81">
        <v>1.1397660264383214</v>
      </c>
      <c r="R301" s="81">
        <v>0</v>
      </c>
      <c r="S301" s="81">
        <v>1.4126359545786171</v>
      </c>
      <c r="T301" s="82"/>
      <c r="U301" s="81">
        <v>20645641</v>
      </c>
      <c r="V301" s="81">
        <v>1223</v>
      </c>
      <c r="W301" s="81">
        <v>132</v>
      </c>
      <c r="X301" s="81">
        <v>14704</v>
      </c>
      <c r="Y301" s="81">
        <v>6539</v>
      </c>
      <c r="Z301" s="81">
        <v>11233</v>
      </c>
      <c r="AA301" s="81">
        <v>6717</v>
      </c>
      <c r="AB301" s="81">
        <v>16241</v>
      </c>
      <c r="AC301" s="81">
        <v>0</v>
      </c>
      <c r="AD301" s="81">
        <v>1.4126359545786171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42.843000000000004</v>
      </c>
      <c r="BJ301" s="81">
        <v>0</v>
      </c>
      <c r="BK301" s="81">
        <v>3.83</v>
      </c>
      <c r="BL301" s="81">
        <v>0</v>
      </c>
      <c r="BM301" s="82"/>
      <c r="BN301" s="81">
        <v>0</v>
      </c>
      <c r="BO301" s="81">
        <v>0</v>
      </c>
      <c r="BP301" s="81">
        <v>6</v>
      </c>
      <c r="BQ301" s="81">
        <v>0</v>
      </c>
      <c r="BR301" s="81">
        <v>1</v>
      </c>
      <c r="BS301" s="81">
        <v>0</v>
      </c>
      <c r="BT301"/>
      <c r="BU301" s="80">
        <v>46.673000000000002</v>
      </c>
      <c r="BV301" s="80">
        <v>0</v>
      </c>
      <c r="BW301" s="80">
        <v>0</v>
      </c>
      <c r="BX301" s="80">
        <v>0</v>
      </c>
      <c r="BY301" s="80">
        <v>0</v>
      </c>
      <c r="BZ301" s="80">
        <v>0</v>
      </c>
      <c r="CA301" s="80">
        <v>0</v>
      </c>
      <c r="CB301" s="80">
        <v>0</v>
      </c>
      <c r="CC301" s="80">
        <v>0</v>
      </c>
    </row>
    <row r="302" spans="1:81">
      <c r="A302" s="80" t="s">
        <v>2043</v>
      </c>
      <c r="B302" s="80">
        <v>400</v>
      </c>
      <c r="C302" s="80">
        <v>9</v>
      </c>
      <c r="D302" s="80">
        <v>24</v>
      </c>
      <c r="E302" s="80">
        <v>2012</v>
      </c>
      <c r="F302" s="80" t="s">
        <v>88</v>
      </c>
      <c r="G302" s="80" t="s">
        <v>2034</v>
      </c>
      <c r="H302" s="80" t="s">
        <v>2035</v>
      </c>
      <c r="I302" s="177"/>
      <c r="J302" s="81">
        <v>142.78706212268841</v>
      </c>
      <c r="K302" s="81">
        <v>2.7358005958084162</v>
      </c>
      <c r="L302" s="81">
        <v>5.5757305192894151</v>
      </c>
      <c r="M302" s="81">
        <v>75.278837095728477</v>
      </c>
      <c r="N302" s="81">
        <v>24.666679378971629</v>
      </c>
      <c r="O302" s="81">
        <v>20.754352736811359</v>
      </c>
      <c r="P302" s="81">
        <v>32.770992325335875</v>
      </c>
      <c r="Q302" s="81">
        <v>1.2644812876512481</v>
      </c>
      <c r="R302" s="81">
        <v>0</v>
      </c>
      <c r="S302" s="81">
        <v>1.3351853464243355</v>
      </c>
      <c r="T302" s="82"/>
      <c r="U302" s="81">
        <v>20136922</v>
      </c>
      <c r="V302" s="81">
        <v>1223</v>
      </c>
      <c r="W302" s="81">
        <v>132</v>
      </c>
      <c r="X302" s="81">
        <v>14704</v>
      </c>
      <c r="Y302" s="81">
        <v>6764</v>
      </c>
      <c r="Z302" s="81">
        <v>10855</v>
      </c>
      <c r="AA302" s="81">
        <v>6585</v>
      </c>
      <c r="AB302" s="81">
        <v>16584</v>
      </c>
      <c r="AC302" s="81">
        <v>0</v>
      </c>
      <c r="AD302" s="81">
        <v>1.3351853464243355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50.14</v>
      </c>
      <c r="BJ302" s="81">
        <v>0</v>
      </c>
      <c r="BK302" s="81">
        <v>7.827</v>
      </c>
      <c r="BL302" s="81">
        <v>0</v>
      </c>
      <c r="BM302" s="82"/>
      <c r="BN302" s="81">
        <v>0</v>
      </c>
      <c r="BO302" s="81">
        <v>0</v>
      </c>
      <c r="BP302" s="81">
        <v>6</v>
      </c>
      <c r="BQ302" s="81">
        <v>0</v>
      </c>
      <c r="BR302" s="81">
        <v>2</v>
      </c>
      <c r="BS302" s="81">
        <v>0</v>
      </c>
      <c r="BT302"/>
      <c r="BU302" s="80">
        <v>57.966999999999999</v>
      </c>
      <c r="BV302" s="80">
        <v>0</v>
      </c>
      <c r="BW302" s="80">
        <v>0</v>
      </c>
      <c r="BX302" s="80">
        <v>0</v>
      </c>
      <c r="BY302" s="80">
        <v>0</v>
      </c>
      <c r="BZ302" s="80">
        <v>0</v>
      </c>
      <c r="CA302" s="80">
        <v>0</v>
      </c>
      <c r="CB302" s="80">
        <v>0</v>
      </c>
      <c r="CC302" s="80">
        <v>0</v>
      </c>
    </row>
    <row r="303" spans="1:81">
      <c r="A303" s="80" t="s">
        <v>2044</v>
      </c>
      <c r="B303" s="80">
        <v>401</v>
      </c>
      <c r="C303" s="80">
        <v>10</v>
      </c>
      <c r="D303" s="80">
        <v>24</v>
      </c>
      <c r="E303" s="80">
        <v>2013</v>
      </c>
      <c r="F303" s="80" t="s">
        <v>89</v>
      </c>
      <c r="G303" s="80" t="s">
        <v>2034</v>
      </c>
      <c r="H303" s="80" t="s">
        <v>2035</v>
      </c>
      <c r="I303" s="177"/>
      <c r="J303" s="81">
        <v>143.72641129972743</v>
      </c>
      <c r="K303" s="81">
        <v>2.4739696098482491</v>
      </c>
      <c r="L303" s="81">
        <v>5.4841264062615807</v>
      </c>
      <c r="M303" s="81">
        <v>71.741462652821212</v>
      </c>
      <c r="N303" s="81">
        <v>23.981476866246009</v>
      </c>
      <c r="O303" s="81">
        <v>19.795934146584464</v>
      </c>
      <c r="P303" s="81">
        <v>33.224163903204904</v>
      </c>
      <c r="Q303" s="81">
        <v>1.2791623816714404</v>
      </c>
      <c r="R303" s="81">
        <v>0</v>
      </c>
      <c r="S303" s="81">
        <v>1.4143466125636845</v>
      </c>
      <c r="T303" s="82"/>
      <c r="U303" s="81">
        <v>18932144</v>
      </c>
      <c r="V303" s="81">
        <v>1223</v>
      </c>
      <c r="W303" s="81">
        <v>132</v>
      </c>
      <c r="X303" s="81">
        <v>14704</v>
      </c>
      <c r="Y303" s="81">
        <v>6789</v>
      </c>
      <c r="Z303" s="81">
        <v>10816</v>
      </c>
      <c r="AA303" s="81">
        <v>6651</v>
      </c>
      <c r="AB303" s="81">
        <v>16536</v>
      </c>
      <c r="AC303" s="81">
        <v>0</v>
      </c>
      <c r="AD303" s="81">
        <v>1.4143466125636845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45.295000000000002</v>
      </c>
      <c r="BJ303" s="81">
        <v>0</v>
      </c>
      <c r="BK303" s="81">
        <v>8.6230000000000011</v>
      </c>
      <c r="BL303" s="81">
        <v>0</v>
      </c>
      <c r="BM303" s="82"/>
      <c r="BN303" s="81">
        <v>0</v>
      </c>
      <c r="BO303" s="81">
        <v>0</v>
      </c>
      <c r="BP303" s="81">
        <v>5</v>
      </c>
      <c r="BQ303" s="81">
        <v>0</v>
      </c>
      <c r="BR303" s="81">
        <v>2</v>
      </c>
      <c r="BS303" s="81">
        <v>0</v>
      </c>
      <c r="BT303"/>
      <c r="BU303" s="80">
        <v>53.917999999999999</v>
      </c>
      <c r="BV303" s="80">
        <v>0</v>
      </c>
      <c r="BW303" s="80">
        <v>0</v>
      </c>
      <c r="BX303" s="80">
        <v>0</v>
      </c>
      <c r="BY303" s="80">
        <v>0</v>
      </c>
      <c r="BZ303" s="80">
        <v>0</v>
      </c>
      <c r="CA303" s="80">
        <v>0</v>
      </c>
      <c r="CB303" s="80">
        <v>0</v>
      </c>
      <c r="CC303" s="80">
        <v>0</v>
      </c>
    </row>
    <row r="304" spans="1:81">
      <c r="A304" s="80" t="s">
        <v>2045</v>
      </c>
      <c r="B304" s="80">
        <v>402</v>
      </c>
      <c r="C304" s="80">
        <v>11</v>
      </c>
      <c r="D304" s="80">
        <v>24</v>
      </c>
      <c r="E304" s="80">
        <v>2014</v>
      </c>
      <c r="F304" s="80" t="s">
        <v>90</v>
      </c>
      <c r="G304" s="80" t="s">
        <v>2034</v>
      </c>
      <c r="H304" s="80" t="s">
        <v>2035</v>
      </c>
      <c r="I304" s="177"/>
      <c r="J304" s="81">
        <v>133.69313613617877</v>
      </c>
      <c r="K304" s="81">
        <v>2.4344925104953887</v>
      </c>
      <c r="L304" s="81">
        <v>4.1020868393517773</v>
      </c>
      <c r="M304" s="81">
        <v>74.864721932308044</v>
      </c>
      <c r="N304" s="81">
        <v>22.787270313718039</v>
      </c>
      <c r="O304" s="81">
        <v>19.24760916452016</v>
      </c>
      <c r="P304" s="81">
        <v>33.748459749409157</v>
      </c>
      <c r="Q304" s="81">
        <v>1.2164624534654676</v>
      </c>
      <c r="R304" s="81">
        <v>0</v>
      </c>
      <c r="S304" s="81">
        <v>1.4557327069816901</v>
      </c>
      <c r="T304" s="82"/>
      <c r="U304" s="81">
        <v>19182323</v>
      </c>
      <c r="V304" s="81">
        <v>962</v>
      </c>
      <c r="W304" s="81">
        <v>126</v>
      </c>
      <c r="X304" s="81">
        <v>15323</v>
      </c>
      <c r="Y304" s="81">
        <v>6809</v>
      </c>
      <c r="Z304" s="81">
        <v>11076</v>
      </c>
      <c r="AA304" s="81">
        <v>6721</v>
      </c>
      <c r="AB304" s="81">
        <v>16390</v>
      </c>
      <c r="AC304" s="81">
        <v>0</v>
      </c>
      <c r="AD304" s="81">
        <v>1.4557327069816901</v>
      </c>
      <c r="AE304" s="82"/>
      <c r="AF304" s="81">
        <v>140859983.55571687</v>
      </c>
      <c r="AG304" s="81">
        <v>2058125.0298130589</v>
      </c>
      <c r="AH304" s="81">
        <v>801187.72258490417</v>
      </c>
      <c r="AI304" s="81">
        <v>100546787.88855891</v>
      </c>
      <c r="AJ304" s="81">
        <v>31835009.508840725</v>
      </c>
      <c r="AK304" s="81">
        <v>0</v>
      </c>
      <c r="AL304" s="81">
        <v>0</v>
      </c>
      <c r="AM304" s="81">
        <v>2250102.0807066821</v>
      </c>
      <c r="AN304" s="81">
        <v>0</v>
      </c>
      <c r="AO304" s="81">
        <v>0</v>
      </c>
      <c r="AP304" s="82"/>
      <c r="AQ304" s="81">
        <v>281</v>
      </c>
      <c r="AR304" s="81">
        <v>52</v>
      </c>
      <c r="AS304" s="81">
        <v>0</v>
      </c>
      <c r="AT304" s="81">
        <v>1</v>
      </c>
      <c r="AU304" s="81">
        <v>0</v>
      </c>
      <c r="AV304" s="81">
        <v>0</v>
      </c>
      <c r="AW304" s="81" t="s">
        <v>564</v>
      </c>
      <c r="AX304" s="82"/>
      <c r="AY304" s="81">
        <v>1145.3000000000002</v>
      </c>
      <c r="AZ304" s="81">
        <v>2738.7000000000003</v>
      </c>
      <c r="BA304" s="81">
        <v>0</v>
      </c>
      <c r="BB304" s="81">
        <v>131</v>
      </c>
      <c r="BC304" s="81">
        <v>0</v>
      </c>
      <c r="BD304" s="81">
        <v>0</v>
      </c>
      <c r="BE304" s="81" t="s">
        <v>564</v>
      </c>
      <c r="BF304" s="82"/>
      <c r="BG304" s="81">
        <v>0</v>
      </c>
      <c r="BH304" s="81">
        <v>0</v>
      </c>
      <c r="BI304" s="81">
        <v>52.895000000000003</v>
      </c>
      <c r="BJ304" s="81">
        <v>0</v>
      </c>
      <c r="BK304" s="81">
        <v>4.4640000000000004</v>
      </c>
      <c r="BL304" s="81">
        <v>0</v>
      </c>
      <c r="BM304" s="82"/>
      <c r="BN304" s="81">
        <v>0</v>
      </c>
      <c r="BO304" s="81">
        <v>0</v>
      </c>
      <c r="BP304" s="81">
        <v>7</v>
      </c>
      <c r="BQ304" s="81">
        <v>0</v>
      </c>
      <c r="BR304" s="81">
        <v>1</v>
      </c>
      <c r="BS304" s="81">
        <v>0</v>
      </c>
      <c r="BT304"/>
      <c r="BU304" s="80">
        <v>57.359000000000002</v>
      </c>
      <c r="BV304" s="80">
        <v>0</v>
      </c>
      <c r="BW304" s="80">
        <v>0</v>
      </c>
      <c r="BX304" s="80">
        <v>0</v>
      </c>
      <c r="BY304" s="80">
        <v>0</v>
      </c>
      <c r="BZ304" s="80">
        <v>0</v>
      </c>
      <c r="CA304" s="80">
        <v>0</v>
      </c>
      <c r="CB304" s="80">
        <v>0</v>
      </c>
      <c r="CC304" s="80">
        <v>0</v>
      </c>
    </row>
    <row r="305" spans="1:81">
      <c r="A305" s="80" t="s">
        <v>2046</v>
      </c>
      <c r="B305" s="80">
        <v>403</v>
      </c>
      <c r="C305" s="80">
        <v>12</v>
      </c>
      <c r="D305" s="80">
        <v>24</v>
      </c>
      <c r="E305" s="80">
        <v>2015</v>
      </c>
      <c r="F305" s="80" t="s">
        <v>91</v>
      </c>
      <c r="G305" s="80" t="s">
        <v>2034</v>
      </c>
      <c r="H305" s="80" t="s">
        <v>2035</v>
      </c>
      <c r="I305" s="177"/>
      <c r="J305" s="81">
        <v>116.1770857290217</v>
      </c>
      <c r="K305" s="81">
        <v>2.3141044630225456</v>
      </c>
      <c r="L305" s="81">
        <v>4.7358781972945767</v>
      </c>
      <c r="M305" s="81">
        <v>68.174204936359374</v>
      </c>
      <c r="N305" s="81">
        <v>21.718118463882359</v>
      </c>
      <c r="O305" s="81">
        <v>19.88149936915573</v>
      </c>
      <c r="P305" s="81">
        <v>34.021253101983369</v>
      </c>
      <c r="Q305" s="81">
        <v>1.1883133401978989</v>
      </c>
      <c r="R305" s="81">
        <v>0</v>
      </c>
      <c r="S305" s="81">
        <v>1.5491072928960132</v>
      </c>
      <c r="T305" s="82"/>
      <c r="U305" s="81">
        <v>20168510</v>
      </c>
      <c r="V305" s="81">
        <v>962</v>
      </c>
      <c r="W305" s="81">
        <v>126</v>
      </c>
      <c r="X305" s="81">
        <v>15323</v>
      </c>
      <c r="Y305" s="81">
        <v>6862</v>
      </c>
      <c r="Z305" s="81">
        <v>11551</v>
      </c>
      <c r="AA305" s="81">
        <v>6770</v>
      </c>
      <c r="AB305" s="81">
        <v>16355</v>
      </c>
      <c r="AC305" s="81">
        <v>0</v>
      </c>
      <c r="AD305" s="81">
        <v>1.5491072928960132</v>
      </c>
      <c r="AE305" s="82"/>
      <c r="AF305" s="81">
        <v>129099881.60099567</v>
      </c>
      <c r="AG305" s="81">
        <v>1792541.5634072369</v>
      </c>
      <c r="AH305" s="81">
        <v>750599.99952233676</v>
      </c>
      <c r="AI305" s="81">
        <v>94720147.932223484</v>
      </c>
      <c r="AJ305" s="81">
        <v>31239701.372897971</v>
      </c>
      <c r="AK305" s="81">
        <v>0</v>
      </c>
      <c r="AL305" s="81">
        <v>0</v>
      </c>
      <c r="AM305" s="81">
        <v>2241384.1433553449</v>
      </c>
      <c r="AN305" s="81">
        <v>0</v>
      </c>
      <c r="AO305" s="81">
        <v>0</v>
      </c>
      <c r="AP305" s="82"/>
      <c r="AQ305" s="81">
        <v>341</v>
      </c>
      <c r="AR305" s="81">
        <v>66</v>
      </c>
      <c r="AS305" s="81">
        <v>0</v>
      </c>
      <c r="AT305" s="81">
        <v>1</v>
      </c>
      <c r="AU305" s="81">
        <v>0</v>
      </c>
      <c r="AV305" s="81">
        <v>0</v>
      </c>
      <c r="AW305" s="81" t="s">
        <v>564</v>
      </c>
      <c r="AX305" s="82"/>
      <c r="AY305" s="81">
        <v>1326.8</v>
      </c>
      <c r="AZ305" s="81">
        <v>3332.2000000000003</v>
      </c>
      <c r="BA305" s="81">
        <v>0</v>
      </c>
      <c r="BB305" s="81">
        <v>131</v>
      </c>
      <c r="BC305" s="81">
        <v>0</v>
      </c>
      <c r="BD305" s="81">
        <v>0</v>
      </c>
      <c r="BE305" s="81" t="s">
        <v>564</v>
      </c>
      <c r="BF305" s="82"/>
      <c r="BG305" s="81">
        <v>0</v>
      </c>
      <c r="BH305" s="81">
        <v>0</v>
      </c>
      <c r="BI305" s="81">
        <v>54.207000000000001</v>
      </c>
      <c r="BJ305" s="81">
        <v>0</v>
      </c>
      <c r="BK305" s="81">
        <v>4.7060000000000004</v>
      </c>
      <c r="BL305" s="81">
        <v>0</v>
      </c>
      <c r="BM305" s="82"/>
      <c r="BN305" s="81">
        <v>0</v>
      </c>
      <c r="BO305" s="81">
        <v>0</v>
      </c>
      <c r="BP305" s="81">
        <v>7</v>
      </c>
      <c r="BQ305" s="81">
        <v>0</v>
      </c>
      <c r="BR305" s="81">
        <v>1</v>
      </c>
      <c r="BS305" s="81">
        <v>0</v>
      </c>
      <c r="BT305"/>
      <c r="BU305" s="80">
        <v>58.912999999999997</v>
      </c>
      <c r="BV305" s="80">
        <v>0</v>
      </c>
      <c r="BW305" s="80">
        <v>0</v>
      </c>
      <c r="BX305" s="80">
        <v>0</v>
      </c>
      <c r="BY305" s="80">
        <v>0</v>
      </c>
      <c r="BZ305" s="80">
        <v>0</v>
      </c>
      <c r="CA305" s="80">
        <v>0</v>
      </c>
      <c r="CB305" s="80">
        <v>0</v>
      </c>
      <c r="CC305" s="80">
        <v>0</v>
      </c>
    </row>
    <row r="306" spans="1:81">
      <c r="A306" s="80" t="s">
        <v>2047</v>
      </c>
      <c r="B306" s="80">
        <v>404</v>
      </c>
      <c r="C306" s="80">
        <v>13</v>
      </c>
      <c r="D306" s="80">
        <v>24</v>
      </c>
      <c r="E306" s="80">
        <v>2016</v>
      </c>
      <c r="F306" s="80" t="s">
        <v>92</v>
      </c>
      <c r="G306" s="80" t="s">
        <v>2034</v>
      </c>
      <c r="H306" s="80" t="s">
        <v>2035</v>
      </c>
      <c r="I306" s="177"/>
      <c r="J306" s="81">
        <v>121.46228636484547</v>
      </c>
      <c r="K306" s="81">
        <v>2.1306885914568663</v>
      </c>
      <c r="L306" s="81">
        <v>5.7107251219714996</v>
      </c>
      <c r="M306" s="81">
        <v>66.626573417662883</v>
      </c>
      <c r="N306" s="81">
        <v>21.52153604354044</v>
      </c>
      <c r="O306" s="81">
        <v>19.798196567819005</v>
      </c>
      <c r="P306" s="81">
        <v>33.476594125678346</v>
      </c>
      <c r="Q306" s="81">
        <v>1.1481236127229801</v>
      </c>
      <c r="R306" s="81">
        <v>0</v>
      </c>
      <c r="S306" s="81">
        <v>2.3857905475850072</v>
      </c>
      <c r="T306" s="82"/>
      <c r="U306" s="81">
        <v>22506328</v>
      </c>
      <c r="V306" s="81">
        <v>962</v>
      </c>
      <c r="W306" s="81">
        <v>126</v>
      </c>
      <c r="X306" s="81">
        <v>15323</v>
      </c>
      <c r="Y306" s="81">
        <v>6900</v>
      </c>
      <c r="Z306" s="81">
        <v>11644</v>
      </c>
      <c r="AA306" s="81">
        <v>6890</v>
      </c>
      <c r="AB306" s="81">
        <v>16255</v>
      </c>
      <c r="AC306" s="81">
        <v>0</v>
      </c>
      <c r="AD306" s="81">
        <v>2.3857905475850072</v>
      </c>
      <c r="AE306" s="82"/>
      <c r="AF306" s="81">
        <v>134076221.453198</v>
      </c>
      <c r="AG306" s="81">
        <v>1592838.3089427981</v>
      </c>
      <c r="AH306" s="81">
        <v>704854.41713816545</v>
      </c>
      <c r="AI306" s="81">
        <v>100155344.972739</v>
      </c>
      <c r="AJ306" s="81">
        <v>29967859.006399259</v>
      </c>
      <c r="AK306" s="81">
        <v>0</v>
      </c>
      <c r="AL306" s="81">
        <v>0</v>
      </c>
      <c r="AM306" s="81">
        <v>2229410.2512819348</v>
      </c>
      <c r="AN306" s="81">
        <v>0</v>
      </c>
      <c r="AO306" s="81">
        <v>0</v>
      </c>
      <c r="AP306" s="82"/>
      <c r="AQ306" s="81">
        <v>373</v>
      </c>
      <c r="AR306" s="81">
        <v>75</v>
      </c>
      <c r="AS306" s="81">
        <v>0</v>
      </c>
      <c r="AT306" s="81">
        <v>1</v>
      </c>
      <c r="AU306" s="81">
        <v>0</v>
      </c>
      <c r="AV306" s="81">
        <v>0</v>
      </c>
      <c r="AW306" s="81" t="s">
        <v>564</v>
      </c>
      <c r="AX306" s="82"/>
      <c r="AY306" s="81">
        <v>1435.5</v>
      </c>
      <c r="AZ306" s="81">
        <v>3519.3</v>
      </c>
      <c r="BA306" s="81">
        <v>0</v>
      </c>
      <c r="BB306" s="81">
        <v>131</v>
      </c>
      <c r="BC306" s="81">
        <v>0</v>
      </c>
      <c r="BD306" s="81">
        <v>0</v>
      </c>
      <c r="BE306" s="81" t="s">
        <v>564</v>
      </c>
      <c r="BF306" s="82"/>
      <c r="BG306" s="81">
        <v>0</v>
      </c>
      <c r="BH306" s="81">
        <v>0</v>
      </c>
      <c r="BI306" s="81">
        <v>53.64</v>
      </c>
      <c r="BJ306" s="81">
        <v>0</v>
      </c>
      <c r="BK306" s="81">
        <v>7.415</v>
      </c>
      <c r="BL306" s="81">
        <v>0</v>
      </c>
      <c r="BM306" s="82"/>
      <c r="BN306" s="81">
        <v>0</v>
      </c>
      <c r="BO306" s="81">
        <v>0</v>
      </c>
      <c r="BP306" s="81">
        <v>7</v>
      </c>
      <c r="BQ306" s="81">
        <v>0</v>
      </c>
      <c r="BR306" s="81">
        <v>2</v>
      </c>
      <c r="BS306" s="81">
        <v>0</v>
      </c>
      <c r="BT306"/>
      <c r="BU306" s="80">
        <v>61.055</v>
      </c>
      <c r="BV306" s="80">
        <v>0</v>
      </c>
      <c r="BW306" s="80">
        <v>0</v>
      </c>
      <c r="BX306" s="80">
        <v>0</v>
      </c>
      <c r="BY306" s="80">
        <v>0</v>
      </c>
      <c r="BZ306" s="80">
        <v>0</v>
      </c>
      <c r="CA306" s="80">
        <v>0</v>
      </c>
      <c r="CB306" s="80">
        <v>0</v>
      </c>
      <c r="CC306" s="80">
        <v>0</v>
      </c>
    </row>
    <row r="307" spans="1:81">
      <c r="A307" s="80" t="s">
        <v>2048</v>
      </c>
      <c r="B307" s="80">
        <v>405</v>
      </c>
      <c r="C307" s="80">
        <v>14</v>
      </c>
      <c r="D307" s="80">
        <v>24</v>
      </c>
      <c r="E307" s="80">
        <v>2017</v>
      </c>
      <c r="F307" s="80" t="s">
        <v>71</v>
      </c>
      <c r="G307" s="80" t="s">
        <v>2034</v>
      </c>
      <c r="H307" s="80" t="s">
        <v>2035</v>
      </c>
      <c r="I307" s="177"/>
      <c r="J307" s="81">
        <v>110.59345576944268</v>
      </c>
      <c r="K307" s="81">
        <v>2.1723354086225264</v>
      </c>
      <c r="L307" s="81">
        <v>5.0498511062049962</v>
      </c>
      <c r="M307" s="81">
        <v>58.215198294048605</v>
      </c>
      <c r="N307" s="81">
        <v>19.727758367960003</v>
      </c>
      <c r="O307" s="81">
        <v>19.43332349906489</v>
      </c>
      <c r="P307" s="81">
        <v>34.630839913315413</v>
      </c>
      <c r="Q307" s="81">
        <v>1.1047631571486489</v>
      </c>
      <c r="R307" s="81">
        <v>0</v>
      </c>
      <c r="S307" s="81">
        <v>2.4178390017407607</v>
      </c>
      <c r="T307" s="82"/>
      <c r="U307" s="81">
        <v>22181787</v>
      </c>
      <c r="V307" s="81">
        <v>962</v>
      </c>
      <c r="W307" s="81">
        <v>126</v>
      </c>
      <c r="X307" s="81">
        <v>15323</v>
      </c>
      <c r="Y307" s="81">
        <v>6982</v>
      </c>
      <c r="Z307" s="81">
        <v>11619</v>
      </c>
      <c r="AA307" s="81">
        <v>7173</v>
      </c>
      <c r="AB307" s="81">
        <v>16175</v>
      </c>
      <c r="AC307" s="81">
        <v>0</v>
      </c>
      <c r="AD307" s="81">
        <v>2.4178390017407612</v>
      </c>
      <c r="AE307" s="82"/>
      <c r="AF307" s="81">
        <v>133500638.0371152</v>
      </c>
      <c r="AG307" s="81">
        <v>1747687.797934596</v>
      </c>
      <c r="AH307" s="81">
        <v>850071.4426315889</v>
      </c>
      <c r="AI307" s="81">
        <v>100724386.7905509</v>
      </c>
      <c r="AJ307" s="81">
        <v>30658612.41473585</v>
      </c>
      <c r="AK307" s="81">
        <v>0</v>
      </c>
      <c r="AL307" s="81">
        <v>0</v>
      </c>
      <c r="AM307" s="81">
        <v>2221909.3191875648</v>
      </c>
      <c r="AN307" s="81">
        <v>0</v>
      </c>
      <c r="AO307" s="81">
        <v>0</v>
      </c>
      <c r="AP307" s="82"/>
      <c r="AQ307" s="81">
        <v>380</v>
      </c>
      <c r="AR307" s="81">
        <v>77</v>
      </c>
      <c r="AS307" s="81">
        <v>0</v>
      </c>
      <c r="AT307" s="81">
        <v>1</v>
      </c>
      <c r="AU307" s="81">
        <v>0</v>
      </c>
      <c r="AV307" s="81">
        <v>0</v>
      </c>
      <c r="AW307" s="81" t="s">
        <v>564</v>
      </c>
      <c r="AX307" s="82"/>
      <c r="AY307" s="81">
        <v>1464.9</v>
      </c>
      <c r="AZ307" s="81">
        <v>3634.8</v>
      </c>
      <c r="BA307" s="81">
        <v>0</v>
      </c>
      <c r="BB307" s="81">
        <v>131</v>
      </c>
      <c r="BC307" s="81">
        <v>0</v>
      </c>
      <c r="BD307" s="81">
        <v>0</v>
      </c>
      <c r="BE307" s="81" t="s">
        <v>564</v>
      </c>
      <c r="BF307" s="82"/>
      <c r="BG307" s="81">
        <v>0</v>
      </c>
      <c r="BH307" s="81">
        <v>0</v>
      </c>
      <c r="BI307" s="81">
        <v>36.06</v>
      </c>
      <c r="BJ307" s="81">
        <v>0</v>
      </c>
      <c r="BK307" s="81">
        <v>10.144</v>
      </c>
      <c r="BL307" s="81">
        <v>0</v>
      </c>
      <c r="BM307" s="82"/>
      <c r="BN307" s="81">
        <v>0</v>
      </c>
      <c r="BO307" s="81">
        <v>0</v>
      </c>
      <c r="BP307" s="81">
        <v>7</v>
      </c>
      <c r="BQ307" s="81">
        <v>0</v>
      </c>
      <c r="BR307" s="81">
        <v>2</v>
      </c>
      <c r="BS307" s="81">
        <v>0</v>
      </c>
      <c r="BT307"/>
      <c r="BU307" s="80">
        <v>46.204000000000001</v>
      </c>
      <c r="BV307" s="80">
        <v>0</v>
      </c>
      <c r="BW307" s="80">
        <v>0</v>
      </c>
      <c r="BX307" s="80">
        <v>0</v>
      </c>
      <c r="BY307" s="80">
        <v>0</v>
      </c>
      <c r="BZ307" s="80">
        <v>0</v>
      </c>
      <c r="CA307" s="80">
        <v>0</v>
      </c>
      <c r="CB307" s="80">
        <v>0</v>
      </c>
      <c r="CC307" s="80">
        <v>0</v>
      </c>
    </row>
    <row r="308" spans="1:81">
      <c r="A308" s="80" t="s">
        <v>2049</v>
      </c>
      <c r="B308" s="80">
        <v>406</v>
      </c>
      <c r="C308" s="80">
        <v>15</v>
      </c>
      <c r="D308" s="80">
        <v>24</v>
      </c>
      <c r="E308" s="80">
        <v>2018</v>
      </c>
      <c r="F308" s="80" t="s">
        <v>93</v>
      </c>
      <c r="G308" s="80" t="s">
        <v>2034</v>
      </c>
      <c r="H308" s="80" t="s">
        <v>2035</v>
      </c>
      <c r="I308" s="177"/>
      <c r="J308" s="81">
        <v>104.52960447853549</v>
      </c>
      <c r="K308" s="81">
        <v>1.8464945692740209</v>
      </c>
      <c r="L308" s="81">
        <v>4.5375144137613921</v>
      </c>
      <c r="M308" s="81">
        <v>51.83619469636708</v>
      </c>
      <c r="N308" s="81">
        <v>15.565422981209666</v>
      </c>
      <c r="O308" s="81">
        <v>19.417773064776942</v>
      </c>
      <c r="P308" s="81">
        <v>34.869262303494644</v>
      </c>
      <c r="Q308" s="81">
        <v>1.0210447852909736</v>
      </c>
      <c r="R308" s="81">
        <v>0</v>
      </c>
      <c r="S308" s="81">
        <v>2.3298481648957381</v>
      </c>
      <c r="T308" s="82"/>
      <c r="U308" s="81">
        <v>24403973</v>
      </c>
      <c r="V308" s="81">
        <v>962</v>
      </c>
      <c r="W308" s="81">
        <v>126</v>
      </c>
      <c r="X308" s="81">
        <v>15323</v>
      </c>
      <c r="Y308" s="81">
        <v>7047</v>
      </c>
      <c r="Z308" s="81">
        <v>11832</v>
      </c>
      <c r="AA308" s="81">
        <v>7295</v>
      </c>
      <c r="AB308" s="81">
        <v>16110</v>
      </c>
      <c r="AC308" s="81">
        <v>0</v>
      </c>
      <c r="AD308" s="81">
        <v>2.3298481648957381</v>
      </c>
      <c r="AE308" s="82"/>
      <c r="AF308" s="81">
        <v>144288800.3286362</v>
      </c>
      <c r="AG308" s="81">
        <v>1461524.4193244299</v>
      </c>
      <c r="AH308" s="81">
        <v>803728.62737497082</v>
      </c>
      <c r="AI308" s="81">
        <v>100518116.1569934</v>
      </c>
      <c r="AJ308" s="81">
        <v>28605531.442063268</v>
      </c>
      <c r="AK308" s="81">
        <v>0</v>
      </c>
      <c r="AL308" s="81">
        <v>0</v>
      </c>
      <c r="AM308" s="81">
        <v>2217559.3935646629</v>
      </c>
      <c r="AN308" s="81">
        <v>0</v>
      </c>
      <c r="AO308" s="81">
        <v>0</v>
      </c>
      <c r="AP308" s="82"/>
      <c r="AQ308" s="81">
        <v>399</v>
      </c>
      <c r="AR308" s="81">
        <v>84</v>
      </c>
      <c r="AS308" s="81">
        <v>0</v>
      </c>
      <c r="AT308" s="81">
        <v>1</v>
      </c>
      <c r="AU308" s="81">
        <v>0</v>
      </c>
      <c r="AV308" s="81">
        <v>0</v>
      </c>
      <c r="AW308" s="81" t="s">
        <v>564</v>
      </c>
      <c r="AX308" s="82"/>
      <c r="AY308" s="81">
        <v>1558.4</v>
      </c>
      <c r="AZ308" s="81">
        <v>4337.8</v>
      </c>
      <c r="BA308" s="81">
        <v>0</v>
      </c>
      <c r="BB308" s="81">
        <v>131</v>
      </c>
      <c r="BC308" s="81">
        <v>0</v>
      </c>
      <c r="BD308" s="81">
        <v>0</v>
      </c>
      <c r="BE308" s="81" t="s">
        <v>564</v>
      </c>
      <c r="BF308" s="82"/>
      <c r="BG308" s="81">
        <v>0</v>
      </c>
      <c r="BH308" s="81">
        <v>0</v>
      </c>
      <c r="BI308" s="81">
        <v>41.228999999999999</v>
      </c>
      <c r="BJ308" s="81">
        <v>0</v>
      </c>
      <c r="BK308" s="81">
        <v>7.2349999999999994</v>
      </c>
      <c r="BL308" s="81">
        <v>0</v>
      </c>
      <c r="BM308" s="82"/>
      <c r="BN308" s="81">
        <v>0</v>
      </c>
      <c r="BO308" s="81">
        <v>0</v>
      </c>
      <c r="BP308" s="81">
        <v>7</v>
      </c>
      <c r="BQ308" s="81">
        <v>0</v>
      </c>
      <c r="BR308" s="81">
        <v>2</v>
      </c>
      <c r="BS308" s="81">
        <v>0</v>
      </c>
      <c r="BT308"/>
      <c r="BU308" s="80">
        <v>48.463999999999999</v>
      </c>
      <c r="BV308" s="80">
        <v>0</v>
      </c>
      <c r="BW308" s="80">
        <v>0</v>
      </c>
      <c r="BX308" s="80">
        <v>0</v>
      </c>
      <c r="BY308" s="80">
        <v>0</v>
      </c>
      <c r="BZ308" s="80">
        <v>0</v>
      </c>
      <c r="CA308" s="80">
        <v>0</v>
      </c>
      <c r="CB308" s="80">
        <v>0</v>
      </c>
      <c r="CC308" s="80">
        <v>0</v>
      </c>
    </row>
    <row r="309" spans="1:81">
      <c r="A309" s="80" t="s">
        <v>2050</v>
      </c>
      <c r="B309" s="80">
        <v>407</v>
      </c>
      <c r="C309" s="80">
        <v>16</v>
      </c>
      <c r="D309" s="80">
        <v>24</v>
      </c>
      <c r="E309" s="80">
        <v>2019</v>
      </c>
      <c r="F309" s="80" t="s">
        <v>73</v>
      </c>
      <c r="G309" s="80" t="s">
        <v>2034</v>
      </c>
      <c r="H309" s="80" t="s">
        <v>2035</v>
      </c>
      <c r="I309" s="177"/>
      <c r="J309" s="81">
        <v>99.702118301540764</v>
      </c>
      <c r="K309" s="81">
        <v>1.7659474803915172</v>
      </c>
      <c r="L309" s="81">
        <v>4.577823597246268</v>
      </c>
      <c r="M309" s="81">
        <v>47.951080314718112</v>
      </c>
      <c r="N309" s="81">
        <v>15.409300029867202</v>
      </c>
      <c r="O309" s="81">
        <v>18.92923790329521</v>
      </c>
      <c r="P309" s="81">
        <v>35.984627062438975</v>
      </c>
      <c r="Q309" s="81">
        <v>0.9851191222955179</v>
      </c>
      <c r="R309" s="81">
        <v>0</v>
      </c>
      <c r="S309" s="81">
        <v>2.5086563114003462</v>
      </c>
      <c r="T309" s="82"/>
      <c r="U309" s="81">
        <v>24067206</v>
      </c>
      <c r="V309" s="81">
        <v>962</v>
      </c>
      <c r="W309" s="81">
        <v>126</v>
      </c>
      <c r="X309" s="81">
        <v>15323</v>
      </c>
      <c r="Y309" s="81">
        <v>7127</v>
      </c>
      <c r="Z309" s="81">
        <v>11851</v>
      </c>
      <c r="AA309" s="81">
        <v>7472</v>
      </c>
      <c r="AB309" s="81">
        <v>15964</v>
      </c>
      <c r="AC309" s="81">
        <v>0</v>
      </c>
      <c r="AD309" s="81">
        <v>2.5086563114003462</v>
      </c>
      <c r="AE309" s="82"/>
      <c r="AF309" s="81">
        <v>139614692.95770681</v>
      </c>
      <c r="AG309" s="81">
        <v>1535827.315852124</v>
      </c>
      <c r="AH309" s="81">
        <v>851815.88942544057</v>
      </c>
      <c r="AI309" s="81">
        <v>97084959.378634855</v>
      </c>
      <c r="AJ309" s="81">
        <v>27574486.898776956</v>
      </c>
      <c r="AK309" s="81">
        <v>0</v>
      </c>
      <c r="AL309" s="81">
        <v>0</v>
      </c>
      <c r="AM309" s="81">
        <v>2174176.6230723425</v>
      </c>
      <c r="AN309" s="81">
        <v>0</v>
      </c>
      <c r="AO309" s="81">
        <v>0</v>
      </c>
      <c r="AP309" s="82"/>
      <c r="AQ309" s="81">
        <v>411</v>
      </c>
      <c r="AR309" s="81">
        <v>87</v>
      </c>
      <c r="AS309" s="81">
        <v>0</v>
      </c>
      <c r="AT309" s="81">
        <v>1</v>
      </c>
      <c r="AU309" s="81">
        <v>0</v>
      </c>
      <c r="AV309" s="81">
        <v>0</v>
      </c>
      <c r="AW309" s="81" t="s">
        <v>564</v>
      </c>
      <c r="AX309" s="82"/>
      <c r="AY309" s="81">
        <v>1621.3</v>
      </c>
      <c r="AZ309" s="81">
        <v>4342.7</v>
      </c>
      <c r="BA309" s="81">
        <v>0</v>
      </c>
      <c r="BB309" s="81">
        <v>131</v>
      </c>
      <c r="BC309" s="81">
        <v>0</v>
      </c>
      <c r="BD309" s="81">
        <v>0</v>
      </c>
      <c r="BE309" s="81" t="s">
        <v>564</v>
      </c>
      <c r="BF309" s="82"/>
      <c r="BG309" s="81">
        <v>0</v>
      </c>
      <c r="BH309" s="81">
        <v>0</v>
      </c>
      <c r="BI309" s="81">
        <v>43.597999999999999</v>
      </c>
      <c r="BJ309" s="81">
        <v>0</v>
      </c>
      <c r="BK309" s="81">
        <v>8.6669999999999998</v>
      </c>
      <c r="BL309" s="81">
        <v>0</v>
      </c>
      <c r="BM309" s="82"/>
      <c r="BN309" s="81">
        <v>0</v>
      </c>
      <c r="BO309" s="81">
        <v>0</v>
      </c>
      <c r="BP309" s="81">
        <v>6</v>
      </c>
      <c r="BQ309" s="81">
        <v>0</v>
      </c>
      <c r="BR309" s="81">
        <v>3</v>
      </c>
      <c r="BS309" s="81">
        <v>0</v>
      </c>
      <c r="BT309"/>
      <c r="BU309" s="80">
        <v>52.265000000000001</v>
      </c>
      <c r="BV309" s="80">
        <v>0</v>
      </c>
      <c r="BW309" s="80">
        <v>0</v>
      </c>
      <c r="BX309" s="80">
        <v>0</v>
      </c>
      <c r="BY309" s="80">
        <v>0</v>
      </c>
      <c r="BZ309" s="80">
        <v>0</v>
      </c>
      <c r="CA309" s="80">
        <v>0</v>
      </c>
      <c r="CB309" s="80">
        <v>0</v>
      </c>
      <c r="CC309" s="80">
        <v>0</v>
      </c>
    </row>
    <row r="310" spans="1:81">
      <c r="A310" s="80" t="s">
        <v>2051</v>
      </c>
      <c r="B310" s="80">
        <v>408</v>
      </c>
      <c r="C310" s="80">
        <v>17</v>
      </c>
      <c r="D310" s="80">
        <v>24</v>
      </c>
      <c r="E310" s="80">
        <v>2020</v>
      </c>
      <c r="F310" s="80" t="s">
        <v>218</v>
      </c>
      <c r="G310" s="80" t="s">
        <v>2034</v>
      </c>
      <c r="H310" s="80" t="s">
        <v>2035</v>
      </c>
      <c r="I310" s="177"/>
      <c r="J310" s="81">
        <v>111.40584012303241</v>
      </c>
      <c r="K310" s="81">
        <v>1.8016497761662911</v>
      </c>
      <c r="L310" s="81">
        <v>4.0805455340123444</v>
      </c>
      <c r="M310" s="81">
        <v>47.537689772537043</v>
      </c>
      <c r="N310" s="81">
        <v>17.637695653860494</v>
      </c>
      <c r="O310" s="81">
        <v>16.611280162863448</v>
      </c>
      <c r="P310" s="81">
        <v>33.714249323321035</v>
      </c>
      <c r="Q310" s="81">
        <v>0.93085158140105051</v>
      </c>
      <c r="R310" s="81">
        <v>0</v>
      </c>
      <c r="S310" s="81">
        <v>2.290539907365265</v>
      </c>
      <c r="T310" s="82"/>
      <c r="U310" s="81">
        <v>26375688</v>
      </c>
      <c r="V310" s="81">
        <v>930</v>
      </c>
      <c r="W310" s="81">
        <v>136</v>
      </c>
      <c r="X310" s="81">
        <v>14395</v>
      </c>
      <c r="Y310" s="81">
        <v>7175</v>
      </c>
      <c r="Z310" s="81">
        <v>11870</v>
      </c>
      <c r="AA310" s="81">
        <v>7606</v>
      </c>
      <c r="AB310" s="81">
        <v>15787</v>
      </c>
      <c r="AC310" s="81">
        <v>0</v>
      </c>
      <c r="AD310" s="81">
        <v>2.290539907365265</v>
      </c>
      <c r="AE310" s="82"/>
      <c r="AF310" s="81">
        <v>155448802.9716939</v>
      </c>
      <c r="AG310" s="81">
        <v>1387165.1850186652</v>
      </c>
      <c r="AH310" s="81">
        <v>740771.78265779722</v>
      </c>
      <c r="AI310" s="81">
        <v>93184718.023585111</v>
      </c>
      <c r="AJ310" s="81">
        <v>32918086.876561511</v>
      </c>
      <c r="AK310" s="81"/>
      <c r="AL310" s="81"/>
      <c r="AM310" s="81">
        <v>2060378.8972282682</v>
      </c>
      <c r="AN310" s="81"/>
      <c r="AO310" s="81"/>
      <c r="AP310" s="82"/>
      <c r="AQ310" s="81">
        <v>421</v>
      </c>
      <c r="AR310" s="81">
        <v>88</v>
      </c>
      <c r="AS310" s="81">
        <v>0</v>
      </c>
      <c r="AT310" s="81">
        <v>1</v>
      </c>
      <c r="AU310" s="81">
        <v>0</v>
      </c>
      <c r="AV310" s="81">
        <v>0</v>
      </c>
      <c r="AW310" s="81">
        <v>0</v>
      </c>
      <c r="AX310" s="82"/>
      <c r="AY310" s="81">
        <v>1683.200000000001</v>
      </c>
      <c r="AZ310" s="81">
        <v>4355.6000000000004</v>
      </c>
      <c r="BA310" s="81">
        <v>0</v>
      </c>
      <c r="BB310" s="81">
        <v>131</v>
      </c>
      <c r="BC310" s="81">
        <v>0</v>
      </c>
      <c r="BD310" s="81">
        <v>0</v>
      </c>
      <c r="BE310" s="81">
        <v>0</v>
      </c>
      <c r="BF310" s="82"/>
      <c r="BG310" s="81">
        <v>0</v>
      </c>
      <c r="BH310" s="81">
        <v>0</v>
      </c>
      <c r="BI310" s="81">
        <v>43.87</v>
      </c>
      <c r="BJ310" s="81">
        <v>0</v>
      </c>
      <c r="BK310" s="81">
        <v>8.4879999999999995</v>
      </c>
      <c r="BL310" s="81">
        <v>0</v>
      </c>
      <c r="BM310" s="82"/>
      <c r="BN310" s="81">
        <v>0</v>
      </c>
      <c r="BO310" s="81">
        <v>0</v>
      </c>
      <c r="BP310" s="81">
        <v>7</v>
      </c>
      <c r="BQ310" s="81">
        <v>0</v>
      </c>
      <c r="BR310" s="81">
        <v>3</v>
      </c>
      <c r="BS310" s="81">
        <v>0</v>
      </c>
      <c r="BT310"/>
      <c r="BU310" s="80">
        <v>52.357999999999997</v>
      </c>
      <c r="BV310" s="80">
        <v>0</v>
      </c>
      <c r="BW310" s="80">
        <v>0</v>
      </c>
      <c r="BX310" s="80">
        <v>0</v>
      </c>
      <c r="BY310" s="80">
        <v>0</v>
      </c>
      <c r="BZ310" s="80">
        <v>0</v>
      </c>
      <c r="CA310" s="80">
        <v>0</v>
      </c>
      <c r="CB310" s="80">
        <v>0</v>
      </c>
      <c r="CC310" s="80">
        <v>0</v>
      </c>
    </row>
    <row r="311" spans="1:81">
      <c r="A311" s="80" t="s">
        <v>2052</v>
      </c>
      <c r="B311" s="80">
        <v>408</v>
      </c>
      <c r="C311" s="80">
        <v>18</v>
      </c>
      <c r="D311" s="80">
        <v>24</v>
      </c>
      <c r="E311" s="80">
        <v>2021</v>
      </c>
      <c r="F311" s="80" t="s">
        <v>75</v>
      </c>
      <c r="G311" s="174" t="s">
        <v>2034</v>
      </c>
      <c r="H311" s="80" t="s">
        <v>2035</v>
      </c>
      <c r="I311" s="177"/>
      <c r="J311" s="81">
        <v>93.032081416931334</v>
      </c>
      <c r="K311" s="81">
        <v>2.0302613954004665</v>
      </c>
      <c r="L311" s="81">
        <v>4.1244102515127823</v>
      </c>
      <c r="M311" s="81">
        <v>44.450891652500822</v>
      </c>
      <c r="N311" s="81">
        <v>14.804091303036097</v>
      </c>
      <c r="O311" s="81">
        <v>15.855131367398672</v>
      </c>
      <c r="P311" s="81">
        <v>34.348770977326112</v>
      </c>
      <c r="Q311" s="81">
        <v>0.92805959340449329</v>
      </c>
      <c r="R311" s="81">
        <v>0</v>
      </c>
      <c r="S311" s="81">
        <v>1.8407986426787659</v>
      </c>
      <c r="T311" s="82"/>
      <c r="U311" s="81">
        <v>27296886</v>
      </c>
      <c r="V311" s="81">
        <v>930</v>
      </c>
      <c r="W311" s="81">
        <v>136</v>
      </c>
      <c r="X311" s="81">
        <v>14395</v>
      </c>
      <c r="Y311" s="81">
        <v>7172</v>
      </c>
      <c r="Z311" s="81">
        <v>11666</v>
      </c>
      <c r="AA311" s="81">
        <v>7557</v>
      </c>
      <c r="AB311" s="81">
        <v>15553</v>
      </c>
      <c r="AC311" s="81">
        <v>0</v>
      </c>
      <c r="AD311" s="81">
        <v>1.8407986426787659</v>
      </c>
      <c r="AE311" s="82"/>
      <c r="AF311" s="81">
        <v>142942120.70091844</v>
      </c>
      <c r="AG311" s="81">
        <v>1569293.334967559</v>
      </c>
      <c r="AH311" s="81">
        <v>760649.82563675835</v>
      </c>
      <c r="AI311" s="81">
        <v>99517055.198953673</v>
      </c>
      <c r="AJ311" s="81">
        <v>28629512.156908896</v>
      </c>
      <c r="AK311" s="81">
        <v>0</v>
      </c>
      <c r="AL311" s="81">
        <v>0</v>
      </c>
      <c r="AM311" s="81">
        <v>2041547.2470747589</v>
      </c>
      <c r="AN311" s="81">
        <v>0</v>
      </c>
      <c r="AO311" s="81">
        <v>0</v>
      </c>
      <c r="AP311" s="82"/>
      <c r="AQ311" s="81">
        <v>434</v>
      </c>
      <c r="AR311" s="81">
        <v>91</v>
      </c>
      <c r="AS311" s="81">
        <v>0</v>
      </c>
      <c r="AT311" s="81">
        <v>1</v>
      </c>
      <c r="AU311" s="81">
        <v>0</v>
      </c>
      <c r="AV311" s="81">
        <v>0</v>
      </c>
      <c r="AW311" s="81"/>
      <c r="AX311" s="82"/>
      <c r="AY311" s="81">
        <v>1761.3000000000011</v>
      </c>
      <c r="AZ311" s="81">
        <v>5316.9000000000005</v>
      </c>
      <c r="BA311" s="81">
        <v>0</v>
      </c>
      <c r="BB311" s="81">
        <v>131</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2053</v>
      </c>
      <c r="B312" s="80">
        <v>408</v>
      </c>
      <c r="C312" s="80">
        <v>19</v>
      </c>
      <c r="D312" s="80">
        <v>24</v>
      </c>
      <c r="E312" s="80">
        <v>2022</v>
      </c>
      <c r="F312" s="80" t="s">
        <v>568</v>
      </c>
      <c r="G312" s="174" t="s">
        <v>2034</v>
      </c>
      <c r="H312" s="80" t="s">
        <v>2035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451</v>
      </c>
      <c r="AR312" s="81">
        <v>93</v>
      </c>
      <c r="AS312" s="81">
        <v>0</v>
      </c>
      <c r="AT312" s="81">
        <v>1</v>
      </c>
      <c r="AU312" s="81">
        <v>0</v>
      </c>
      <c r="AV312" s="81">
        <v>0</v>
      </c>
      <c r="AW312" s="81"/>
      <c r="AX312" s="82"/>
      <c r="AY312" s="81">
        <v>1868.1999999999982</v>
      </c>
      <c r="AZ312" s="81">
        <v>5383.2000000000007</v>
      </c>
      <c r="BA312" s="81">
        <v>0</v>
      </c>
      <c r="BB312" s="81">
        <v>131</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2054</v>
      </c>
      <c r="B313" s="80">
        <v>1</v>
      </c>
      <c r="C313" s="80">
        <v>1</v>
      </c>
      <c r="D313" s="80">
        <v>1</v>
      </c>
      <c r="E313" s="80">
        <v>1990</v>
      </c>
      <c r="F313" s="80" t="s">
        <v>562</v>
      </c>
      <c r="G313" s="80" t="s">
        <v>2055</v>
      </c>
      <c r="H313" s="80" t="s">
        <v>2056</v>
      </c>
      <c r="I313" s="177" t="s">
        <v>563</v>
      </c>
      <c r="J313" s="81">
        <v>65.025234073272884</v>
      </c>
      <c r="K313" s="81">
        <v>2.7912174841180364</v>
      </c>
      <c r="L313" s="81">
        <v>4.0171627880491814</v>
      </c>
      <c r="M313" s="81">
        <v>13.264387659932332</v>
      </c>
      <c r="N313" s="81">
        <v>15.227010440708687</v>
      </c>
      <c r="O313" s="81">
        <v>18.496921229702654</v>
      </c>
      <c r="P313" s="81">
        <v>29.282022909133836</v>
      </c>
      <c r="Q313" s="81">
        <v>1.4674867463040091</v>
      </c>
      <c r="R313" s="81">
        <v>0</v>
      </c>
      <c r="S313" s="81">
        <v>1.852010203931886</v>
      </c>
      <c r="T313" s="82"/>
      <c r="U313" s="81">
        <v>2728530</v>
      </c>
      <c r="V313" s="81">
        <v>1236</v>
      </c>
      <c r="W313" s="81">
        <v>42</v>
      </c>
      <c r="X313" s="81">
        <v>4939</v>
      </c>
      <c r="Y313" s="81">
        <v>6554</v>
      </c>
      <c r="Z313" s="81">
        <v>7608</v>
      </c>
      <c r="AA313" s="81">
        <v>7110</v>
      </c>
      <c r="AB313" s="81">
        <v>23827</v>
      </c>
      <c r="AC313" s="81">
        <v>0</v>
      </c>
      <c r="AD313" s="81">
        <v>1.852010203931886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2057</v>
      </c>
      <c r="B314" s="80">
        <v>2</v>
      </c>
      <c r="C314" s="80">
        <v>2</v>
      </c>
      <c r="D314" s="80">
        <v>1</v>
      </c>
      <c r="E314" s="80">
        <v>2005</v>
      </c>
      <c r="F314" s="80" t="s">
        <v>565</v>
      </c>
      <c r="G314" s="80" t="s">
        <v>2055</v>
      </c>
      <c r="H314" s="80" t="s">
        <v>2056</v>
      </c>
      <c r="I314" s="177"/>
      <c r="J314" s="81">
        <v>56.621143567387946</v>
      </c>
      <c r="K314" s="81">
        <v>2.5274082553924675</v>
      </c>
      <c r="L314" s="81">
        <v>8.3833337379786474</v>
      </c>
      <c r="M314" s="81">
        <v>24.162652854512771</v>
      </c>
      <c r="N314" s="81">
        <v>19.476841745801522</v>
      </c>
      <c r="O314" s="81">
        <v>24.468131474574733</v>
      </c>
      <c r="P314" s="81">
        <v>30.820678640741736</v>
      </c>
      <c r="Q314" s="81">
        <v>1.2684946211013584</v>
      </c>
      <c r="R314" s="81">
        <v>0</v>
      </c>
      <c r="S314" s="81">
        <v>2.06328829</v>
      </c>
      <c r="T314" s="82"/>
      <c r="U314" s="81">
        <v>2510823</v>
      </c>
      <c r="V314" s="81">
        <v>1233</v>
      </c>
      <c r="W314" s="81">
        <v>75</v>
      </c>
      <c r="X314" s="81">
        <v>4914</v>
      </c>
      <c r="Y314" s="81">
        <v>7250</v>
      </c>
      <c r="Z314" s="81">
        <v>11646</v>
      </c>
      <c r="AA314" s="81">
        <v>6129</v>
      </c>
      <c r="AB314" s="81">
        <v>21531</v>
      </c>
      <c r="AC314" s="81">
        <v>0</v>
      </c>
      <c r="AD314" s="81">
        <v>2.06328829</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2058</v>
      </c>
      <c r="B315" s="80">
        <v>3</v>
      </c>
      <c r="C315" s="80">
        <v>3</v>
      </c>
      <c r="D315" s="80">
        <v>1</v>
      </c>
      <c r="E315" s="80">
        <v>2006</v>
      </c>
      <c r="F315" s="80" t="s">
        <v>566</v>
      </c>
      <c r="G315" s="80" t="s">
        <v>2055</v>
      </c>
      <c r="H315" s="80" t="s">
        <v>2056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2059</v>
      </c>
      <c r="B316" s="80">
        <v>4</v>
      </c>
      <c r="C316" s="80">
        <v>4</v>
      </c>
      <c r="D316" s="80">
        <v>1</v>
      </c>
      <c r="E316" s="80">
        <v>2007</v>
      </c>
      <c r="F316" s="80" t="s">
        <v>567</v>
      </c>
      <c r="G316" s="80" t="s">
        <v>2055</v>
      </c>
      <c r="H316" s="80" t="s">
        <v>2056</v>
      </c>
      <c r="I316" s="177"/>
      <c r="J316" s="81">
        <v>57.067367065710819</v>
      </c>
      <c r="K316" s="81">
        <v>3.1375582943478615</v>
      </c>
      <c r="L316" s="81">
        <v>10.366985638168517</v>
      </c>
      <c r="M316" s="81">
        <v>22.062475891373385</v>
      </c>
      <c r="N316" s="81">
        <v>20.552979110053545</v>
      </c>
      <c r="O316" s="81">
        <v>23.215849725078936</v>
      </c>
      <c r="P316" s="81">
        <v>30.11814531846715</v>
      </c>
      <c r="Q316" s="81">
        <v>1.2958442824956937</v>
      </c>
      <c r="R316" s="81">
        <v>0</v>
      </c>
      <c r="S316" s="81">
        <v>1.9375511320000001</v>
      </c>
      <c r="T316" s="82"/>
      <c r="U316" s="81">
        <v>2702239</v>
      </c>
      <c r="V316" s="81">
        <v>1154</v>
      </c>
      <c r="W316" s="81">
        <v>122</v>
      </c>
      <c r="X316" s="81">
        <v>5734</v>
      </c>
      <c r="Y316" s="81">
        <v>7200</v>
      </c>
      <c r="Z316" s="81">
        <v>11487</v>
      </c>
      <c r="AA316" s="81">
        <v>5898</v>
      </c>
      <c r="AB316" s="81">
        <v>20832</v>
      </c>
      <c r="AC316" s="81">
        <v>0</v>
      </c>
      <c r="AD316" s="81">
        <v>1.9375511320000001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2060</v>
      </c>
      <c r="B317" s="80">
        <v>5</v>
      </c>
      <c r="C317" s="80">
        <v>5</v>
      </c>
      <c r="D317" s="80">
        <v>1</v>
      </c>
      <c r="E317" s="80">
        <v>2008</v>
      </c>
      <c r="F317" s="80" t="s">
        <v>84</v>
      </c>
      <c r="G317" s="80" t="s">
        <v>2055</v>
      </c>
      <c r="H317" s="80" t="s">
        <v>2056</v>
      </c>
      <c r="I317" s="177"/>
      <c r="J317" s="81">
        <v>50.236692982796619</v>
      </c>
      <c r="K317" s="81">
        <v>2.4616264681579381</v>
      </c>
      <c r="L317" s="81">
        <v>9.3524800728086337</v>
      </c>
      <c r="M317" s="81">
        <v>24.160531443493394</v>
      </c>
      <c r="N317" s="81">
        <v>18.211002912282218</v>
      </c>
      <c r="O317" s="81">
        <v>22.360305297775756</v>
      </c>
      <c r="P317" s="81">
        <v>29.181000555840484</v>
      </c>
      <c r="Q317" s="81">
        <v>1.2523126123031096</v>
      </c>
      <c r="R317" s="81">
        <v>0</v>
      </c>
      <c r="S317" s="81">
        <v>2.8047125449999992</v>
      </c>
      <c r="T317" s="82"/>
      <c r="U317" s="81">
        <v>2683434</v>
      </c>
      <c r="V317" s="81">
        <v>1154</v>
      </c>
      <c r="W317" s="81">
        <v>122</v>
      </c>
      <c r="X317" s="81">
        <v>5734</v>
      </c>
      <c r="Y317" s="81">
        <v>7124</v>
      </c>
      <c r="Z317" s="81">
        <v>11452</v>
      </c>
      <c r="AA317" s="81">
        <v>5721</v>
      </c>
      <c r="AB317" s="81">
        <v>20463</v>
      </c>
      <c r="AC317" s="81">
        <v>0</v>
      </c>
      <c r="AD317" s="81">
        <v>2.8047125449999992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2061</v>
      </c>
      <c r="B318" s="80">
        <v>6</v>
      </c>
      <c r="C318" s="80">
        <v>6</v>
      </c>
      <c r="D318" s="80">
        <v>1</v>
      </c>
      <c r="E318" s="80">
        <v>2009</v>
      </c>
      <c r="F318" s="80" t="s">
        <v>85</v>
      </c>
      <c r="G318" s="80" t="s">
        <v>2055</v>
      </c>
      <c r="H318" s="80" t="s">
        <v>2056</v>
      </c>
      <c r="I318" s="177"/>
      <c r="J318" s="81">
        <v>49.752505696062883</v>
      </c>
      <c r="K318" s="81">
        <v>1.6243894101603789</v>
      </c>
      <c r="L318" s="81">
        <v>5.3115756968143275</v>
      </c>
      <c r="M318" s="81">
        <v>20.063715503256127</v>
      </c>
      <c r="N318" s="81">
        <v>15.6944451985444</v>
      </c>
      <c r="O318" s="81">
        <v>22.396543985837052</v>
      </c>
      <c r="P318" s="81">
        <v>27.962475311516858</v>
      </c>
      <c r="Q318" s="81">
        <v>1.1696371408673243</v>
      </c>
      <c r="R318" s="81">
        <v>0</v>
      </c>
      <c r="S318" s="81">
        <v>2.2359136799999995</v>
      </c>
      <c r="T318" s="82"/>
      <c r="U318" s="81">
        <v>2348811</v>
      </c>
      <c r="V318" s="81">
        <v>1040</v>
      </c>
      <c r="W318" s="81">
        <v>83</v>
      </c>
      <c r="X318" s="81">
        <v>5876</v>
      </c>
      <c r="Y318" s="81">
        <v>7022</v>
      </c>
      <c r="Z318" s="81">
        <v>11322</v>
      </c>
      <c r="AA318" s="81">
        <v>5628</v>
      </c>
      <c r="AB318" s="81">
        <v>20063</v>
      </c>
      <c r="AC318" s="81">
        <v>0</v>
      </c>
      <c r="AD318" s="81">
        <v>2.2359136799999995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2.3199999999999998</v>
      </c>
      <c r="BJ318" s="81">
        <v>0</v>
      </c>
      <c r="BK318" s="81">
        <v>63.439</v>
      </c>
      <c r="BL318" s="81">
        <v>0</v>
      </c>
      <c r="BM318" s="82"/>
      <c r="BN318" s="81">
        <v>0</v>
      </c>
      <c r="BO318" s="81">
        <v>0</v>
      </c>
      <c r="BP318" s="81">
        <v>1</v>
      </c>
      <c r="BQ318" s="81">
        <v>0</v>
      </c>
      <c r="BR318" s="81">
        <v>1</v>
      </c>
      <c r="BS318" s="81">
        <v>0</v>
      </c>
      <c r="BT318"/>
      <c r="BU318" s="80"/>
      <c r="BV318" s="80"/>
      <c r="BW318" s="80"/>
      <c r="BX318" s="80"/>
      <c r="BY318" s="80"/>
      <c r="BZ318" s="80"/>
      <c r="CA318" s="80"/>
      <c r="CB318" s="80"/>
      <c r="CC318" s="80"/>
    </row>
    <row r="319" spans="1:81">
      <c r="A319" s="80" t="s">
        <v>2062</v>
      </c>
      <c r="B319" s="80">
        <v>7</v>
      </c>
      <c r="C319" s="80">
        <v>7</v>
      </c>
      <c r="D319" s="80">
        <v>1</v>
      </c>
      <c r="E319" s="80">
        <v>2010</v>
      </c>
      <c r="F319" s="80" t="s">
        <v>86</v>
      </c>
      <c r="G319" s="80" t="s">
        <v>2055</v>
      </c>
      <c r="H319" s="80" t="s">
        <v>2056</v>
      </c>
      <c r="I319" s="177"/>
      <c r="J319" s="81">
        <v>56.44799585830657</v>
      </c>
      <c r="K319" s="81">
        <v>2.2765366220648273</v>
      </c>
      <c r="L319" s="81">
        <v>4.9405840776398042</v>
      </c>
      <c r="M319" s="81">
        <v>22.03425857230085</v>
      </c>
      <c r="N319" s="81">
        <v>16.973362414336293</v>
      </c>
      <c r="O319" s="81">
        <v>22.379588849565533</v>
      </c>
      <c r="P319" s="81">
        <v>28.321987861059426</v>
      </c>
      <c r="Q319" s="81">
        <v>1.2046572168939589</v>
      </c>
      <c r="R319" s="81">
        <v>0</v>
      </c>
      <c r="S319" s="81">
        <v>2.8938155820000007</v>
      </c>
      <c r="T319" s="82"/>
      <c r="U319" s="81">
        <v>2601340</v>
      </c>
      <c r="V319" s="81">
        <v>1040</v>
      </c>
      <c r="W319" s="81">
        <v>83</v>
      </c>
      <c r="X319" s="81">
        <v>5876</v>
      </c>
      <c r="Y319" s="81">
        <v>7007</v>
      </c>
      <c r="Z319" s="81">
        <v>11366</v>
      </c>
      <c r="AA319" s="81">
        <v>5558</v>
      </c>
      <c r="AB319" s="81">
        <v>19800</v>
      </c>
      <c r="AC319" s="81">
        <v>0</v>
      </c>
      <c r="AD319" s="81">
        <v>2.8938155820000007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3.1760000000000002</v>
      </c>
      <c r="BJ319" s="81">
        <v>0</v>
      </c>
      <c r="BK319" s="81">
        <v>55.692</v>
      </c>
      <c r="BL319" s="81">
        <v>0</v>
      </c>
      <c r="BM319" s="82"/>
      <c r="BN319" s="81">
        <v>0</v>
      </c>
      <c r="BO319" s="81">
        <v>0</v>
      </c>
      <c r="BP319" s="81">
        <v>1</v>
      </c>
      <c r="BQ319" s="81">
        <v>0</v>
      </c>
      <c r="BR319" s="81">
        <v>1</v>
      </c>
      <c r="BS319" s="81">
        <v>0</v>
      </c>
      <c r="BT319"/>
      <c r="BU319" s="80">
        <v>58.868000000000002</v>
      </c>
      <c r="BV319" s="80">
        <v>0</v>
      </c>
      <c r="BW319" s="80">
        <v>0</v>
      </c>
      <c r="BX319" s="80">
        <v>0</v>
      </c>
      <c r="BY319" s="80">
        <v>0</v>
      </c>
      <c r="BZ319" s="80">
        <v>0</v>
      </c>
      <c r="CA319" s="80">
        <v>0</v>
      </c>
      <c r="CB319" s="80">
        <v>0</v>
      </c>
      <c r="CC319" s="80">
        <v>0</v>
      </c>
    </row>
    <row r="320" spans="1:81">
      <c r="A320" s="80" t="s">
        <v>2063</v>
      </c>
      <c r="B320" s="80">
        <v>8</v>
      </c>
      <c r="C320" s="80">
        <v>8</v>
      </c>
      <c r="D320" s="80">
        <v>1</v>
      </c>
      <c r="E320" s="80">
        <v>2011</v>
      </c>
      <c r="F320" s="80" t="s">
        <v>87</v>
      </c>
      <c r="G320" s="80" t="s">
        <v>2055</v>
      </c>
      <c r="H320" s="80" t="s">
        <v>2056</v>
      </c>
      <c r="I320" s="177"/>
      <c r="J320" s="81">
        <v>52.168127589596885</v>
      </c>
      <c r="K320" s="81">
        <v>2.3977116066717938</v>
      </c>
      <c r="L320" s="81">
        <v>3.7624296385969305</v>
      </c>
      <c r="M320" s="81">
        <v>27.632669111949294</v>
      </c>
      <c r="N320" s="81">
        <v>20.232503073159247</v>
      </c>
      <c r="O320" s="81">
        <v>21.992378087357178</v>
      </c>
      <c r="P320" s="81">
        <v>27.048268604685124</v>
      </c>
      <c r="Q320" s="81">
        <v>1.3627225356430841</v>
      </c>
      <c r="R320" s="81">
        <v>0</v>
      </c>
      <c r="S320" s="81">
        <v>3.4719895764400008</v>
      </c>
      <c r="T320" s="82"/>
      <c r="U320" s="81">
        <v>2342579</v>
      </c>
      <c r="V320" s="81">
        <v>1040</v>
      </c>
      <c r="W320" s="81">
        <v>83</v>
      </c>
      <c r="X320" s="81">
        <v>5876</v>
      </c>
      <c r="Y320" s="81">
        <v>6908</v>
      </c>
      <c r="Z320" s="81">
        <v>11412</v>
      </c>
      <c r="AA320" s="81">
        <v>5466</v>
      </c>
      <c r="AB320" s="81">
        <v>19418</v>
      </c>
      <c r="AC320" s="81">
        <v>0</v>
      </c>
      <c r="AD320" s="81">
        <v>3.4719895764400008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2.3220000000000001</v>
      </c>
      <c r="BJ320" s="81">
        <v>0</v>
      </c>
      <c r="BK320" s="81">
        <v>60.12</v>
      </c>
      <c r="BL320" s="81">
        <v>0</v>
      </c>
      <c r="BM320" s="82"/>
      <c r="BN320" s="81">
        <v>0</v>
      </c>
      <c r="BO320" s="81">
        <v>0</v>
      </c>
      <c r="BP320" s="81">
        <v>1</v>
      </c>
      <c r="BQ320" s="81">
        <v>0</v>
      </c>
      <c r="BR320" s="81">
        <v>1</v>
      </c>
      <c r="BS320" s="81">
        <v>0</v>
      </c>
      <c r="BT320"/>
      <c r="BU320" s="80">
        <v>62.442</v>
      </c>
      <c r="BV320" s="80">
        <v>0</v>
      </c>
      <c r="BW320" s="80">
        <v>0</v>
      </c>
      <c r="BX320" s="80">
        <v>0</v>
      </c>
      <c r="BY320" s="80">
        <v>0</v>
      </c>
      <c r="BZ320" s="80">
        <v>0</v>
      </c>
      <c r="CA320" s="80">
        <v>0</v>
      </c>
      <c r="CB320" s="80">
        <v>0</v>
      </c>
      <c r="CC320" s="80">
        <v>0</v>
      </c>
    </row>
    <row r="321" spans="1:81">
      <c r="A321" s="80" t="s">
        <v>2064</v>
      </c>
      <c r="B321" s="80">
        <v>9</v>
      </c>
      <c r="C321" s="80">
        <v>9</v>
      </c>
      <c r="D321" s="80">
        <v>1</v>
      </c>
      <c r="E321" s="80">
        <v>2012</v>
      </c>
      <c r="F321" s="80" t="s">
        <v>88</v>
      </c>
      <c r="G321" s="80" t="s">
        <v>2055</v>
      </c>
      <c r="H321" s="80" t="s">
        <v>2056</v>
      </c>
      <c r="I321" s="177"/>
      <c r="J321" s="81">
        <v>53.263460949937894</v>
      </c>
      <c r="K321" s="81">
        <v>2.2598755733863416</v>
      </c>
      <c r="L321" s="81">
        <v>3.6899980986256709</v>
      </c>
      <c r="M321" s="81">
        <v>29.374283394234563</v>
      </c>
      <c r="N321" s="81">
        <v>20.913131535831297</v>
      </c>
      <c r="O321" s="81">
        <v>21.859467051125222</v>
      </c>
      <c r="P321" s="81">
        <v>26.79408089287902</v>
      </c>
      <c r="Q321" s="81">
        <v>1.4619611800183931</v>
      </c>
      <c r="R321" s="81">
        <v>0</v>
      </c>
      <c r="S321" s="81">
        <v>3.4070738600600006</v>
      </c>
      <c r="T321" s="82"/>
      <c r="U321" s="81">
        <v>2338526</v>
      </c>
      <c r="V321" s="81">
        <v>1040</v>
      </c>
      <c r="W321" s="81">
        <v>83</v>
      </c>
      <c r="X321" s="81">
        <v>5876</v>
      </c>
      <c r="Y321" s="81">
        <v>7114</v>
      </c>
      <c r="Z321" s="81">
        <v>11433</v>
      </c>
      <c r="AA321" s="81">
        <v>5384</v>
      </c>
      <c r="AB321" s="81">
        <v>19174</v>
      </c>
      <c r="AC321" s="81">
        <v>0</v>
      </c>
      <c r="AD321" s="81">
        <v>3.4070738600600006</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3.093</v>
      </c>
      <c r="BJ321" s="81">
        <v>0</v>
      </c>
      <c r="BK321" s="81">
        <v>87.171999999999997</v>
      </c>
      <c r="BL321" s="81">
        <v>0</v>
      </c>
      <c r="BM321" s="82"/>
      <c r="BN321" s="81">
        <v>0</v>
      </c>
      <c r="BO321" s="81">
        <v>0</v>
      </c>
      <c r="BP321" s="81">
        <v>1</v>
      </c>
      <c r="BQ321" s="81">
        <v>0</v>
      </c>
      <c r="BR321" s="81">
        <v>1</v>
      </c>
      <c r="BS321" s="81">
        <v>0</v>
      </c>
      <c r="BT321"/>
      <c r="BU321" s="80">
        <v>90.265000000000001</v>
      </c>
      <c r="BV321" s="80">
        <v>0</v>
      </c>
      <c r="BW321" s="80">
        <v>0</v>
      </c>
      <c r="BX321" s="80">
        <v>0</v>
      </c>
      <c r="BY321" s="80">
        <v>0</v>
      </c>
      <c r="BZ321" s="80">
        <v>0</v>
      </c>
      <c r="CA321" s="80">
        <v>0</v>
      </c>
      <c r="CB321" s="80">
        <v>0</v>
      </c>
      <c r="CC321" s="80">
        <v>0</v>
      </c>
    </row>
    <row r="322" spans="1:81">
      <c r="A322" s="80" t="s">
        <v>2065</v>
      </c>
      <c r="B322" s="80">
        <v>10</v>
      </c>
      <c r="C322" s="80">
        <v>10</v>
      </c>
      <c r="D322" s="80">
        <v>1</v>
      </c>
      <c r="E322" s="80">
        <v>2013</v>
      </c>
      <c r="F322" s="80" t="s">
        <v>89</v>
      </c>
      <c r="G322" s="80" t="s">
        <v>2055</v>
      </c>
      <c r="H322" s="80" t="s">
        <v>2056</v>
      </c>
      <c r="I322" s="177"/>
      <c r="J322" s="81">
        <v>56.670667014910144</v>
      </c>
      <c r="K322" s="81">
        <v>1.9338116119391549</v>
      </c>
      <c r="L322" s="81">
        <v>3.685600192472346</v>
      </c>
      <c r="M322" s="81">
        <v>28.712650961158939</v>
      </c>
      <c r="N322" s="81">
        <v>22.427301648013778</v>
      </c>
      <c r="O322" s="81">
        <v>20.934346779644329</v>
      </c>
      <c r="P322" s="81">
        <v>26.125752099498069</v>
      </c>
      <c r="Q322" s="81">
        <v>1.46226454406962</v>
      </c>
      <c r="R322" s="81">
        <v>0</v>
      </c>
      <c r="S322" s="81">
        <v>1.7943026634194899</v>
      </c>
      <c r="T322" s="82"/>
      <c r="U322" s="81">
        <v>2317275</v>
      </c>
      <c r="V322" s="81">
        <v>1040</v>
      </c>
      <c r="W322" s="81">
        <v>83</v>
      </c>
      <c r="X322" s="81">
        <v>5876</v>
      </c>
      <c r="Y322" s="81">
        <v>7061</v>
      </c>
      <c r="Z322" s="81">
        <v>11438</v>
      </c>
      <c r="AA322" s="81">
        <v>5230</v>
      </c>
      <c r="AB322" s="81">
        <v>18903</v>
      </c>
      <c r="AC322" s="81">
        <v>0</v>
      </c>
      <c r="AD322" s="81">
        <v>1.7943026634194899</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3.3319999999999999</v>
      </c>
      <c r="BJ322" s="81">
        <v>0</v>
      </c>
      <c r="BK322" s="81">
        <v>93.978999999999999</v>
      </c>
      <c r="BL322" s="81">
        <v>0</v>
      </c>
      <c r="BM322" s="82"/>
      <c r="BN322" s="81">
        <v>0</v>
      </c>
      <c r="BO322" s="81">
        <v>0</v>
      </c>
      <c r="BP322" s="81">
        <v>1</v>
      </c>
      <c r="BQ322" s="81">
        <v>0</v>
      </c>
      <c r="BR322" s="81">
        <v>1</v>
      </c>
      <c r="BS322" s="81">
        <v>0</v>
      </c>
      <c r="BT322"/>
      <c r="BU322" s="80">
        <v>97.311000000000007</v>
      </c>
      <c r="BV322" s="80">
        <v>0</v>
      </c>
      <c r="BW322" s="80">
        <v>0</v>
      </c>
      <c r="BX322" s="80">
        <v>0</v>
      </c>
      <c r="BY322" s="80">
        <v>0</v>
      </c>
      <c r="BZ322" s="80">
        <v>0</v>
      </c>
      <c r="CA322" s="80">
        <v>0</v>
      </c>
      <c r="CB322" s="80">
        <v>0</v>
      </c>
      <c r="CC322" s="80">
        <v>0</v>
      </c>
    </row>
    <row r="323" spans="1:81">
      <c r="A323" s="80" t="s">
        <v>2066</v>
      </c>
      <c r="B323" s="80">
        <v>11</v>
      </c>
      <c r="C323" s="80">
        <v>11</v>
      </c>
      <c r="D323" s="80">
        <v>1</v>
      </c>
      <c r="E323" s="80">
        <v>2014</v>
      </c>
      <c r="F323" s="80" t="s">
        <v>90</v>
      </c>
      <c r="G323" s="80" t="s">
        <v>2055</v>
      </c>
      <c r="H323" s="80" t="s">
        <v>2056</v>
      </c>
      <c r="I323" s="177"/>
      <c r="J323" s="81">
        <v>60.897874022351687</v>
      </c>
      <c r="K323" s="81">
        <v>2.182242727347655</v>
      </c>
      <c r="L323" s="81">
        <v>3.8245168140234971</v>
      </c>
      <c r="M323" s="81">
        <v>30.778209506742858</v>
      </c>
      <c r="N323" s="81">
        <v>19.976673456733721</v>
      </c>
      <c r="O323" s="81">
        <v>19.850617505084305</v>
      </c>
      <c r="P323" s="81">
        <v>25.789627923369355</v>
      </c>
      <c r="Q323" s="81">
        <v>1.3741052997839944</v>
      </c>
      <c r="R323" s="81">
        <v>0</v>
      </c>
      <c r="S323" s="81">
        <v>2.2942663540600301</v>
      </c>
      <c r="T323" s="82"/>
      <c r="U323" s="81">
        <v>2690388</v>
      </c>
      <c r="V323" s="81">
        <v>959</v>
      </c>
      <c r="W323" s="81">
        <v>83</v>
      </c>
      <c r="X323" s="81">
        <v>5842</v>
      </c>
      <c r="Y323" s="81">
        <v>7031</v>
      </c>
      <c r="Z323" s="81">
        <v>11423</v>
      </c>
      <c r="AA323" s="81">
        <v>5136</v>
      </c>
      <c r="AB323" s="81">
        <v>18514</v>
      </c>
      <c r="AC323" s="81">
        <v>0</v>
      </c>
      <c r="AD323" s="81">
        <v>2.2942663540600301</v>
      </c>
      <c r="AE323" s="82"/>
      <c r="AF323" s="81">
        <v>24120798.559094299</v>
      </c>
      <c r="AG323" s="81">
        <v>1861834.6159052991</v>
      </c>
      <c r="AH323" s="81">
        <v>827081.85268800659</v>
      </c>
      <c r="AI323" s="81">
        <v>41247446.016434878</v>
      </c>
      <c r="AJ323" s="81">
        <v>27593824.467154779</v>
      </c>
      <c r="AK323" s="81">
        <v>0</v>
      </c>
      <c r="AL323" s="81">
        <v>0</v>
      </c>
      <c r="AM323" s="81">
        <v>2541695.5413180911</v>
      </c>
      <c r="AN323" s="81">
        <v>0</v>
      </c>
      <c r="AO323" s="81">
        <v>0</v>
      </c>
      <c r="AP323" s="82"/>
      <c r="AQ323" s="81">
        <v>376</v>
      </c>
      <c r="AR323" s="81">
        <v>76</v>
      </c>
      <c r="AS323" s="81">
        <v>0</v>
      </c>
      <c r="AT323" s="81">
        <v>0</v>
      </c>
      <c r="AU323" s="81">
        <v>0</v>
      </c>
      <c r="AV323" s="81">
        <v>1</v>
      </c>
      <c r="AW323" s="81" t="s">
        <v>564</v>
      </c>
      <c r="AX323" s="82"/>
      <c r="AY323" s="81">
        <v>1651.1999999999998</v>
      </c>
      <c r="AZ323" s="81">
        <v>16756.400000000001</v>
      </c>
      <c r="BA323" s="81">
        <v>0</v>
      </c>
      <c r="BB323" s="81">
        <v>0</v>
      </c>
      <c r="BC323" s="81">
        <v>0</v>
      </c>
      <c r="BD323" s="81">
        <v>495.9</v>
      </c>
      <c r="BE323" s="81" t="s">
        <v>564</v>
      </c>
      <c r="BF323" s="82"/>
      <c r="BG323" s="81">
        <v>0</v>
      </c>
      <c r="BH323" s="81">
        <v>0</v>
      </c>
      <c r="BI323" s="81">
        <v>3.7730000000000001</v>
      </c>
      <c r="BJ323" s="81">
        <v>0</v>
      </c>
      <c r="BK323" s="81">
        <v>99.287000000000006</v>
      </c>
      <c r="BL323" s="81">
        <v>0</v>
      </c>
      <c r="BM323" s="82"/>
      <c r="BN323" s="81">
        <v>0</v>
      </c>
      <c r="BO323" s="81">
        <v>0</v>
      </c>
      <c r="BP323" s="81">
        <v>1</v>
      </c>
      <c r="BQ323" s="81">
        <v>0</v>
      </c>
      <c r="BR323" s="81">
        <v>1</v>
      </c>
      <c r="BS323" s="81">
        <v>0</v>
      </c>
      <c r="BT323"/>
      <c r="BU323" s="80">
        <v>103.06</v>
      </c>
      <c r="BV323" s="80">
        <v>0</v>
      </c>
      <c r="BW323" s="80">
        <v>0</v>
      </c>
      <c r="BX323" s="80">
        <v>0</v>
      </c>
      <c r="BY323" s="80">
        <v>0</v>
      </c>
      <c r="BZ323" s="80">
        <v>0</v>
      </c>
      <c r="CA323" s="80">
        <v>0</v>
      </c>
      <c r="CB323" s="80">
        <v>0</v>
      </c>
      <c r="CC323" s="80">
        <v>0</v>
      </c>
    </row>
    <row r="324" spans="1:81">
      <c r="A324" s="80" t="s">
        <v>2067</v>
      </c>
      <c r="B324" s="80">
        <v>12</v>
      </c>
      <c r="C324" s="80">
        <v>12</v>
      </c>
      <c r="D324" s="80">
        <v>1</v>
      </c>
      <c r="E324" s="80">
        <v>2015</v>
      </c>
      <c r="F324" s="80" t="s">
        <v>91</v>
      </c>
      <c r="G324" s="80" t="s">
        <v>2055</v>
      </c>
      <c r="H324" s="80" t="s">
        <v>2056</v>
      </c>
      <c r="I324" s="177"/>
      <c r="J324" s="81">
        <v>56.262627430941301</v>
      </c>
      <c r="K324" s="81">
        <v>2.1009021974269761</v>
      </c>
      <c r="L324" s="81">
        <v>4.4778949507200032</v>
      </c>
      <c r="M324" s="81">
        <v>28.567584753077192</v>
      </c>
      <c r="N324" s="81">
        <v>18.16593115441675</v>
      </c>
      <c r="O324" s="81">
        <v>19.532097207270301</v>
      </c>
      <c r="P324" s="81">
        <v>25.297339455743614</v>
      </c>
      <c r="Q324" s="81">
        <v>1.3188788597537304</v>
      </c>
      <c r="R324" s="81">
        <v>0</v>
      </c>
      <c r="S324" s="81">
        <v>2.0427581824090848</v>
      </c>
      <c r="T324" s="82"/>
      <c r="U324" s="81">
        <v>2662538</v>
      </c>
      <c r="V324" s="81">
        <v>959</v>
      </c>
      <c r="W324" s="81">
        <v>83</v>
      </c>
      <c r="X324" s="81">
        <v>5842</v>
      </c>
      <c r="Y324" s="81">
        <v>7004</v>
      </c>
      <c r="Z324" s="81">
        <v>11348</v>
      </c>
      <c r="AA324" s="81">
        <v>5034</v>
      </c>
      <c r="AB324" s="81">
        <v>18152</v>
      </c>
      <c r="AC324" s="81">
        <v>0</v>
      </c>
      <c r="AD324" s="81">
        <v>2.0427581824090848</v>
      </c>
      <c r="AE324" s="82"/>
      <c r="AF324" s="81">
        <v>22385193.263235807</v>
      </c>
      <c r="AG324" s="81">
        <v>1667170.9889472886</v>
      </c>
      <c r="AH324" s="81">
        <v>862341.33429918054</v>
      </c>
      <c r="AI324" s="81">
        <v>39034290.78236571</v>
      </c>
      <c r="AJ324" s="81">
        <v>25638563.297116242</v>
      </c>
      <c r="AK324" s="81">
        <v>0</v>
      </c>
      <c r="AL324" s="81">
        <v>0</v>
      </c>
      <c r="AM324" s="81">
        <v>2487655.4552238593</v>
      </c>
      <c r="AN324" s="81">
        <v>0</v>
      </c>
      <c r="AO324" s="81">
        <v>0</v>
      </c>
      <c r="AP324" s="82"/>
      <c r="AQ324" s="81">
        <v>404</v>
      </c>
      <c r="AR324" s="81">
        <v>144</v>
      </c>
      <c r="AS324" s="81">
        <v>0</v>
      </c>
      <c r="AT324" s="81">
        <v>0</v>
      </c>
      <c r="AU324" s="81">
        <v>0</v>
      </c>
      <c r="AV324" s="81">
        <v>1</v>
      </c>
      <c r="AW324" s="81" t="s">
        <v>564</v>
      </c>
      <c r="AX324" s="82"/>
      <c r="AY324" s="81">
        <v>1797</v>
      </c>
      <c r="AZ324" s="81">
        <v>29926</v>
      </c>
      <c r="BA324" s="81">
        <v>0</v>
      </c>
      <c r="BB324" s="81">
        <v>0</v>
      </c>
      <c r="BC324" s="81">
        <v>0</v>
      </c>
      <c r="BD324" s="81">
        <v>495.9</v>
      </c>
      <c r="BE324" s="81" t="s">
        <v>564</v>
      </c>
      <c r="BF324" s="82"/>
      <c r="BG324" s="81">
        <v>0</v>
      </c>
      <c r="BH324" s="81">
        <v>0</v>
      </c>
      <c r="BI324" s="81">
        <v>3.5920000000000001</v>
      </c>
      <c r="BJ324" s="81">
        <v>0</v>
      </c>
      <c r="BK324" s="81">
        <v>95.942999999999998</v>
      </c>
      <c r="BL324" s="81">
        <v>0</v>
      </c>
      <c r="BM324" s="82"/>
      <c r="BN324" s="81">
        <v>0</v>
      </c>
      <c r="BO324" s="81">
        <v>0</v>
      </c>
      <c r="BP324" s="81">
        <v>1</v>
      </c>
      <c r="BQ324" s="81">
        <v>0</v>
      </c>
      <c r="BR324" s="81">
        <v>1</v>
      </c>
      <c r="BS324" s="81">
        <v>0</v>
      </c>
      <c r="BT324"/>
      <c r="BU324" s="80">
        <v>99.534999999999997</v>
      </c>
      <c r="BV324" s="80">
        <v>0</v>
      </c>
      <c r="BW324" s="80">
        <v>0</v>
      </c>
      <c r="BX324" s="80">
        <v>0</v>
      </c>
      <c r="BY324" s="80">
        <v>0</v>
      </c>
      <c r="BZ324" s="80">
        <v>0</v>
      </c>
      <c r="CA324" s="80">
        <v>0</v>
      </c>
      <c r="CB324" s="80">
        <v>0</v>
      </c>
      <c r="CC324" s="80">
        <v>0</v>
      </c>
    </row>
    <row r="325" spans="1:81">
      <c r="A325" s="80" t="s">
        <v>2068</v>
      </c>
      <c r="B325" s="80">
        <v>13</v>
      </c>
      <c r="C325" s="80">
        <v>13</v>
      </c>
      <c r="D325" s="80">
        <v>1</v>
      </c>
      <c r="E325" s="80">
        <v>2016</v>
      </c>
      <c r="F325" s="80" t="s">
        <v>92</v>
      </c>
      <c r="G325" s="80" t="s">
        <v>2055</v>
      </c>
      <c r="H325" s="80" t="s">
        <v>2056</v>
      </c>
      <c r="I325" s="177"/>
      <c r="J325" s="81">
        <v>67.58223924228335</v>
      </c>
      <c r="K325" s="81">
        <v>1.9979241281868851</v>
      </c>
      <c r="L325" s="81">
        <v>4.417857022956535</v>
      </c>
      <c r="M325" s="81">
        <v>25.79304595419957</v>
      </c>
      <c r="N325" s="81">
        <v>16.473154010018177</v>
      </c>
      <c r="O325" s="81">
        <v>19.194593013922081</v>
      </c>
      <c r="P325" s="81">
        <v>24.347055611578259</v>
      </c>
      <c r="Q325" s="81">
        <v>1.250963845274482</v>
      </c>
      <c r="R325" s="81">
        <v>0</v>
      </c>
      <c r="S325" s="81">
        <v>1.8152294418208175</v>
      </c>
      <c r="T325" s="82"/>
      <c r="U325" s="81">
        <v>3204532</v>
      </c>
      <c r="V325" s="81">
        <v>959</v>
      </c>
      <c r="W325" s="81">
        <v>83</v>
      </c>
      <c r="X325" s="81">
        <v>5842</v>
      </c>
      <c r="Y325" s="81">
        <v>6939</v>
      </c>
      <c r="Z325" s="81">
        <v>11289</v>
      </c>
      <c r="AA325" s="81">
        <v>5011</v>
      </c>
      <c r="AB325" s="81">
        <v>17711</v>
      </c>
      <c r="AC325" s="81">
        <v>0</v>
      </c>
      <c r="AD325" s="81">
        <v>1.815229441820817</v>
      </c>
      <c r="AE325" s="82"/>
      <c r="AF325" s="81">
        <v>26867340.38356556</v>
      </c>
      <c r="AG325" s="81">
        <v>1506123.8989977799</v>
      </c>
      <c r="AH325" s="81">
        <v>621672.98165653495</v>
      </c>
      <c r="AI325" s="81">
        <v>38740682.399776459</v>
      </c>
      <c r="AJ325" s="81">
        <v>22463402.482760102</v>
      </c>
      <c r="AK325" s="81">
        <v>0</v>
      </c>
      <c r="AL325" s="81">
        <v>0</v>
      </c>
      <c r="AM325" s="81">
        <v>2429103.9655770129</v>
      </c>
      <c r="AN325" s="81">
        <v>0</v>
      </c>
      <c r="AO325" s="81">
        <v>0</v>
      </c>
      <c r="AP325" s="82"/>
      <c r="AQ325" s="81">
        <v>425</v>
      </c>
      <c r="AR325" s="81">
        <v>198</v>
      </c>
      <c r="AS325" s="81">
        <v>0</v>
      </c>
      <c r="AT325" s="81">
        <v>0</v>
      </c>
      <c r="AU325" s="81">
        <v>0</v>
      </c>
      <c r="AV325" s="81">
        <v>1</v>
      </c>
      <c r="AW325" s="81" t="s">
        <v>564</v>
      </c>
      <c r="AX325" s="82"/>
      <c r="AY325" s="81">
        <v>1902.8</v>
      </c>
      <c r="AZ325" s="81">
        <v>35536.5</v>
      </c>
      <c r="BA325" s="81">
        <v>0</v>
      </c>
      <c r="BB325" s="81">
        <v>0</v>
      </c>
      <c r="BC325" s="81">
        <v>0</v>
      </c>
      <c r="BD325" s="81">
        <v>495.9</v>
      </c>
      <c r="BE325" s="81" t="s">
        <v>564</v>
      </c>
      <c r="BF325" s="82"/>
      <c r="BG325" s="81">
        <v>0</v>
      </c>
      <c r="BH325" s="81">
        <v>0</v>
      </c>
      <c r="BI325" s="81">
        <v>3.7029999999999998</v>
      </c>
      <c r="BJ325" s="81">
        <v>0</v>
      </c>
      <c r="BK325" s="81">
        <v>92.016999999999996</v>
      </c>
      <c r="BL325" s="81">
        <v>0</v>
      </c>
      <c r="BM325" s="82"/>
      <c r="BN325" s="81">
        <v>0</v>
      </c>
      <c r="BO325" s="81">
        <v>0</v>
      </c>
      <c r="BP325" s="81">
        <v>1</v>
      </c>
      <c r="BQ325" s="81">
        <v>0</v>
      </c>
      <c r="BR325" s="81">
        <v>1</v>
      </c>
      <c r="BS325" s="81">
        <v>0</v>
      </c>
      <c r="BT325"/>
      <c r="BU325" s="80">
        <v>95.72</v>
      </c>
      <c r="BV325" s="80">
        <v>0</v>
      </c>
      <c r="BW325" s="80">
        <v>0</v>
      </c>
      <c r="BX325" s="80">
        <v>0</v>
      </c>
      <c r="BY325" s="80">
        <v>0</v>
      </c>
      <c r="BZ325" s="80">
        <v>0</v>
      </c>
      <c r="CA325" s="80">
        <v>0</v>
      </c>
      <c r="CB325" s="80">
        <v>0</v>
      </c>
      <c r="CC325" s="80">
        <v>0</v>
      </c>
    </row>
    <row r="326" spans="1:81">
      <c r="A326" s="80" t="s">
        <v>2069</v>
      </c>
      <c r="B326" s="80">
        <v>14</v>
      </c>
      <c r="C326" s="80">
        <v>14</v>
      </c>
      <c r="D326" s="80">
        <v>1</v>
      </c>
      <c r="E326" s="80">
        <v>2017</v>
      </c>
      <c r="F326" s="80" t="s">
        <v>71</v>
      </c>
      <c r="G326" s="80" t="s">
        <v>2055</v>
      </c>
      <c r="H326" s="80" t="s">
        <v>2056</v>
      </c>
      <c r="I326" s="177"/>
      <c r="J326" s="81">
        <v>64.063539811091673</v>
      </c>
      <c r="K326" s="81">
        <v>1.9675162837013984</v>
      </c>
      <c r="L326" s="81">
        <v>3.5515656657810268</v>
      </c>
      <c r="M326" s="81">
        <v>22.465335383489144</v>
      </c>
      <c r="N326" s="81">
        <v>15.968187573461904</v>
      </c>
      <c r="O326" s="81">
        <v>18.762632155306818</v>
      </c>
      <c r="P326" s="81">
        <v>23.685891623410768</v>
      </c>
      <c r="Q326" s="81">
        <v>1.1852896339510139</v>
      </c>
      <c r="R326" s="81">
        <v>0</v>
      </c>
      <c r="S326" s="81">
        <v>1.867158703101425</v>
      </c>
      <c r="T326" s="82"/>
      <c r="U326" s="81">
        <v>3237082</v>
      </c>
      <c r="V326" s="81">
        <v>959</v>
      </c>
      <c r="W326" s="81">
        <v>83</v>
      </c>
      <c r="X326" s="81">
        <v>5842</v>
      </c>
      <c r="Y326" s="81">
        <v>6893</v>
      </c>
      <c r="Z326" s="81">
        <v>11218</v>
      </c>
      <c r="AA326" s="81">
        <v>4906</v>
      </c>
      <c r="AB326" s="81">
        <v>17354</v>
      </c>
      <c r="AC326" s="81">
        <v>0</v>
      </c>
      <c r="AD326" s="81">
        <v>1.867158703101425</v>
      </c>
      <c r="AE326" s="82"/>
      <c r="AF326" s="81">
        <v>26311238.81956337</v>
      </c>
      <c r="AG326" s="81">
        <v>1592422.168267288</v>
      </c>
      <c r="AH326" s="81">
        <v>686329.56502288708</v>
      </c>
      <c r="AI326" s="81">
        <v>39210380.268575244</v>
      </c>
      <c r="AJ326" s="81">
        <v>24777342.35437258</v>
      </c>
      <c r="AK326" s="81">
        <v>0</v>
      </c>
      <c r="AL326" s="81">
        <v>0</v>
      </c>
      <c r="AM326" s="81">
        <v>2383864.8732723971</v>
      </c>
      <c r="AN326" s="81">
        <v>0</v>
      </c>
      <c r="AO326" s="81">
        <v>0</v>
      </c>
      <c r="AP326" s="82"/>
      <c r="AQ326" s="81">
        <v>447</v>
      </c>
      <c r="AR326" s="81">
        <v>220</v>
      </c>
      <c r="AS326" s="81">
        <v>0</v>
      </c>
      <c r="AT326" s="81">
        <v>0</v>
      </c>
      <c r="AU326" s="81">
        <v>0</v>
      </c>
      <c r="AV326" s="81">
        <v>1</v>
      </c>
      <c r="AW326" s="81" t="s">
        <v>564</v>
      </c>
      <c r="AX326" s="82"/>
      <c r="AY326" s="81">
        <v>2036.5</v>
      </c>
      <c r="AZ326" s="81">
        <v>41910.199999999997</v>
      </c>
      <c r="BA326" s="81">
        <v>0</v>
      </c>
      <c r="BB326" s="81">
        <v>0</v>
      </c>
      <c r="BC326" s="81">
        <v>0</v>
      </c>
      <c r="BD326" s="81">
        <v>495.9</v>
      </c>
      <c r="BE326" s="81" t="s">
        <v>564</v>
      </c>
      <c r="BF326" s="82"/>
      <c r="BG326" s="81">
        <v>0</v>
      </c>
      <c r="BH326" s="81">
        <v>0</v>
      </c>
      <c r="BI326" s="81">
        <v>3.8340000000000001</v>
      </c>
      <c r="BJ326" s="81">
        <v>0</v>
      </c>
      <c r="BK326" s="81">
        <v>98.569000000000003</v>
      </c>
      <c r="BL326" s="81">
        <v>0</v>
      </c>
      <c r="BM326" s="82"/>
      <c r="BN326" s="81">
        <v>0</v>
      </c>
      <c r="BO326" s="81">
        <v>0</v>
      </c>
      <c r="BP326" s="81">
        <v>1</v>
      </c>
      <c r="BQ326" s="81">
        <v>0</v>
      </c>
      <c r="BR326" s="81">
        <v>1</v>
      </c>
      <c r="BS326" s="81">
        <v>0</v>
      </c>
      <c r="BT326"/>
      <c r="BU326" s="80">
        <v>102.40300000000001</v>
      </c>
      <c r="BV326" s="80">
        <v>0</v>
      </c>
      <c r="BW326" s="80">
        <v>0</v>
      </c>
      <c r="BX326" s="80">
        <v>0</v>
      </c>
      <c r="BY326" s="80">
        <v>0</v>
      </c>
      <c r="BZ326" s="80">
        <v>0</v>
      </c>
      <c r="CA326" s="80">
        <v>0</v>
      </c>
      <c r="CB326" s="80">
        <v>0</v>
      </c>
      <c r="CC326" s="80">
        <v>0</v>
      </c>
    </row>
    <row r="327" spans="1:81">
      <c r="A327" s="80" t="s">
        <v>2070</v>
      </c>
      <c r="B327" s="80">
        <v>15</v>
      </c>
      <c r="C327" s="80">
        <v>15</v>
      </c>
      <c r="D327" s="80">
        <v>1</v>
      </c>
      <c r="E327" s="80">
        <v>2018</v>
      </c>
      <c r="F327" s="80" t="s">
        <v>93</v>
      </c>
      <c r="G327" s="80" t="s">
        <v>2055</v>
      </c>
      <c r="H327" s="80" t="s">
        <v>2056</v>
      </c>
      <c r="I327" s="177"/>
      <c r="J327" s="81">
        <v>56.455843734463073</v>
      </c>
      <c r="K327" s="81">
        <v>1.7151913516376869</v>
      </c>
      <c r="L327" s="81">
        <v>3.2056823564375208</v>
      </c>
      <c r="M327" s="81">
        <v>18.759146967886572</v>
      </c>
      <c r="N327" s="81">
        <v>13.013636493945761</v>
      </c>
      <c r="O327" s="81">
        <v>18.149184611508467</v>
      </c>
      <c r="P327" s="81">
        <v>23.168103411245859</v>
      </c>
      <c r="Q327" s="81">
        <v>1.0757413495185408</v>
      </c>
      <c r="R327" s="81">
        <v>0</v>
      </c>
      <c r="S327" s="81">
        <v>1.9785664511614325</v>
      </c>
      <c r="T327" s="82"/>
      <c r="U327" s="81">
        <v>3217380</v>
      </c>
      <c r="V327" s="81">
        <v>959</v>
      </c>
      <c r="W327" s="81">
        <v>83</v>
      </c>
      <c r="X327" s="81">
        <v>5842</v>
      </c>
      <c r="Y327" s="81">
        <v>6873</v>
      </c>
      <c r="Z327" s="81">
        <v>11059</v>
      </c>
      <c r="AA327" s="81">
        <v>4847</v>
      </c>
      <c r="AB327" s="81">
        <v>16973</v>
      </c>
      <c r="AC327" s="81">
        <v>0</v>
      </c>
      <c r="AD327" s="81">
        <v>1.978566451161432</v>
      </c>
      <c r="AE327" s="82"/>
      <c r="AF327" s="81">
        <v>25085100.911322512</v>
      </c>
      <c r="AG327" s="81">
        <v>1373831.3331906369</v>
      </c>
      <c r="AH327" s="81">
        <v>645653.43322402705</v>
      </c>
      <c r="AI327" s="81">
        <v>36543188.077701584</v>
      </c>
      <c r="AJ327" s="81">
        <v>23576225.14250784</v>
      </c>
      <c r="AK327" s="81">
        <v>0</v>
      </c>
      <c r="AL327" s="81">
        <v>0</v>
      </c>
      <c r="AM327" s="81">
        <v>2336352.3021088159</v>
      </c>
      <c r="AN327" s="81">
        <v>0</v>
      </c>
      <c r="AO327" s="81">
        <v>0</v>
      </c>
      <c r="AP327" s="82"/>
      <c r="AQ327" s="81">
        <v>462</v>
      </c>
      <c r="AR327" s="81">
        <v>245</v>
      </c>
      <c r="AS327" s="81">
        <v>0</v>
      </c>
      <c r="AT327" s="81">
        <v>0</v>
      </c>
      <c r="AU327" s="81">
        <v>0</v>
      </c>
      <c r="AV327" s="81">
        <v>1</v>
      </c>
      <c r="AW327" s="81" t="s">
        <v>564</v>
      </c>
      <c r="AX327" s="82"/>
      <c r="AY327" s="81">
        <v>2116.9</v>
      </c>
      <c r="AZ327" s="81">
        <v>43201</v>
      </c>
      <c r="BA327" s="81">
        <v>0</v>
      </c>
      <c r="BB327" s="81">
        <v>0</v>
      </c>
      <c r="BC327" s="81">
        <v>0</v>
      </c>
      <c r="BD327" s="81">
        <v>496</v>
      </c>
      <c r="BE327" s="81" t="s">
        <v>564</v>
      </c>
      <c r="BF327" s="82"/>
      <c r="BG327" s="81">
        <v>0</v>
      </c>
      <c r="BH327" s="81">
        <v>0</v>
      </c>
      <c r="BI327" s="81">
        <v>2.8639999999999999</v>
      </c>
      <c r="BJ327" s="81">
        <v>0</v>
      </c>
      <c r="BK327" s="81">
        <v>86.421000000000006</v>
      </c>
      <c r="BL327" s="81">
        <v>0</v>
      </c>
      <c r="BM327" s="82"/>
      <c r="BN327" s="81">
        <v>0</v>
      </c>
      <c r="BO327" s="81">
        <v>0</v>
      </c>
      <c r="BP327" s="81">
        <v>1</v>
      </c>
      <c r="BQ327" s="81">
        <v>0</v>
      </c>
      <c r="BR327" s="81">
        <v>1</v>
      </c>
      <c r="BS327" s="81">
        <v>0</v>
      </c>
      <c r="BT327"/>
      <c r="BU327" s="80">
        <v>89.284999999999997</v>
      </c>
      <c r="BV327" s="80">
        <v>0</v>
      </c>
      <c r="BW327" s="80">
        <v>0</v>
      </c>
      <c r="BX327" s="80">
        <v>0</v>
      </c>
      <c r="BY327" s="80">
        <v>0</v>
      </c>
      <c r="BZ327" s="80">
        <v>0</v>
      </c>
      <c r="CA327" s="80">
        <v>0</v>
      </c>
      <c r="CB327" s="80">
        <v>0</v>
      </c>
      <c r="CC327" s="80">
        <v>0</v>
      </c>
    </row>
    <row r="328" spans="1:81">
      <c r="A328" s="80" t="s">
        <v>2071</v>
      </c>
      <c r="B328" s="80">
        <v>16</v>
      </c>
      <c r="C328" s="80">
        <v>16</v>
      </c>
      <c r="D328" s="80">
        <v>1</v>
      </c>
      <c r="E328" s="80">
        <v>2019</v>
      </c>
      <c r="F328" s="80" t="s">
        <v>73</v>
      </c>
      <c r="G328" s="80" t="s">
        <v>2055</v>
      </c>
      <c r="H328" s="80" t="s">
        <v>2056</v>
      </c>
      <c r="I328" s="177"/>
      <c r="J328" s="81">
        <v>51.263807462356624</v>
      </c>
      <c r="K328" s="81">
        <v>1.6001892848787014</v>
      </c>
      <c r="L328" s="81">
        <v>3.233912508358967</v>
      </c>
      <c r="M328" s="81">
        <v>18.123162928218651</v>
      </c>
      <c r="N328" s="81">
        <v>13.587364302873208</v>
      </c>
      <c r="O328" s="81">
        <v>17.486903768903549</v>
      </c>
      <c r="P328" s="81">
        <v>22.451864476056006</v>
      </c>
      <c r="Q328" s="81">
        <v>1.026834264281973</v>
      </c>
      <c r="R328" s="81">
        <v>0</v>
      </c>
      <c r="S328" s="81">
        <v>1.9739999581478882</v>
      </c>
      <c r="T328" s="82"/>
      <c r="U328" s="81">
        <v>3059289</v>
      </c>
      <c r="V328" s="81">
        <v>959</v>
      </c>
      <c r="W328" s="81">
        <v>83</v>
      </c>
      <c r="X328" s="81">
        <v>5842</v>
      </c>
      <c r="Y328" s="81">
        <v>6886</v>
      </c>
      <c r="Z328" s="81">
        <v>10948</v>
      </c>
      <c r="AA328" s="81">
        <v>4662</v>
      </c>
      <c r="AB328" s="81">
        <v>16640</v>
      </c>
      <c r="AC328" s="81">
        <v>0</v>
      </c>
      <c r="AD328" s="81">
        <v>1.973999958147888</v>
      </c>
      <c r="AE328" s="82"/>
      <c r="AF328" s="81">
        <v>22605558.385113642</v>
      </c>
      <c r="AG328" s="81">
        <v>1385306.5587102361</v>
      </c>
      <c r="AH328" s="81">
        <v>691075.69016649819</v>
      </c>
      <c r="AI328" s="81">
        <v>37249164.275701717</v>
      </c>
      <c r="AJ328" s="81">
        <v>25256613.893914927</v>
      </c>
      <c r="AK328" s="81">
        <v>0</v>
      </c>
      <c r="AL328" s="81">
        <v>0</v>
      </c>
      <c r="AM328" s="81">
        <v>2266242.7341470667</v>
      </c>
      <c r="AN328" s="81">
        <v>0</v>
      </c>
      <c r="AO328" s="81">
        <v>0</v>
      </c>
      <c r="AP328" s="82"/>
      <c r="AQ328" s="81">
        <v>472</v>
      </c>
      <c r="AR328" s="81">
        <v>294</v>
      </c>
      <c r="AS328" s="81">
        <v>0</v>
      </c>
      <c r="AT328" s="81">
        <v>0</v>
      </c>
      <c r="AU328" s="81">
        <v>0</v>
      </c>
      <c r="AV328" s="81">
        <v>1</v>
      </c>
      <c r="AW328" s="81" t="s">
        <v>564</v>
      </c>
      <c r="AX328" s="82"/>
      <c r="AY328" s="81">
        <v>2168.5</v>
      </c>
      <c r="AZ328" s="81">
        <v>57019.1</v>
      </c>
      <c r="BA328" s="81">
        <v>0</v>
      </c>
      <c r="BB328" s="81">
        <v>0</v>
      </c>
      <c r="BC328" s="81">
        <v>0</v>
      </c>
      <c r="BD328" s="81">
        <v>495.9</v>
      </c>
      <c r="BE328" s="81" t="s">
        <v>564</v>
      </c>
      <c r="BF328" s="82"/>
      <c r="BG328" s="81">
        <v>0</v>
      </c>
      <c r="BH328" s="81">
        <v>0</v>
      </c>
      <c r="BI328" s="81">
        <v>0</v>
      </c>
      <c r="BJ328" s="81">
        <v>0</v>
      </c>
      <c r="BK328" s="81">
        <v>68.888000000000005</v>
      </c>
      <c r="BL328" s="81">
        <v>0</v>
      </c>
      <c r="BM328" s="82"/>
      <c r="BN328" s="81">
        <v>0</v>
      </c>
      <c r="BO328" s="81">
        <v>0</v>
      </c>
      <c r="BP328" s="81">
        <v>0</v>
      </c>
      <c r="BQ328" s="81">
        <v>0</v>
      </c>
      <c r="BR328" s="81">
        <v>1</v>
      </c>
      <c r="BS328" s="81">
        <v>0</v>
      </c>
      <c r="BT328"/>
      <c r="BU328" s="80">
        <v>68.888000000000005</v>
      </c>
      <c r="BV328" s="80">
        <v>0</v>
      </c>
      <c r="BW328" s="80">
        <v>0</v>
      </c>
      <c r="BX328" s="80">
        <v>0</v>
      </c>
      <c r="BY328" s="80">
        <v>0</v>
      </c>
      <c r="BZ328" s="80">
        <v>0</v>
      </c>
      <c r="CA328" s="80">
        <v>0</v>
      </c>
      <c r="CB328" s="80">
        <v>0</v>
      </c>
      <c r="CC328" s="80">
        <v>0</v>
      </c>
    </row>
    <row r="329" spans="1:81">
      <c r="A329" s="80" t="s">
        <v>2072</v>
      </c>
      <c r="B329" s="80">
        <v>17</v>
      </c>
      <c r="C329" s="80">
        <v>17</v>
      </c>
      <c r="D329" s="80">
        <v>1</v>
      </c>
      <c r="E329" s="80">
        <v>2020</v>
      </c>
      <c r="F329" s="80" t="s">
        <v>218</v>
      </c>
      <c r="G329" s="174" t="s">
        <v>2055</v>
      </c>
      <c r="H329" s="80" t="s">
        <v>2056</v>
      </c>
      <c r="I329" s="177"/>
      <c r="J329" s="81">
        <v>42.067765577959797</v>
      </c>
      <c r="K329" s="81">
        <v>1.1557930216276056</v>
      </c>
      <c r="L329" s="81">
        <v>3.9757697484085242</v>
      </c>
      <c r="M329" s="81">
        <v>16.603903524522973</v>
      </c>
      <c r="N329" s="81">
        <v>13.495297040567561</v>
      </c>
      <c r="O329" s="81">
        <v>15.17546100135562</v>
      </c>
      <c r="P329" s="81">
        <v>21.147867936045841</v>
      </c>
      <c r="Q329" s="81">
        <v>0.96074590912451496</v>
      </c>
      <c r="R329" s="81">
        <v>0</v>
      </c>
      <c r="S329" s="81">
        <v>1.8138693237670691</v>
      </c>
      <c r="T329" s="82"/>
      <c r="U329" s="81">
        <v>2436846</v>
      </c>
      <c r="V329" s="81">
        <v>613</v>
      </c>
      <c r="W329" s="81">
        <v>130</v>
      </c>
      <c r="X329" s="81">
        <v>5427</v>
      </c>
      <c r="Y329" s="81">
        <v>6887</v>
      </c>
      <c r="Z329" s="81">
        <v>10844</v>
      </c>
      <c r="AA329" s="81">
        <v>4771</v>
      </c>
      <c r="AB329" s="81">
        <v>16294</v>
      </c>
      <c r="AC329" s="81">
        <v>0</v>
      </c>
      <c r="AD329" s="81">
        <v>1.8138693237670691</v>
      </c>
      <c r="AE329" s="82"/>
      <c r="AF329" s="81">
        <v>19194868.989142299</v>
      </c>
      <c r="AG329" s="81">
        <v>906404.84090917301</v>
      </c>
      <c r="AH329" s="81">
        <v>868980.57537859073</v>
      </c>
      <c r="AI329" s="81">
        <v>32538546.480475716</v>
      </c>
      <c r="AJ329" s="81">
        <v>23968831.986764863</v>
      </c>
      <c r="AK329" s="81"/>
      <c r="AL329" s="81"/>
      <c r="AM329" s="81">
        <v>2126548.0301157534</v>
      </c>
      <c r="AN329" s="81"/>
      <c r="AO329" s="81"/>
      <c r="AP329" s="82"/>
      <c r="AQ329" s="81">
        <v>495</v>
      </c>
      <c r="AR329" s="81">
        <v>314</v>
      </c>
      <c r="AS329" s="81">
        <v>0</v>
      </c>
      <c r="AT329" s="81">
        <v>0</v>
      </c>
      <c r="AU329" s="81">
        <v>0</v>
      </c>
      <c r="AV329" s="81">
        <v>1</v>
      </c>
      <c r="AW329" s="81">
        <v>0</v>
      </c>
      <c r="AX329" s="82"/>
      <c r="AY329" s="81">
        <v>2293.9</v>
      </c>
      <c r="AZ329" s="81">
        <v>58135.499999999978</v>
      </c>
      <c r="BA329" s="81">
        <v>0</v>
      </c>
      <c r="BB329" s="81">
        <v>0</v>
      </c>
      <c r="BC329" s="81">
        <v>0</v>
      </c>
      <c r="BD329" s="81">
        <v>495.9</v>
      </c>
      <c r="BE329" s="81">
        <v>0</v>
      </c>
      <c r="BF329" s="82"/>
      <c r="BG329" s="81">
        <v>0</v>
      </c>
      <c r="BH329" s="81">
        <v>0</v>
      </c>
      <c r="BI329" s="81">
        <v>0</v>
      </c>
      <c r="BJ329" s="81">
        <v>0</v>
      </c>
      <c r="BK329" s="81">
        <v>77.626999999999995</v>
      </c>
      <c r="BL329" s="81">
        <v>0</v>
      </c>
      <c r="BM329" s="82"/>
      <c r="BN329" s="81">
        <v>0</v>
      </c>
      <c r="BO329" s="81">
        <v>0</v>
      </c>
      <c r="BP329" s="81">
        <v>0</v>
      </c>
      <c r="BQ329" s="81">
        <v>0</v>
      </c>
      <c r="BR329" s="81">
        <v>1</v>
      </c>
      <c r="BS329" s="81">
        <v>0</v>
      </c>
      <c r="BT329"/>
      <c r="BU329" s="80">
        <v>77.626999999999995</v>
      </c>
      <c r="BV329" s="80">
        <v>0</v>
      </c>
      <c r="BW329" s="80">
        <v>0</v>
      </c>
      <c r="BX329" s="80">
        <v>0</v>
      </c>
      <c r="BY329" s="80">
        <v>0</v>
      </c>
      <c r="BZ329" s="80">
        <v>0</v>
      </c>
      <c r="CA329" s="80">
        <v>0</v>
      </c>
      <c r="CB329" s="80">
        <v>0</v>
      </c>
      <c r="CC329" s="80">
        <v>0</v>
      </c>
    </row>
    <row r="330" spans="1:81">
      <c r="A330" s="80" t="s">
        <v>2073</v>
      </c>
      <c r="B330" s="80">
        <v>17</v>
      </c>
      <c r="C330" s="80">
        <v>18</v>
      </c>
      <c r="D330" s="80">
        <v>1</v>
      </c>
      <c r="E330" s="80">
        <v>2021</v>
      </c>
      <c r="F330" s="80" t="s">
        <v>75</v>
      </c>
      <c r="G330" s="174" t="s">
        <v>2055</v>
      </c>
      <c r="H330" s="80" t="s">
        <v>2056</v>
      </c>
      <c r="I330" s="177"/>
      <c r="J330" s="81">
        <v>39.005867062972378</v>
      </c>
      <c r="K330" s="81">
        <v>1.1803763076542548</v>
      </c>
      <c r="L330" s="81">
        <v>4.1576943041930923</v>
      </c>
      <c r="M330" s="81">
        <v>15.577738811864961</v>
      </c>
      <c r="N330" s="81">
        <v>11.902186154166191</v>
      </c>
      <c r="O330" s="81">
        <v>14.577587780449011</v>
      </c>
      <c r="P330" s="81">
        <v>21.476504283163408</v>
      </c>
      <c r="Q330" s="81">
        <v>0.94691555891055756</v>
      </c>
      <c r="R330" s="81">
        <v>0</v>
      </c>
      <c r="S330" s="81">
        <v>2.0231978141200622</v>
      </c>
      <c r="T330" s="82"/>
      <c r="U330" s="81">
        <v>2411027</v>
      </c>
      <c r="V330" s="81">
        <v>613</v>
      </c>
      <c r="W330" s="81">
        <v>130</v>
      </c>
      <c r="X330" s="81">
        <v>5427</v>
      </c>
      <c r="Y330" s="81">
        <v>6842</v>
      </c>
      <c r="Z330" s="81">
        <v>10726</v>
      </c>
      <c r="AA330" s="81">
        <v>4725</v>
      </c>
      <c r="AB330" s="81">
        <v>15869</v>
      </c>
      <c r="AC330" s="81">
        <v>0</v>
      </c>
      <c r="AD330" s="81">
        <v>2.0231978141200622</v>
      </c>
      <c r="AE330" s="82"/>
      <c r="AF330" s="81">
        <v>17878730.082569268</v>
      </c>
      <c r="AG330" s="81">
        <v>967952.38119584275</v>
      </c>
      <c r="AH330" s="81">
        <v>878772.76113974443</v>
      </c>
      <c r="AI330" s="81">
        <v>35121860.50374566</v>
      </c>
      <c r="AJ330" s="81">
        <v>24340136.518942438</v>
      </c>
      <c r="AK330" s="81">
        <v>0</v>
      </c>
      <c r="AL330" s="81">
        <v>0</v>
      </c>
      <c r="AM330" s="81">
        <v>2083026.6356220245</v>
      </c>
      <c r="AN330" s="81">
        <v>0</v>
      </c>
      <c r="AO330" s="81">
        <v>0</v>
      </c>
      <c r="AP330" s="82"/>
      <c r="AQ330" s="81">
        <v>508</v>
      </c>
      <c r="AR330" s="81">
        <v>331</v>
      </c>
      <c r="AS330" s="81">
        <v>0</v>
      </c>
      <c r="AT330" s="81">
        <v>0</v>
      </c>
      <c r="AU330" s="81">
        <v>0</v>
      </c>
      <c r="AV330" s="81">
        <v>1</v>
      </c>
      <c r="AW330" s="81"/>
      <c r="AX330" s="82"/>
      <c r="AY330" s="81">
        <v>2367.6</v>
      </c>
      <c r="AZ330" s="81">
        <v>59902.699999999983</v>
      </c>
      <c r="BA330" s="81">
        <v>0</v>
      </c>
      <c r="BB330" s="81">
        <v>0</v>
      </c>
      <c r="BC330" s="81">
        <v>0</v>
      </c>
      <c r="BD330" s="81">
        <v>495.9</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2074</v>
      </c>
      <c r="B331" s="80">
        <v>17</v>
      </c>
      <c r="C331" s="80">
        <v>19</v>
      </c>
      <c r="D331" s="80">
        <v>1</v>
      </c>
      <c r="E331" s="80">
        <v>2022</v>
      </c>
      <c r="F331" s="80" t="s">
        <v>568</v>
      </c>
      <c r="G331" s="80" t="s">
        <v>2055</v>
      </c>
      <c r="H331" s="80" t="s">
        <v>2056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524</v>
      </c>
      <c r="AR331" s="81">
        <v>351</v>
      </c>
      <c r="AS331" s="81">
        <v>0</v>
      </c>
      <c r="AT331" s="81">
        <v>0</v>
      </c>
      <c r="AU331" s="81">
        <v>0</v>
      </c>
      <c r="AV331" s="81">
        <v>1</v>
      </c>
      <c r="AW331" s="81"/>
      <c r="AX331" s="82"/>
      <c r="AY331" s="81">
        <v>2460.9000000000005</v>
      </c>
      <c r="AZ331" s="81">
        <v>62206.199999999975</v>
      </c>
      <c r="BA331" s="81">
        <v>0</v>
      </c>
      <c r="BB331" s="81">
        <v>0</v>
      </c>
      <c r="BC331" s="81">
        <v>0</v>
      </c>
      <c r="BD331" s="81">
        <v>495.9</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2075</v>
      </c>
      <c r="B332" s="80">
        <v>324</v>
      </c>
      <c r="C332" s="80">
        <v>1</v>
      </c>
      <c r="D332" s="80">
        <v>20</v>
      </c>
      <c r="E332" s="80">
        <v>1990</v>
      </c>
      <c r="F332" s="80" t="s">
        <v>562</v>
      </c>
      <c r="G332" s="80" t="s">
        <v>2076</v>
      </c>
      <c r="H332" s="80" t="s">
        <v>2077</v>
      </c>
      <c r="I332" s="177"/>
      <c r="J332" s="81">
        <v>77.415842008011083</v>
      </c>
      <c r="K332" s="81">
        <v>3.5111161304836078</v>
      </c>
      <c r="L332" s="81">
        <v>9.3249858834374653</v>
      </c>
      <c r="M332" s="81">
        <v>15.680120083142697</v>
      </c>
      <c r="N332" s="81">
        <v>23.010627330663716</v>
      </c>
      <c r="O332" s="81">
        <v>19.846262880923078</v>
      </c>
      <c r="P332" s="81">
        <v>25.760766989681031</v>
      </c>
      <c r="Q332" s="81">
        <v>1.6670358736815636</v>
      </c>
      <c r="R332" s="81">
        <v>0</v>
      </c>
      <c r="S332" s="81">
        <v>1.6249798220203826</v>
      </c>
      <c r="T332" s="82"/>
      <c r="U332" s="81">
        <v>3266422</v>
      </c>
      <c r="V332" s="81">
        <v>1242</v>
      </c>
      <c r="W332" s="81">
        <v>99</v>
      </c>
      <c r="X332" s="81">
        <v>5607</v>
      </c>
      <c r="Y332" s="81">
        <v>7589</v>
      </c>
      <c r="Z332" s="81">
        <v>8163</v>
      </c>
      <c r="AA332" s="81">
        <v>6255</v>
      </c>
      <c r="AB332" s="81">
        <v>27067</v>
      </c>
      <c r="AC332" s="81">
        <v>0</v>
      </c>
      <c r="AD332" s="81">
        <v>1.6249798220203826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2078</v>
      </c>
      <c r="B333" s="80">
        <v>325</v>
      </c>
      <c r="C333" s="80">
        <v>2</v>
      </c>
      <c r="D333" s="80">
        <v>20</v>
      </c>
      <c r="E333" s="80">
        <v>2005</v>
      </c>
      <c r="F333" s="80" t="s">
        <v>565</v>
      </c>
      <c r="G333" s="80" t="s">
        <v>2076</v>
      </c>
      <c r="H333" s="80" t="s">
        <v>2077</v>
      </c>
      <c r="I333" s="177"/>
      <c r="J333" s="81">
        <v>66.689120498974987</v>
      </c>
      <c r="K333" s="81">
        <v>2.5078832657356847</v>
      </c>
      <c r="L333" s="81">
        <v>2.8371924458061382</v>
      </c>
      <c r="M333" s="81">
        <v>27.248732436226017</v>
      </c>
      <c r="N333" s="81">
        <v>28.644980012530393</v>
      </c>
      <c r="O333" s="81">
        <v>25.363153285339703</v>
      </c>
      <c r="P333" s="81">
        <v>28.623152687730784</v>
      </c>
      <c r="Q333" s="81">
        <v>1.3264667871486266</v>
      </c>
      <c r="R333" s="81">
        <v>0</v>
      </c>
      <c r="S333" s="81">
        <v>3.5718822720000003</v>
      </c>
      <c r="T333" s="82"/>
      <c r="U333" s="81">
        <v>2943931</v>
      </c>
      <c r="V333" s="81">
        <v>1138</v>
      </c>
      <c r="W333" s="81">
        <v>34</v>
      </c>
      <c r="X333" s="81">
        <v>4583</v>
      </c>
      <c r="Y333" s="81">
        <v>7735</v>
      </c>
      <c r="Z333" s="81">
        <v>12072</v>
      </c>
      <c r="AA333" s="81">
        <v>5692</v>
      </c>
      <c r="AB333" s="81">
        <v>22515</v>
      </c>
      <c r="AC333" s="81">
        <v>0</v>
      </c>
      <c r="AD333" s="81">
        <v>3.5718822720000003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2079</v>
      </c>
      <c r="B334" s="80">
        <v>326</v>
      </c>
      <c r="C334" s="80">
        <v>3</v>
      </c>
      <c r="D334" s="80">
        <v>20</v>
      </c>
      <c r="E334" s="80">
        <v>2006</v>
      </c>
      <c r="F334" s="80" t="s">
        <v>566</v>
      </c>
      <c r="G334" s="80" t="s">
        <v>2076</v>
      </c>
      <c r="H334" s="80" t="s">
        <v>2077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2080</v>
      </c>
      <c r="B335" s="80">
        <v>327</v>
      </c>
      <c r="C335" s="80">
        <v>4</v>
      </c>
      <c r="D335" s="80">
        <v>20</v>
      </c>
      <c r="E335" s="80">
        <v>2007</v>
      </c>
      <c r="F335" s="80" t="s">
        <v>567</v>
      </c>
      <c r="G335" s="80" t="s">
        <v>2076</v>
      </c>
      <c r="H335" s="80" t="s">
        <v>2077</v>
      </c>
      <c r="I335" s="177"/>
      <c r="J335" s="81">
        <v>67.442014699982821</v>
      </c>
      <c r="K335" s="81">
        <v>2.5190348401966185</v>
      </c>
      <c r="L335" s="81">
        <v>5.4575339246547188</v>
      </c>
      <c r="M335" s="81">
        <v>25.595167015012578</v>
      </c>
      <c r="N335" s="81">
        <v>29.215716424925336</v>
      </c>
      <c r="O335" s="81">
        <v>24.582082371910431</v>
      </c>
      <c r="P335" s="81">
        <v>28.387041340345696</v>
      </c>
      <c r="Q335" s="81">
        <v>1.3456700923209168</v>
      </c>
      <c r="R335" s="81">
        <v>0</v>
      </c>
      <c r="S335" s="81">
        <v>3.0279931220000003</v>
      </c>
      <c r="T335" s="82"/>
      <c r="U335" s="81">
        <v>3310691</v>
      </c>
      <c r="V335" s="81">
        <v>1064</v>
      </c>
      <c r="W335" s="81">
        <v>64</v>
      </c>
      <c r="X335" s="81">
        <v>5203</v>
      </c>
      <c r="Y335" s="81">
        <v>7751</v>
      </c>
      <c r="Z335" s="81">
        <v>12163</v>
      </c>
      <c r="AA335" s="81">
        <v>5559</v>
      </c>
      <c r="AB335" s="81">
        <v>21633</v>
      </c>
      <c r="AC335" s="81">
        <v>0</v>
      </c>
      <c r="AD335" s="81">
        <v>3.0279931220000003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2081</v>
      </c>
      <c r="B336" s="80">
        <v>328</v>
      </c>
      <c r="C336" s="80">
        <v>5</v>
      </c>
      <c r="D336" s="80">
        <v>20</v>
      </c>
      <c r="E336" s="80">
        <v>2008</v>
      </c>
      <c r="F336" s="80" t="s">
        <v>84</v>
      </c>
      <c r="G336" s="80" t="s">
        <v>2076</v>
      </c>
      <c r="H336" s="80" t="s">
        <v>2077</v>
      </c>
      <c r="I336" s="177"/>
      <c r="J336" s="81">
        <v>82.605315491530533</v>
      </c>
      <c r="K336" s="81">
        <v>1.890400930761637</v>
      </c>
      <c r="L336" s="81">
        <v>4.8774847525771197</v>
      </c>
      <c r="M336" s="81">
        <v>26.394366727393653</v>
      </c>
      <c r="N336" s="81">
        <v>28.49149626182011</v>
      </c>
      <c r="O336" s="81">
        <v>23.721214553150336</v>
      </c>
      <c r="P336" s="81">
        <v>27.635493971603523</v>
      </c>
      <c r="Q336" s="81">
        <v>1.2990073551652155</v>
      </c>
      <c r="R336" s="81">
        <v>0</v>
      </c>
      <c r="S336" s="81">
        <v>2.7584104486400003</v>
      </c>
      <c r="T336" s="82"/>
      <c r="U336" s="81">
        <v>4250755</v>
      </c>
      <c r="V336" s="81">
        <v>1064</v>
      </c>
      <c r="W336" s="81">
        <v>64</v>
      </c>
      <c r="X336" s="81">
        <v>5203</v>
      </c>
      <c r="Y336" s="81">
        <v>7772</v>
      </c>
      <c r="Z336" s="81">
        <v>12149</v>
      </c>
      <c r="AA336" s="81">
        <v>5418</v>
      </c>
      <c r="AB336" s="81">
        <v>21226</v>
      </c>
      <c r="AC336" s="81">
        <v>0</v>
      </c>
      <c r="AD336" s="81">
        <v>2.7584104486400003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2082</v>
      </c>
      <c r="B337" s="80">
        <v>329</v>
      </c>
      <c r="C337" s="80">
        <v>6</v>
      </c>
      <c r="D337" s="80">
        <v>20</v>
      </c>
      <c r="E337" s="80">
        <v>2009</v>
      </c>
      <c r="F337" s="80" t="s">
        <v>85</v>
      </c>
      <c r="G337" s="80" t="s">
        <v>2076</v>
      </c>
      <c r="H337" s="80" t="s">
        <v>2077</v>
      </c>
      <c r="I337" s="177"/>
      <c r="J337" s="81">
        <v>69.860433797375194</v>
      </c>
      <c r="K337" s="81">
        <v>1.695192891367953</v>
      </c>
      <c r="L337" s="81">
        <v>7.3489370560379967</v>
      </c>
      <c r="M337" s="81">
        <v>26.230103040639026</v>
      </c>
      <c r="N337" s="81">
        <v>24.563603751383532</v>
      </c>
      <c r="O337" s="81">
        <v>24.15709195857994</v>
      </c>
      <c r="P337" s="81">
        <v>26.606086583719399</v>
      </c>
      <c r="Q337" s="81">
        <v>1.2163923114288353</v>
      </c>
      <c r="R337" s="81">
        <v>0</v>
      </c>
      <c r="S337" s="81">
        <v>3.1280157440000003</v>
      </c>
      <c r="T337" s="82"/>
      <c r="U337" s="81">
        <v>3137234</v>
      </c>
      <c r="V337" s="81">
        <v>1050</v>
      </c>
      <c r="W337" s="81">
        <v>150</v>
      </c>
      <c r="X337" s="81">
        <v>5601</v>
      </c>
      <c r="Y337" s="81">
        <v>7763</v>
      </c>
      <c r="Z337" s="81">
        <v>12212</v>
      </c>
      <c r="AA337" s="81">
        <v>5355</v>
      </c>
      <c r="AB337" s="81">
        <v>20865</v>
      </c>
      <c r="AC337" s="81">
        <v>0</v>
      </c>
      <c r="AD337" s="81">
        <v>3.1280157440000003</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2083</v>
      </c>
      <c r="B338" s="80">
        <v>330</v>
      </c>
      <c r="C338" s="80">
        <v>7</v>
      </c>
      <c r="D338" s="80">
        <v>20</v>
      </c>
      <c r="E338" s="80">
        <v>2010</v>
      </c>
      <c r="F338" s="80" t="s">
        <v>86</v>
      </c>
      <c r="G338" s="80" t="s">
        <v>2076</v>
      </c>
      <c r="H338" s="80" t="s">
        <v>2077</v>
      </c>
      <c r="I338" s="177"/>
      <c r="J338" s="81">
        <v>61.824151616858515</v>
      </c>
      <c r="K338" s="81">
        <v>1.8152336590142337</v>
      </c>
      <c r="L338" s="81">
        <v>7.0579236909436505</v>
      </c>
      <c r="M338" s="81">
        <v>25.094239107058822</v>
      </c>
      <c r="N338" s="81">
        <v>27.261961341538537</v>
      </c>
      <c r="O338" s="81">
        <v>24.16152866206393</v>
      </c>
      <c r="P338" s="81">
        <v>26.854421739435622</v>
      </c>
      <c r="Q338" s="81">
        <v>1.2493755529756287</v>
      </c>
      <c r="R338" s="81">
        <v>0</v>
      </c>
      <c r="S338" s="81">
        <v>2.4554405261099994</v>
      </c>
      <c r="T338" s="82"/>
      <c r="U338" s="81">
        <v>3032471</v>
      </c>
      <c r="V338" s="81">
        <v>1050</v>
      </c>
      <c r="W338" s="81">
        <v>150</v>
      </c>
      <c r="X338" s="81">
        <v>5601</v>
      </c>
      <c r="Y338" s="81">
        <v>7744</v>
      </c>
      <c r="Z338" s="81">
        <v>12271</v>
      </c>
      <c r="AA338" s="81">
        <v>5270</v>
      </c>
      <c r="AB338" s="81">
        <v>20535</v>
      </c>
      <c r="AC338" s="81">
        <v>0</v>
      </c>
      <c r="AD338" s="81">
        <v>2.4554405261099994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2084</v>
      </c>
      <c r="B339" s="80">
        <v>331</v>
      </c>
      <c r="C339" s="80">
        <v>8</v>
      </c>
      <c r="D339" s="80">
        <v>20</v>
      </c>
      <c r="E339" s="80">
        <v>2011</v>
      </c>
      <c r="F339" s="80" t="s">
        <v>87</v>
      </c>
      <c r="G339" s="80" t="s">
        <v>2076</v>
      </c>
      <c r="H339" s="80" t="s">
        <v>2077</v>
      </c>
      <c r="I339" s="177"/>
      <c r="J339" s="81">
        <v>53.750586457210545</v>
      </c>
      <c r="K339" s="81">
        <v>2.6067341566297122</v>
      </c>
      <c r="L339" s="81">
        <v>7.5200639275274028</v>
      </c>
      <c r="M339" s="81">
        <v>30.550826823099371</v>
      </c>
      <c r="N339" s="81">
        <v>29.019393223006432</v>
      </c>
      <c r="O339" s="81">
        <v>23.697885851755277</v>
      </c>
      <c r="P339" s="81">
        <v>25.999195618188004</v>
      </c>
      <c r="Q339" s="81">
        <v>1.4133912796298131</v>
      </c>
      <c r="R339" s="81">
        <v>0</v>
      </c>
      <c r="S339" s="81">
        <v>1.38475080612</v>
      </c>
      <c r="T339" s="82"/>
      <c r="U339" s="81">
        <v>2445432</v>
      </c>
      <c r="V339" s="81">
        <v>1050</v>
      </c>
      <c r="W339" s="81">
        <v>150</v>
      </c>
      <c r="X339" s="81">
        <v>5601</v>
      </c>
      <c r="Y339" s="81">
        <v>7711</v>
      </c>
      <c r="Z339" s="81">
        <v>12297</v>
      </c>
      <c r="AA339" s="81">
        <v>5254</v>
      </c>
      <c r="AB339" s="81">
        <v>20140</v>
      </c>
      <c r="AC339" s="81">
        <v>0</v>
      </c>
      <c r="AD339" s="81">
        <v>1.38475080612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2085</v>
      </c>
      <c r="B340" s="80">
        <v>332</v>
      </c>
      <c r="C340" s="80">
        <v>9</v>
      </c>
      <c r="D340" s="80">
        <v>20</v>
      </c>
      <c r="E340" s="80">
        <v>2012</v>
      </c>
      <c r="F340" s="80" t="s">
        <v>88</v>
      </c>
      <c r="G340" s="80" t="s">
        <v>2076</v>
      </c>
      <c r="H340" s="80" t="s">
        <v>2077</v>
      </c>
      <c r="I340" s="177"/>
      <c r="J340" s="81">
        <v>72.974446813210591</v>
      </c>
      <c r="K340" s="81">
        <v>2.470025848196689</v>
      </c>
      <c r="L340" s="81">
        <v>7.5351125315030067</v>
      </c>
      <c r="M340" s="81">
        <v>33.398692343976464</v>
      </c>
      <c r="N340" s="81">
        <v>31.410141861944044</v>
      </c>
      <c r="O340" s="81">
        <v>23.488459085373336</v>
      </c>
      <c r="P340" s="81">
        <v>26.097355163866563</v>
      </c>
      <c r="Q340" s="81">
        <v>1.5070994411308833</v>
      </c>
      <c r="R340" s="81">
        <v>0</v>
      </c>
      <c r="S340" s="81">
        <v>2.5915433528600005</v>
      </c>
      <c r="T340" s="82"/>
      <c r="U340" s="81">
        <v>3256716</v>
      </c>
      <c r="V340" s="81">
        <v>1050</v>
      </c>
      <c r="W340" s="81">
        <v>150</v>
      </c>
      <c r="X340" s="81">
        <v>5601</v>
      </c>
      <c r="Y340" s="81">
        <v>7643</v>
      </c>
      <c r="Z340" s="81">
        <v>12285</v>
      </c>
      <c r="AA340" s="81">
        <v>5244</v>
      </c>
      <c r="AB340" s="81">
        <v>19766</v>
      </c>
      <c r="AC340" s="81">
        <v>0</v>
      </c>
      <c r="AD340" s="81">
        <v>2.5915433528600005</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2086</v>
      </c>
      <c r="B341" s="80">
        <v>333</v>
      </c>
      <c r="C341" s="80">
        <v>10</v>
      </c>
      <c r="D341" s="80">
        <v>20</v>
      </c>
      <c r="E341" s="80">
        <v>2013</v>
      </c>
      <c r="F341" s="80" t="s">
        <v>89</v>
      </c>
      <c r="G341" s="80" t="s">
        <v>2076</v>
      </c>
      <c r="H341" s="80" t="s">
        <v>2077</v>
      </c>
      <c r="I341" s="177"/>
      <c r="J341" s="81">
        <v>42.824945760320674</v>
      </c>
      <c r="K341" s="81">
        <v>2.2022623723984793</v>
      </c>
      <c r="L341" s="81">
        <v>7.2303479084731039</v>
      </c>
      <c r="M341" s="81">
        <v>32.597041885093191</v>
      </c>
      <c r="N341" s="81">
        <v>31.155121448053432</v>
      </c>
      <c r="O341" s="81">
        <v>22.623663275326418</v>
      </c>
      <c r="P341" s="81">
        <v>26.060812371526087</v>
      </c>
      <c r="Q341" s="81">
        <v>1.5062802307635637</v>
      </c>
      <c r="R341" s="81">
        <v>0</v>
      </c>
      <c r="S341" s="81">
        <v>1.9574994289099998</v>
      </c>
      <c r="T341" s="82"/>
      <c r="U341" s="81">
        <v>1790921</v>
      </c>
      <c r="V341" s="81">
        <v>1050</v>
      </c>
      <c r="W341" s="81">
        <v>150</v>
      </c>
      <c r="X341" s="81">
        <v>5601</v>
      </c>
      <c r="Y341" s="81">
        <v>7670</v>
      </c>
      <c r="Z341" s="81">
        <v>12361</v>
      </c>
      <c r="AA341" s="81">
        <v>5217</v>
      </c>
      <c r="AB341" s="81">
        <v>19472</v>
      </c>
      <c r="AC341" s="81">
        <v>0</v>
      </c>
      <c r="AD341" s="81">
        <v>1.9574994289099998</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2087</v>
      </c>
      <c r="B342" s="80">
        <v>334</v>
      </c>
      <c r="C342" s="80">
        <v>11</v>
      </c>
      <c r="D342" s="80">
        <v>20</v>
      </c>
      <c r="E342" s="80">
        <v>2014</v>
      </c>
      <c r="F342" s="80" t="s">
        <v>90</v>
      </c>
      <c r="G342" s="80" t="s">
        <v>2076</v>
      </c>
      <c r="H342" s="80" t="s">
        <v>2077</v>
      </c>
      <c r="I342" s="177"/>
      <c r="J342" s="81">
        <v>39.812045378513815</v>
      </c>
      <c r="K342" s="81">
        <v>2.2918079164443905</v>
      </c>
      <c r="L342" s="81">
        <v>6.658438151719829</v>
      </c>
      <c r="M342" s="81">
        <v>27.905651177457006</v>
      </c>
      <c r="N342" s="81">
        <v>30.062846001402793</v>
      </c>
      <c r="O342" s="81">
        <v>21.477176026029671</v>
      </c>
      <c r="P342" s="81">
        <v>25.885033478381821</v>
      </c>
      <c r="Q342" s="81">
        <v>1.4146293083009038</v>
      </c>
      <c r="R342" s="81">
        <v>0</v>
      </c>
      <c r="S342" s="81">
        <v>1.10883728322</v>
      </c>
      <c r="T342" s="82"/>
      <c r="U342" s="81">
        <v>1850657</v>
      </c>
      <c r="V342" s="81">
        <v>946</v>
      </c>
      <c r="W342" s="81">
        <v>117</v>
      </c>
      <c r="X342" s="81">
        <v>4950</v>
      </c>
      <c r="Y342" s="81">
        <v>7622</v>
      </c>
      <c r="Z342" s="81">
        <v>12359</v>
      </c>
      <c r="AA342" s="81">
        <v>5155</v>
      </c>
      <c r="AB342" s="81">
        <v>19060</v>
      </c>
      <c r="AC342" s="81">
        <v>0</v>
      </c>
      <c r="AD342" s="81">
        <v>1.10883728322</v>
      </c>
      <c r="AE342" s="82"/>
      <c r="AF342" s="81">
        <v>22510975.17397847</v>
      </c>
      <c r="AG342" s="81">
        <v>1947557.6332026781</v>
      </c>
      <c r="AH342" s="81">
        <v>1424338.1135669141</v>
      </c>
      <c r="AI342" s="81">
        <v>35817929.396363057</v>
      </c>
      <c r="AJ342" s="81">
        <v>42855193.627672754</v>
      </c>
      <c r="AK342" s="81">
        <v>0</v>
      </c>
      <c r="AL342" s="81">
        <v>0</v>
      </c>
      <c r="AM342" s="81">
        <v>2616653.1823227191</v>
      </c>
      <c r="AN342" s="81">
        <v>0</v>
      </c>
      <c r="AO342" s="81">
        <v>0</v>
      </c>
      <c r="AP342" s="82"/>
      <c r="AQ342" s="81">
        <v>125</v>
      </c>
      <c r="AR342" s="81">
        <v>43</v>
      </c>
      <c r="AS342" s="81">
        <v>0</v>
      </c>
      <c r="AT342" s="81">
        <v>0</v>
      </c>
      <c r="AU342" s="81">
        <v>0</v>
      </c>
      <c r="AV342" s="81">
        <v>0</v>
      </c>
      <c r="AW342" s="81" t="s">
        <v>564</v>
      </c>
      <c r="AX342" s="82"/>
      <c r="AY342" s="81">
        <v>601.9</v>
      </c>
      <c r="AZ342" s="81">
        <v>5315.4</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2088</v>
      </c>
      <c r="B343" s="80">
        <v>335</v>
      </c>
      <c r="C343" s="80">
        <v>12</v>
      </c>
      <c r="D343" s="80">
        <v>20</v>
      </c>
      <c r="E343" s="80">
        <v>2015</v>
      </c>
      <c r="F343" s="80" t="s">
        <v>91</v>
      </c>
      <c r="G343" s="80" t="s">
        <v>2076</v>
      </c>
      <c r="H343" s="80" t="s">
        <v>2077</v>
      </c>
      <c r="I343" s="177"/>
      <c r="J343" s="81">
        <v>35.326430406033673</v>
      </c>
      <c r="K343" s="81">
        <v>2.192829694512906</v>
      </c>
      <c r="L343" s="81">
        <v>6.7048692149632743</v>
      </c>
      <c r="M343" s="81">
        <v>31.050316808289296</v>
      </c>
      <c r="N343" s="81">
        <v>28.116226143694607</v>
      </c>
      <c r="O343" s="81">
        <v>21.186163599250101</v>
      </c>
      <c r="P343" s="81">
        <v>25.382769485689508</v>
      </c>
      <c r="Q343" s="81">
        <v>1.3520833352334272</v>
      </c>
      <c r="R343" s="81">
        <v>0</v>
      </c>
      <c r="S343" s="81">
        <v>2.3967941910000001</v>
      </c>
      <c r="T343" s="82"/>
      <c r="U343" s="81">
        <v>1834743</v>
      </c>
      <c r="V343" s="81">
        <v>946</v>
      </c>
      <c r="W343" s="81">
        <v>117</v>
      </c>
      <c r="X343" s="81">
        <v>4950</v>
      </c>
      <c r="Y343" s="81">
        <v>7558</v>
      </c>
      <c r="Z343" s="81">
        <v>12309</v>
      </c>
      <c r="AA343" s="81">
        <v>5051</v>
      </c>
      <c r="AB343" s="81">
        <v>18609</v>
      </c>
      <c r="AC343" s="81">
        <v>0</v>
      </c>
      <c r="AD343" s="81">
        <v>2.3967941910000001</v>
      </c>
      <c r="AE343" s="82"/>
      <c r="AF343" s="81">
        <v>19824457.751476131</v>
      </c>
      <c r="AG343" s="81">
        <v>1717937.2342643889</v>
      </c>
      <c r="AH343" s="81">
        <v>1283352.0885341591</v>
      </c>
      <c r="AI343" s="81">
        <v>37964860.219624497</v>
      </c>
      <c r="AJ343" s="81">
        <v>40748887.223774329</v>
      </c>
      <c r="AK343" s="81">
        <v>0</v>
      </c>
      <c r="AL343" s="81">
        <v>0</v>
      </c>
      <c r="AM343" s="81">
        <v>2550285.3881809609</v>
      </c>
      <c r="AN343" s="81">
        <v>0</v>
      </c>
      <c r="AO343" s="81">
        <v>0</v>
      </c>
      <c r="AP343" s="82"/>
      <c r="AQ343" s="81">
        <v>137</v>
      </c>
      <c r="AR343" s="81">
        <v>71</v>
      </c>
      <c r="AS343" s="81">
        <v>0</v>
      </c>
      <c r="AT343" s="81">
        <v>0</v>
      </c>
      <c r="AU343" s="81">
        <v>0</v>
      </c>
      <c r="AV343" s="81">
        <v>0</v>
      </c>
      <c r="AW343" s="81" t="s">
        <v>564</v>
      </c>
      <c r="AX343" s="82"/>
      <c r="AY343" s="81">
        <v>654</v>
      </c>
      <c r="AZ343" s="81">
        <v>8075</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2089</v>
      </c>
      <c r="B344" s="80">
        <v>336</v>
      </c>
      <c r="C344" s="80">
        <v>13</v>
      </c>
      <c r="D344" s="80">
        <v>20</v>
      </c>
      <c r="E344" s="80">
        <v>2016</v>
      </c>
      <c r="F344" s="80" t="s">
        <v>92</v>
      </c>
      <c r="G344" s="80" t="s">
        <v>2076</v>
      </c>
      <c r="H344" s="80" t="s">
        <v>2077</v>
      </c>
      <c r="I344" s="177"/>
      <c r="J344" s="81">
        <v>39.120396838295235</v>
      </c>
      <c r="K344" s="81">
        <v>2.0371417242291359</v>
      </c>
      <c r="L344" s="81">
        <v>6.657678996947177</v>
      </c>
      <c r="M344" s="81">
        <v>22.712505139713588</v>
      </c>
      <c r="N344" s="81">
        <v>24.604133469185189</v>
      </c>
      <c r="O344" s="81">
        <v>20.879582089730107</v>
      </c>
      <c r="P344" s="81">
        <v>24.842645248852453</v>
      </c>
      <c r="Q344" s="81">
        <v>1.2830307859189749</v>
      </c>
      <c r="R344" s="81">
        <v>0</v>
      </c>
      <c r="S344" s="81">
        <v>2.0417831501727002</v>
      </c>
      <c r="T344" s="82"/>
      <c r="U344" s="81">
        <v>1830895</v>
      </c>
      <c r="V344" s="81">
        <v>946</v>
      </c>
      <c r="W344" s="81">
        <v>117</v>
      </c>
      <c r="X344" s="81">
        <v>4950</v>
      </c>
      <c r="Y344" s="81">
        <v>7512</v>
      </c>
      <c r="Z344" s="81">
        <v>12280</v>
      </c>
      <c r="AA344" s="81">
        <v>5113</v>
      </c>
      <c r="AB344" s="81">
        <v>18165</v>
      </c>
      <c r="AC344" s="81">
        <v>0</v>
      </c>
      <c r="AD344" s="81">
        <v>2.0417831501727002</v>
      </c>
      <c r="AE344" s="82"/>
      <c r="AF344" s="81">
        <v>21990033.247019101</v>
      </c>
      <c r="AG344" s="81">
        <v>1531643.368355104</v>
      </c>
      <c r="AH344" s="81">
        <v>1150784.8974616961</v>
      </c>
      <c r="AI344" s="81">
        <v>35331774.404531032</v>
      </c>
      <c r="AJ344" s="81">
        <v>35445426.687971123</v>
      </c>
      <c r="AK344" s="81">
        <v>0</v>
      </c>
      <c r="AL344" s="81">
        <v>0</v>
      </c>
      <c r="AM344" s="81">
        <v>2491371.0990179242</v>
      </c>
      <c r="AN344" s="81">
        <v>0</v>
      </c>
      <c r="AO344" s="81">
        <v>0</v>
      </c>
      <c r="AP344" s="82"/>
      <c r="AQ344" s="81">
        <v>152</v>
      </c>
      <c r="AR344" s="81">
        <v>105</v>
      </c>
      <c r="AS344" s="81">
        <v>0</v>
      </c>
      <c r="AT344" s="81">
        <v>0</v>
      </c>
      <c r="AU344" s="81">
        <v>0</v>
      </c>
      <c r="AV344" s="81">
        <v>0</v>
      </c>
      <c r="AW344" s="81" t="s">
        <v>564</v>
      </c>
      <c r="AX344" s="82"/>
      <c r="AY344" s="81">
        <v>720</v>
      </c>
      <c r="AZ344" s="81">
        <v>35965.199999999997</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2090</v>
      </c>
      <c r="B345" s="80">
        <v>337</v>
      </c>
      <c r="C345" s="80">
        <v>14</v>
      </c>
      <c r="D345" s="80">
        <v>20</v>
      </c>
      <c r="E345" s="80">
        <v>2017</v>
      </c>
      <c r="F345" s="80" t="s">
        <v>71</v>
      </c>
      <c r="G345" s="80" t="s">
        <v>2076</v>
      </c>
      <c r="H345" s="80" t="s">
        <v>2077</v>
      </c>
      <c r="I345" s="177"/>
      <c r="J345" s="81">
        <v>34.912084531349173</v>
      </c>
      <c r="K345" s="81">
        <v>2.0282665405927789</v>
      </c>
      <c r="L345" s="81">
        <v>6.6296705991383247</v>
      </c>
      <c r="M345" s="81">
        <v>20.65626558671541</v>
      </c>
      <c r="N345" s="81">
        <v>26.34874778223319</v>
      </c>
      <c r="O345" s="81">
        <v>20.416781130311133</v>
      </c>
      <c r="P345" s="81">
        <v>24.28455663794459</v>
      </c>
      <c r="Q345" s="81">
        <v>1.2119268909085394</v>
      </c>
      <c r="R345" s="81">
        <v>0</v>
      </c>
      <c r="S345" s="81">
        <v>2.2400527991149</v>
      </c>
      <c r="T345" s="82"/>
      <c r="U345" s="81">
        <v>1927780</v>
      </c>
      <c r="V345" s="81">
        <v>946</v>
      </c>
      <c r="W345" s="81">
        <v>117</v>
      </c>
      <c r="X345" s="81">
        <v>4950</v>
      </c>
      <c r="Y345" s="81">
        <v>7465</v>
      </c>
      <c r="Z345" s="81">
        <v>12207</v>
      </c>
      <c r="AA345" s="81">
        <v>5030</v>
      </c>
      <c r="AB345" s="81">
        <v>17744</v>
      </c>
      <c r="AC345" s="81">
        <v>0</v>
      </c>
      <c r="AD345" s="81">
        <v>2.2400527991149</v>
      </c>
      <c r="AE345" s="82"/>
      <c r="AF345" s="81">
        <v>21598987.21553503</v>
      </c>
      <c r="AG345" s="81">
        <v>1543422.882745458</v>
      </c>
      <c r="AH345" s="81">
        <v>1377444.596246032</v>
      </c>
      <c r="AI345" s="81">
        <v>33434067.911486261</v>
      </c>
      <c r="AJ345" s="81">
        <v>38124180.064310022</v>
      </c>
      <c r="AK345" s="81">
        <v>0</v>
      </c>
      <c r="AL345" s="81">
        <v>0</v>
      </c>
      <c r="AM345" s="81">
        <v>2437437.957320814</v>
      </c>
      <c r="AN345" s="81">
        <v>0</v>
      </c>
      <c r="AO345" s="81">
        <v>0</v>
      </c>
      <c r="AP345" s="82"/>
      <c r="AQ345" s="81">
        <v>170</v>
      </c>
      <c r="AR345" s="81">
        <v>119</v>
      </c>
      <c r="AS345" s="81">
        <v>0</v>
      </c>
      <c r="AT345" s="81">
        <v>0</v>
      </c>
      <c r="AU345" s="81">
        <v>0</v>
      </c>
      <c r="AV345" s="81">
        <v>1</v>
      </c>
      <c r="AW345" s="81" t="s">
        <v>564</v>
      </c>
      <c r="AX345" s="82"/>
      <c r="AY345" s="81">
        <v>814.9</v>
      </c>
      <c r="AZ345" s="81">
        <v>38893.4</v>
      </c>
      <c r="BA345" s="81">
        <v>0</v>
      </c>
      <c r="BB345" s="81">
        <v>0</v>
      </c>
      <c r="BC345" s="81">
        <v>0</v>
      </c>
      <c r="BD345" s="81">
        <v>1990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2091</v>
      </c>
      <c r="B346" s="80">
        <v>338</v>
      </c>
      <c r="C346" s="80">
        <v>15</v>
      </c>
      <c r="D346" s="80">
        <v>20</v>
      </c>
      <c r="E346" s="80">
        <v>2018</v>
      </c>
      <c r="F346" s="80" t="s">
        <v>93</v>
      </c>
      <c r="G346" s="80" t="s">
        <v>2076</v>
      </c>
      <c r="H346" s="80" t="s">
        <v>2077</v>
      </c>
      <c r="I346" s="177"/>
      <c r="J346" s="81">
        <v>35.177254236246057</v>
      </c>
      <c r="K346" s="81">
        <v>1.9138198770505235</v>
      </c>
      <c r="L346" s="81">
        <v>6.2184490759175111</v>
      </c>
      <c r="M346" s="81">
        <v>21.922027508858395</v>
      </c>
      <c r="N346" s="81">
        <v>24.826344801355027</v>
      </c>
      <c r="O346" s="81">
        <v>19.808360454010959</v>
      </c>
      <c r="P346" s="81">
        <v>23.799048253474954</v>
      </c>
      <c r="Q346" s="81">
        <v>1.093867904986773</v>
      </c>
      <c r="R346" s="81">
        <v>0</v>
      </c>
      <c r="S346" s="81">
        <v>2.4218821047499999</v>
      </c>
      <c r="T346" s="82"/>
      <c r="U346" s="81">
        <v>1935569</v>
      </c>
      <c r="V346" s="81">
        <v>946</v>
      </c>
      <c r="W346" s="81">
        <v>117</v>
      </c>
      <c r="X346" s="81">
        <v>4950</v>
      </c>
      <c r="Y346" s="81">
        <v>7406</v>
      </c>
      <c r="Z346" s="81">
        <v>12070</v>
      </c>
      <c r="AA346" s="81">
        <v>4979</v>
      </c>
      <c r="AB346" s="81">
        <v>17259</v>
      </c>
      <c r="AC346" s="81">
        <v>0</v>
      </c>
      <c r="AD346" s="81">
        <v>2.4218821047499999</v>
      </c>
      <c r="AE346" s="82"/>
      <c r="AF346" s="81">
        <v>21406882.308095139</v>
      </c>
      <c r="AG346" s="81">
        <v>1370567.7042959461</v>
      </c>
      <c r="AH346" s="81">
        <v>1323279.739090757</v>
      </c>
      <c r="AI346" s="81">
        <v>34646424.391881406</v>
      </c>
      <c r="AJ346" s="81">
        <v>37434300.20622009</v>
      </c>
      <c r="AK346" s="81">
        <v>0</v>
      </c>
      <c r="AL346" s="81">
        <v>0</v>
      </c>
      <c r="AM346" s="81">
        <v>2375720.519772348</v>
      </c>
      <c r="AN346" s="81">
        <v>0</v>
      </c>
      <c r="AO346" s="81">
        <v>0</v>
      </c>
      <c r="AP346" s="82"/>
      <c r="AQ346" s="81">
        <v>175</v>
      </c>
      <c r="AR346" s="81">
        <v>132</v>
      </c>
      <c r="AS346" s="81">
        <v>0</v>
      </c>
      <c r="AT346" s="81">
        <v>0</v>
      </c>
      <c r="AU346" s="81">
        <v>0</v>
      </c>
      <c r="AV346" s="81">
        <v>1</v>
      </c>
      <c r="AW346" s="81" t="s">
        <v>564</v>
      </c>
      <c r="AX346" s="82"/>
      <c r="AY346" s="81">
        <v>837.5</v>
      </c>
      <c r="AZ346" s="81">
        <v>40779</v>
      </c>
      <c r="BA346" s="81">
        <v>0</v>
      </c>
      <c r="BB346" s="81">
        <v>0</v>
      </c>
      <c r="BC346" s="81">
        <v>0</v>
      </c>
      <c r="BD346" s="81">
        <v>1990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2092</v>
      </c>
      <c r="B347" s="80">
        <v>339</v>
      </c>
      <c r="C347" s="80">
        <v>16</v>
      </c>
      <c r="D347" s="80">
        <v>20</v>
      </c>
      <c r="E347" s="80">
        <v>2019</v>
      </c>
      <c r="F347" s="80" t="s">
        <v>73</v>
      </c>
      <c r="G347" s="80" t="s">
        <v>2076</v>
      </c>
      <c r="H347" s="80" t="s">
        <v>2077</v>
      </c>
      <c r="I347" s="177"/>
      <c r="J347" s="81">
        <v>30.012999217179438</v>
      </c>
      <c r="K347" s="81">
        <v>1.7476713325974198</v>
      </c>
      <c r="L347" s="81">
        <v>6.2719523073783394</v>
      </c>
      <c r="M347" s="81">
        <v>21.428730646735211</v>
      </c>
      <c r="N347" s="81">
        <v>23.346145603780364</v>
      </c>
      <c r="O347" s="81">
        <v>19.026671327656107</v>
      </c>
      <c r="P347" s="81">
        <v>23.236861024661138</v>
      </c>
      <c r="Q347" s="81">
        <v>1.0292409070888839</v>
      </c>
      <c r="R347" s="81">
        <v>0</v>
      </c>
      <c r="S347" s="81">
        <v>3.1138711817199995</v>
      </c>
      <c r="T347" s="82"/>
      <c r="U347" s="81">
        <v>1656416</v>
      </c>
      <c r="V347" s="81">
        <v>946</v>
      </c>
      <c r="W347" s="81">
        <v>117</v>
      </c>
      <c r="X347" s="81">
        <v>4950</v>
      </c>
      <c r="Y347" s="81">
        <v>7304</v>
      </c>
      <c r="Z347" s="81">
        <v>11912</v>
      </c>
      <c r="AA347" s="81">
        <v>4825</v>
      </c>
      <c r="AB347" s="81">
        <v>16679</v>
      </c>
      <c r="AC347" s="81">
        <v>0</v>
      </c>
      <c r="AD347" s="81">
        <v>3.11387118172</v>
      </c>
      <c r="AE347" s="82"/>
      <c r="AF347" s="81">
        <v>18146946.897101991</v>
      </c>
      <c r="AG347" s="81">
        <v>1323412.704092171</v>
      </c>
      <c r="AH347" s="81">
        <v>1400693.479034764</v>
      </c>
      <c r="AI347" s="81">
        <v>35252275.559128381</v>
      </c>
      <c r="AJ347" s="81">
        <v>34999857.940858282</v>
      </c>
      <c r="AK347" s="81">
        <v>0</v>
      </c>
      <c r="AL347" s="81">
        <v>0</v>
      </c>
      <c r="AM347" s="81">
        <v>2271554.2405552245</v>
      </c>
      <c r="AN347" s="81">
        <v>0</v>
      </c>
      <c r="AO347" s="81">
        <v>0</v>
      </c>
      <c r="AP347" s="82"/>
      <c r="AQ347" s="81">
        <v>183</v>
      </c>
      <c r="AR347" s="81">
        <v>149</v>
      </c>
      <c r="AS347" s="81">
        <v>0</v>
      </c>
      <c r="AT347" s="81">
        <v>0</v>
      </c>
      <c r="AU347" s="81">
        <v>0</v>
      </c>
      <c r="AV347" s="81">
        <v>1</v>
      </c>
      <c r="AW347" s="81" t="s">
        <v>564</v>
      </c>
      <c r="AX347" s="82"/>
      <c r="AY347" s="81">
        <v>874.5999999999998</v>
      </c>
      <c r="AZ347" s="81">
        <v>41503.699999999997</v>
      </c>
      <c r="BA347" s="81">
        <v>0</v>
      </c>
      <c r="BB347" s="81">
        <v>0</v>
      </c>
      <c r="BC347" s="81">
        <v>0</v>
      </c>
      <c r="BD347" s="81">
        <v>1990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2093</v>
      </c>
      <c r="B348" s="80">
        <v>340</v>
      </c>
      <c r="C348" s="80">
        <v>17</v>
      </c>
      <c r="D348" s="80">
        <v>20</v>
      </c>
      <c r="E348" s="80">
        <v>2020</v>
      </c>
      <c r="F348" s="80" t="s">
        <v>218</v>
      </c>
      <c r="G348" s="80" t="s">
        <v>2076</v>
      </c>
      <c r="H348" s="80" t="s">
        <v>2077</v>
      </c>
      <c r="I348" s="177"/>
      <c r="J348" s="81">
        <v>21.203379032694752</v>
      </c>
      <c r="K348" s="81">
        <v>1.5738836522730286</v>
      </c>
      <c r="L348" s="81">
        <v>7.3664536074289924</v>
      </c>
      <c r="M348" s="81">
        <v>17.4149004840204</v>
      </c>
      <c r="N348" s="81">
        <v>22.163166896560462</v>
      </c>
      <c r="O348" s="81">
        <v>16.460141303757357</v>
      </c>
      <c r="P348" s="81">
        <v>21.710806361507547</v>
      </c>
      <c r="Q348" s="81">
        <v>0.95821049276927051</v>
      </c>
      <c r="R348" s="81">
        <v>0</v>
      </c>
      <c r="S348" s="81">
        <v>2.30183645848</v>
      </c>
      <c r="T348" s="82"/>
      <c r="U348" s="81">
        <v>1417872</v>
      </c>
      <c r="V348" s="81">
        <v>725</v>
      </c>
      <c r="W348" s="81">
        <v>149</v>
      </c>
      <c r="X348" s="81">
        <v>4474</v>
      </c>
      <c r="Y348" s="81">
        <v>7267</v>
      </c>
      <c r="Z348" s="81">
        <v>11762</v>
      </c>
      <c r="AA348" s="81">
        <v>4898</v>
      </c>
      <c r="AB348" s="81">
        <v>16251</v>
      </c>
      <c r="AC348" s="81">
        <v>0</v>
      </c>
      <c r="AD348" s="81">
        <v>2.30183645848</v>
      </c>
      <c r="AE348" s="82"/>
      <c r="AF348" s="81">
        <v>15227149.5076913</v>
      </c>
      <c r="AG348" s="81">
        <v>1124246.2604071072</v>
      </c>
      <c r="AH348" s="81">
        <v>1333658.8632693689</v>
      </c>
      <c r="AI348" s="81">
        <v>29102846.276053466</v>
      </c>
      <c r="AJ348" s="81">
        <v>34510931.047490038</v>
      </c>
      <c r="AK348" s="81"/>
      <c r="AL348" s="81"/>
      <c r="AM348" s="81">
        <v>2120936.0523757893</v>
      </c>
      <c r="AN348" s="81"/>
      <c r="AO348" s="81"/>
      <c r="AP348" s="82"/>
      <c r="AQ348" s="81">
        <v>191</v>
      </c>
      <c r="AR348" s="81">
        <v>156</v>
      </c>
      <c r="AS348" s="81">
        <v>0</v>
      </c>
      <c r="AT348" s="81">
        <v>0</v>
      </c>
      <c r="AU348" s="81">
        <v>0</v>
      </c>
      <c r="AV348" s="81">
        <v>1</v>
      </c>
      <c r="AW348" s="81">
        <v>0</v>
      </c>
      <c r="AX348" s="82"/>
      <c r="AY348" s="81">
        <v>914.59999999999991</v>
      </c>
      <c r="AZ348" s="81">
        <v>42744.100000000013</v>
      </c>
      <c r="BA348" s="81">
        <v>0</v>
      </c>
      <c r="BB348" s="81">
        <v>0</v>
      </c>
      <c r="BC348" s="81">
        <v>0</v>
      </c>
      <c r="BD348" s="81">
        <v>1990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2094</v>
      </c>
      <c r="B349" s="80">
        <v>340</v>
      </c>
      <c r="C349" s="80">
        <v>18</v>
      </c>
      <c r="D349" s="80">
        <v>20</v>
      </c>
      <c r="E349" s="80">
        <v>2021</v>
      </c>
      <c r="F349" s="80" t="s">
        <v>75</v>
      </c>
      <c r="G349" s="174" t="s">
        <v>2076</v>
      </c>
      <c r="H349" s="80" t="s">
        <v>2077</v>
      </c>
      <c r="I349" s="177"/>
      <c r="J349" s="81">
        <v>26.55946641062063</v>
      </c>
      <c r="K349" s="81">
        <v>1.6760592763916202</v>
      </c>
      <c r="L349" s="81">
        <v>6.1025823192174435</v>
      </c>
      <c r="M349" s="81">
        <v>18.437590615987094</v>
      </c>
      <c r="N349" s="81">
        <v>22.497268871385906</v>
      </c>
      <c r="O349" s="81">
        <v>15.840181389253518</v>
      </c>
      <c r="P349" s="81">
        <v>22.07648281551845</v>
      </c>
      <c r="Q349" s="81">
        <v>0.94476741094151218</v>
      </c>
      <c r="R349" s="81">
        <v>0</v>
      </c>
      <c r="S349" s="81">
        <v>2.7726223459799999</v>
      </c>
      <c r="T349" s="82"/>
      <c r="U349" s="81">
        <v>1606932</v>
      </c>
      <c r="V349" s="81">
        <v>725</v>
      </c>
      <c r="W349" s="81">
        <v>149</v>
      </c>
      <c r="X349" s="81">
        <v>4474</v>
      </c>
      <c r="Y349" s="81">
        <v>7203</v>
      </c>
      <c r="Z349" s="81">
        <v>11655</v>
      </c>
      <c r="AA349" s="81">
        <v>4857</v>
      </c>
      <c r="AB349" s="81">
        <v>15833</v>
      </c>
      <c r="AC349" s="81">
        <v>0</v>
      </c>
      <c r="AD349" s="81">
        <v>2.7726223459799999</v>
      </c>
      <c r="AE349" s="82"/>
      <c r="AF349" s="81">
        <v>16255216.514004473</v>
      </c>
      <c r="AG349" s="81">
        <v>1191434.6415788808</v>
      </c>
      <c r="AH349" s="81">
        <v>1064098.4678713689</v>
      </c>
      <c r="AI349" s="81">
        <v>30450007.611207705</v>
      </c>
      <c r="AJ349" s="81">
        <v>32601055.443984505</v>
      </c>
      <c r="AK349" s="81">
        <v>0</v>
      </c>
      <c r="AL349" s="81">
        <v>0</v>
      </c>
      <c r="AM349" s="81">
        <v>2078301.1356609436</v>
      </c>
      <c r="AN349" s="81">
        <v>0</v>
      </c>
      <c r="AO349" s="81">
        <v>0</v>
      </c>
      <c r="AP349" s="82"/>
      <c r="AQ349" s="81">
        <v>195</v>
      </c>
      <c r="AR349" s="81">
        <v>159</v>
      </c>
      <c r="AS349" s="81">
        <v>0</v>
      </c>
      <c r="AT349" s="81">
        <v>0</v>
      </c>
      <c r="AU349" s="81">
        <v>0</v>
      </c>
      <c r="AV349" s="81">
        <v>1</v>
      </c>
      <c r="AW349" s="81"/>
      <c r="AX349" s="82"/>
      <c r="AY349" s="81">
        <v>936.09999999999991</v>
      </c>
      <c r="AZ349" s="81">
        <v>76853.100000000006</v>
      </c>
      <c r="BA349" s="81">
        <v>0</v>
      </c>
      <c r="BB349" s="81">
        <v>0</v>
      </c>
      <c r="BC349" s="81">
        <v>0</v>
      </c>
      <c r="BD349" s="81">
        <v>1990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2095</v>
      </c>
      <c r="B350" s="80">
        <v>340</v>
      </c>
      <c r="C350" s="80">
        <v>19</v>
      </c>
      <c r="D350" s="80">
        <v>20</v>
      </c>
      <c r="E350" s="80">
        <v>2022</v>
      </c>
      <c r="F350" s="80" t="s">
        <v>568</v>
      </c>
      <c r="G350" s="174" t="s">
        <v>2076</v>
      </c>
      <c r="H350" s="80" t="s">
        <v>2077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209</v>
      </c>
      <c r="AR350" s="81">
        <v>159</v>
      </c>
      <c r="AS350" s="81">
        <v>0</v>
      </c>
      <c r="AT350" s="81">
        <v>0</v>
      </c>
      <c r="AU350" s="81">
        <v>0</v>
      </c>
      <c r="AV350" s="81">
        <v>2</v>
      </c>
      <c r="AW350" s="81"/>
      <c r="AX350" s="82"/>
      <c r="AY350" s="81">
        <v>1018.0999999999998</v>
      </c>
      <c r="AZ350" s="81">
        <v>76853.100000000006</v>
      </c>
      <c r="BA350" s="81">
        <v>0</v>
      </c>
      <c r="BB350" s="81">
        <v>0</v>
      </c>
      <c r="BC350" s="81">
        <v>0</v>
      </c>
      <c r="BD350" s="81">
        <v>3155.6</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2096</v>
      </c>
      <c r="B351" s="80">
        <v>52</v>
      </c>
      <c r="C351" s="80">
        <v>1</v>
      </c>
      <c r="D351" s="80">
        <v>4</v>
      </c>
      <c r="E351" s="80">
        <v>1990</v>
      </c>
      <c r="F351" s="80" t="s">
        <v>562</v>
      </c>
      <c r="G351" s="80" t="s">
        <v>2097</v>
      </c>
      <c r="H351" s="80" t="s">
        <v>2098</v>
      </c>
      <c r="I351" s="177"/>
      <c r="J351" s="81">
        <v>10.380123183301583</v>
      </c>
      <c r="K351" s="81">
        <v>3.3101554068790757</v>
      </c>
      <c r="L351" s="81">
        <v>31.600994629836222</v>
      </c>
      <c r="M351" s="81">
        <v>8.2792606830093067</v>
      </c>
      <c r="N351" s="81">
        <v>23.852570907539736</v>
      </c>
      <c r="O351" s="81">
        <v>11.818287867716167</v>
      </c>
      <c r="P351" s="81">
        <v>20.291494637595274</v>
      </c>
      <c r="Q351" s="81">
        <v>1.404357778537962</v>
      </c>
      <c r="R351" s="81">
        <v>0.32159019151716056</v>
      </c>
      <c r="S351" s="81">
        <v>1.2817135695532871</v>
      </c>
      <c r="T351" s="82"/>
      <c r="U351" s="81">
        <v>772729</v>
      </c>
      <c r="V351" s="81">
        <v>966</v>
      </c>
      <c r="W351" s="81">
        <v>341</v>
      </c>
      <c r="X351" s="81">
        <v>3114</v>
      </c>
      <c r="Y351" s="81">
        <v>6189</v>
      </c>
      <c r="Z351" s="81">
        <v>4861</v>
      </c>
      <c r="AA351" s="81">
        <v>4927</v>
      </c>
      <c r="AB351" s="81">
        <v>22802</v>
      </c>
      <c r="AC351" s="81">
        <v>55700</v>
      </c>
      <c r="AD351" s="81">
        <v>1.2817135695532871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2099</v>
      </c>
      <c r="B352" s="80">
        <v>53</v>
      </c>
      <c r="C352" s="80">
        <v>2</v>
      </c>
      <c r="D352" s="80">
        <v>4</v>
      </c>
      <c r="E352" s="80">
        <v>2005</v>
      </c>
      <c r="F352" s="80" t="s">
        <v>565</v>
      </c>
      <c r="G352" s="80" t="s">
        <v>2097</v>
      </c>
      <c r="H352" s="80" t="s">
        <v>2098</v>
      </c>
      <c r="I352" s="177"/>
      <c r="J352" s="81">
        <v>4.5679568252467524</v>
      </c>
      <c r="K352" s="81">
        <v>2.6061773935398498</v>
      </c>
      <c r="L352" s="81">
        <v>27.581088180675444</v>
      </c>
      <c r="M352" s="81">
        <v>13.040428067147532</v>
      </c>
      <c r="N352" s="81">
        <v>38.738607958357044</v>
      </c>
      <c r="O352" s="81">
        <v>19.394240223407124</v>
      </c>
      <c r="P352" s="81">
        <v>22.684301084742369</v>
      </c>
      <c r="Q352" s="81">
        <v>1.2220697564212286</v>
      </c>
      <c r="R352" s="81">
        <v>0.17912190487787957</v>
      </c>
      <c r="S352" s="81">
        <v>1.5033795358424202</v>
      </c>
      <c r="T352" s="82"/>
      <c r="U352" s="81">
        <v>368888</v>
      </c>
      <c r="V352" s="81">
        <v>809</v>
      </c>
      <c r="W352" s="81">
        <v>275</v>
      </c>
      <c r="X352" s="81">
        <v>2064</v>
      </c>
      <c r="Y352" s="81">
        <v>6727</v>
      </c>
      <c r="Z352" s="81">
        <v>9231</v>
      </c>
      <c r="AA352" s="81">
        <v>4511</v>
      </c>
      <c r="AB352" s="81">
        <v>20743</v>
      </c>
      <c r="AC352" s="81">
        <v>31674</v>
      </c>
      <c r="AD352" s="81">
        <v>1.5033795358424202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2100</v>
      </c>
      <c r="B353" s="80">
        <v>54</v>
      </c>
      <c r="C353" s="80">
        <v>3</v>
      </c>
      <c r="D353" s="80">
        <v>4</v>
      </c>
      <c r="E353" s="80">
        <v>2006</v>
      </c>
      <c r="F353" s="80" t="s">
        <v>566</v>
      </c>
      <c r="G353" s="80" t="s">
        <v>2097</v>
      </c>
      <c r="H353" s="80" t="s">
        <v>2098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2101</v>
      </c>
      <c r="B354" s="80">
        <v>55</v>
      </c>
      <c r="C354" s="80">
        <v>4</v>
      </c>
      <c r="D354" s="80">
        <v>4</v>
      </c>
      <c r="E354" s="80">
        <v>2007</v>
      </c>
      <c r="F354" s="80" t="s">
        <v>567</v>
      </c>
      <c r="G354" s="80" t="s">
        <v>2097</v>
      </c>
      <c r="H354" s="80" t="s">
        <v>2098</v>
      </c>
      <c r="I354" s="177"/>
      <c r="J354" s="81">
        <v>5.634341283728431</v>
      </c>
      <c r="K354" s="81">
        <v>2.3817026057193513</v>
      </c>
      <c r="L354" s="81">
        <v>20.174562425512288</v>
      </c>
      <c r="M354" s="81">
        <v>14.456239164137747</v>
      </c>
      <c r="N354" s="81">
        <v>38.628185789253209</v>
      </c>
      <c r="O354" s="81">
        <v>18.476477599605783</v>
      </c>
      <c r="P354" s="81">
        <v>22.335837169036168</v>
      </c>
      <c r="Q354" s="81">
        <v>1.2482578349098064</v>
      </c>
      <c r="R354" s="81">
        <v>0.14602839265944217</v>
      </c>
      <c r="S354" s="81">
        <v>1.5626972470109162</v>
      </c>
      <c r="T354" s="82"/>
      <c r="U354" s="81">
        <v>510818</v>
      </c>
      <c r="V354" s="81">
        <v>787</v>
      </c>
      <c r="W354" s="81">
        <v>264</v>
      </c>
      <c r="X354" s="81">
        <v>3072</v>
      </c>
      <c r="Y354" s="81">
        <v>6730</v>
      </c>
      <c r="Z354" s="81">
        <v>9142</v>
      </c>
      <c r="AA354" s="81">
        <v>4374</v>
      </c>
      <c r="AB354" s="81">
        <v>20067</v>
      </c>
      <c r="AC354" s="81">
        <v>26563</v>
      </c>
      <c r="AD354" s="81">
        <v>1.5626972470109162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2102</v>
      </c>
      <c r="B355" s="80">
        <v>56</v>
      </c>
      <c r="C355" s="80">
        <v>5</v>
      </c>
      <c r="D355" s="80">
        <v>4</v>
      </c>
      <c r="E355" s="80">
        <v>2008</v>
      </c>
      <c r="F355" s="80" t="s">
        <v>84</v>
      </c>
      <c r="G355" s="80" t="s">
        <v>2097</v>
      </c>
      <c r="H355" s="80" t="s">
        <v>2098</v>
      </c>
      <c r="I355" s="177"/>
      <c r="J355" s="81">
        <v>4.8085660893851285</v>
      </c>
      <c r="K355" s="81">
        <v>1.7311235127685218</v>
      </c>
      <c r="L355" s="81">
        <v>17.768549072240951</v>
      </c>
      <c r="M355" s="81">
        <v>15.161634822283302</v>
      </c>
      <c r="N355" s="81">
        <v>32.039984111338143</v>
      </c>
      <c r="O355" s="81">
        <v>17.849974767050817</v>
      </c>
      <c r="P355" s="81">
        <v>21.728904451648397</v>
      </c>
      <c r="Q355" s="81">
        <v>1.2111257683369272</v>
      </c>
      <c r="R355" s="81">
        <v>0.10800151402260874</v>
      </c>
      <c r="S355" s="81">
        <v>1.2925393746961351</v>
      </c>
      <c r="T355" s="82"/>
      <c r="U355" s="81">
        <v>470646</v>
      </c>
      <c r="V355" s="81">
        <v>787</v>
      </c>
      <c r="W355" s="81">
        <v>264</v>
      </c>
      <c r="X355" s="81">
        <v>3072</v>
      </c>
      <c r="Y355" s="81">
        <v>6780</v>
      </c>
      <c r="Z355" s="81">
        <v>9142</v>
      </c>
      <c r="AA355" s="81">
        <v>4260</v>
      </c>
      <c r="AB355" s="81">
        <v>19790</v>
      </c>
      <c r="AC355" s="81">
        <v>20400</v>
      </c>
      <c r="AD355" s="81">
        <v>1.2925393746961351</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2103</v>
      </c>
      <c r="B356" s="80">
        <v>57</v>
      </c>
      <c r="C356" s="80">
        <v>6</v>
      </c>
      <c r="D356" s="80">
        <v>4</v>
      </c>
      <c r="E356" s="80">
        <v>2009</v>
      </c>
      <c r="F356" s="80" t="s">
        <v>85</v>
      </c>
      <c r="G356" s="80" t="s">
        <v>2097</v>
      </c>
      <c r="H356" s="80" t="s">
        <v>2098</v>
      </c>
      <c r="I356" s="177"/>
      <c r="J356" s="81">
        <v>4.9286801072606314</v>
      </c>
      <c r="K356" s="81">
        <v>2.1493523915582271</v>
      </c>
      <c r="L356" s="81">
        <v>19.463480220673723</v>
      </c>
      <c r="M356" s="81">
        <v>15.100400424863427</v>
      </c>
      <c r="N356" s="81">
        <v>30.739908833812549</v>
      </c>
      <c r="O356" s="81">
        <v>18.163316276095724</v>
      </c>
      <c r="P356" s="81">
        <v>20.971856483637644</v>
      </c>
      <c r="Q356" s="81">
        <v>1.1376314193732227</v>
      </c>
      <c r="R356" s="81">
        <v>9.6503207284957579E-2</v>
      </c>
      <c r="S356" s="81">
        <v>1.5907088717942659</v>
      </c>
      <c r="T356" s="82"/>
      <c r="U356" s="81">
        <v>368465</v>
      </c>
      <c r="V356" s="81">
        <v>791</v>
      </c>
      <c r="W356" s="81">
        <v>396</v>
      </c>
      <c r="X356" s="81">
        <v>3073</v>
      </c>
      <c r="Y356" s="81">
        <v>6829</v>
      </c>
      <c r="Z356" s="81">
        <v>9182</v>
      </c>
      <c r="AA356" s="81">
        <v>4221</v>
      </c>
      <c r="AB356" s="81">
        <v>19514</v>
      </c>
      <c r="AC356" s="81">
        <v>17783</v>
      </c>
      <c r="AD356" s="81">
        <v>1.5907088717942659</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2104</v>
      </c>
      <c r="B357" s="80">
        <v>58</v>
      </c>
      <c r="C357" s="80">
        <v>7</v>
      </c>
      <c r="D357" s="80">
        <v>4</v>
      </c>
      <c r="E357" s="80">
        <v>2010</v>
      </c>
      <c r="F357" s="80" t="s">
        <v>86</v>
      </c>
      <c r="G357" s="80" t="s">
        <v>2097</v>
      </c>
      <c r="H357" s="80" t="s">
        <v>2098</v>
      </c>
      <c r="I357" s="177"/>
      <c r="J357" s="81">
        <v>4.1662794745786504</v>
      </c>
      <c r="K357" s="81">
        <v>2.0494997710766434</v>
      </c>
      <c r="L357" s="81">
        <v>18.052097194713451</v>
      </c>
      <c r="M357" s="81">
        <v>14.420625791209195</v>
      </c>
      <c r="N357" s="81">
        <v>31.997235578123941</v>
      </c>
      <c r="O357" s="81">
        <v>18.030080511655076</v>
      </c>
      <c r="P357" s="81">
        <v>21.009635831440811</v>
      </c>
      <c r="Q357" s="81">
        <v>1.1674831987362717</v>
      </c>
      <c r="R357" s="81">
        <v>9.0248693960634965E-2</v>
      </c>
      <c r="S357" s="81">
        <v>1.4953599703553493</v>
      </c>
      <c r="T357" s="82"/>
      <c r="U357" s="81">
        <v>366044</v>
      </c>
      <c r="V357" s="81">
        <v>791</v>
      </c>
      <c r="W357" s="81">
        <v>396</v>
      </c>
      <c r="X357" s="81">
        <v>3073</v>
      </c>
      <c r="Y357" s="81">
        <v>6840</v>
      </c>
      <c r="Z357" s="81">
        <v>9157</v>
      </c>
      <c r="AA357" s="81">
        <v>4123</v>
      </c>
      <c r="AB357" s="81">
        <v>19189</v>
      </c>
      <c r="AC357" s="81">
        <v>15760</v>
      </c>
      <c r="AD357" s="81">
        <v>1.4953599703553493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2105</v>
      </c>
      <c r="B358" s="80">
        <v>59</v>
      </c>
      <c r="C358" s="80">
        <v>8</v>
      </c>
      <c r="D358" s="80">
        <v>4</v>
      </c>
      <c r="E358" s="80">
        <v>2011</v>
      </c>
      <c r="F358" s="80" t="s">
        <v>87</v>
      </c>
      <c r="G358" s="80" t="s">
        <v>2097</v>
      </c>
      <c r="H358" s="80" t="s">
        <v>2098</v>
      </c>
      <c r="I358" s="177"/>
      <c r="J358" s="81">
        <v>2.9500645532235019</v>
      </c>
      <c r="K358" s="81">
        <v>2.5011738833173478</v>
      </c>
      <c r="L358" s="81">
        <v>19.77271316087775</v>
      </c>
      <c r="M358" s="81">
        <v>17.761605012066841</v>
      </c>
      <c r="N358" s="81">
        <v>38.905575310602707</v>
      </c>
      <c r="O358" s="81">
        <v>17.405814833947602</v>
      </c>
      <c r="P358" s="81">
        <v>19.412798707680157</v>
      </c>
      <c r="Q358" s="81">
        <v>1.3266508813367421</v>
      </c>
      <c r="R358" s="81">
        <v>9.4877959940566498E-2</v>
      </c>
      <c r="S358" s="81">
        <v>1.525568160384758</v>
      </c>
      <c r="T358" s="82"/>
      <c r="U358" s="81">
        <v>287041</v>
      </c>
      <c r="V358" s="81">
        <v>791</v>
      </c>
      <c r="W358" s="81">
        <v>396</v>
      </c>
      <c r="X358" s="81">
        <v>3073</v>
      </c>
      <c r="Y358" s="81">
        <v>6841</v>
      </c>
      <c r="Z358" s="81">
        <v>9032</v>
      </c>
      <c r="AA358" s="81">
        <v>3923</v>
      </c>
      <c r="AB358" s="81">
        <v>18904</v>
      </c>
      <c r="AC358" s="81">
        <v>16541</v>
      </c>
      <c r="AD358" s="81">
        <v>1.525568160384758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2106</v>
      </c>
      <c r="B359" s="80">
        <v>60</v>
      </c>
      <c r="C359" s="80">
        <v>9</v>
      </c>
      <c r="D359" s="80">
        <v>4</v>
      </c>
      <c r="E359" s="80">
        <v>2012</v>
      </c>
      <c r="F359" s="80" t="s">
        <v>88</v>
      </c>
      <c r="G359" s="80" t="s">
        <v>2097</v>
      </c>
      <c r="H359" s="80" t="s">
        <v>2098</v>
      </c>
      <c r="I359" s="177"/>
      <c r="J359" s="81">
        <v>4.275546633550551</v>
      </c>
      <c r="K359" s="81">
        <v>2.3919032996411618</v>
      </c>
      <c r="L359" s="81">
        <v>19.33555918084539</v>
      </c>
      <c r="M359" s="81">
        <v>17.709002377793105</v>
      </c>
      <c r="N359" s="81">
        <v>42.065881887459888</v>
      </c>
      <c r="O359" s="81">
        <v>17.563287355168047</v>
      </c>
      <c r="P359" s="81">
        <v>19.538180086449298</v>
      </c>
      <c r="Q359" s="81">
        <v>1.4249051075510446</v>
      </c>
      <c r="R359" s="81">
        <v>8.4722901920167473E-2</v>
      </c>
      <c r="S359" s="81">
        <v>1.5434150736953889</v>
      </c>
      <c r="T359" s="82"/>
      <c r="U359" s="81">
        <v>362980</v>
      </c>
      <c r="V359" s="81">
        <v>791</v>
      </c>
      <c r="W359" s="81">
        <v>396</v>
      </c>
      <c r="X359" s="81">
        <v>3073</v>
      </c>
      <c r="Y359" s="81">
        <v>6912</v>
      </c>
      <c r="Z359" s="81">
        <v>9186</v>
      </c>
      <c r="AA359" s="81">
        <v>3926</v>
      </c>
      <c r="AB359" s="81">
        <v>18688</v>
      </c>
      <c r="AC359" s="81">
        <v>14388</v>
      </c>
      <c r="AD359" s="81">
        <v>1.5434150736953889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2107</v>
      </c>
      <c r="B360" s="80">
        <v>61</v>
      </c>
      <c r="C360" s="80">
        <v>10</v>
      </c>
      <c r="D360" s="80">
        <v>4</v>
      </c>
      <c r="E360" s="80">
        <v>2013</v>
      </c>
      <c r="F360" s="80" t="s">
        <v>89</v>
      </c>
      <c r="G360" s="80" t="s">
        <v>2097</v>
      </c>
      <c r="H360" s="80" t="s">
        <v>2098</v>
      </c>
      <c r="I360" s="177"/>
      <c r="J360" s="81">
        <v>5.7083906338377179</v>
      </c>
      <c r="K360" s="81">
        <v>2.3247110802890623</v>
      </c>
      <c r="L360" s="81">
        <v>15.717638019242662</v>
      </c>
      <c r="M360" s="81">
        <v>16.990520960621872</v>
      </c>
      <c r="N360" s="81">
        <v>36.09805222983119</v>
      </c>
      <c r="O360" s="81">
        <v>17.187834464735083</v>
      </c>
      <c r="P360" s="81">
        <v>20.675810313541589</v>
      </c>
      <c r="Q360" s="81">
        <v>1.4299296459359323</v>
      </c>
      <c r="R360" s="81">
        <v>9.6747450765955242E-2</v>
      </c>
      <c r="S360" s="81">
        <v>1.663105616237214</v>
      </c>
      <c r="T360" s="82"/>
      <c r="U360" s="81">
        <v>454346</v>
      </c>
      <c r="V360" s="81">
        <v>791</v>
      </c>
      <c r="W360" s="81">
        <v>396</v>
      </c>
      <c r="X360" s="81">
        <v>3073</v>
      </c>
      <c r="Y360" s="81">
        <v>6883</v>
      </c>
      <c r="Z360" s="81">
        <v>9391</v>
      </c>
      <c r="AA360" s="81">
        <v>4139</v>
      </c>
      <c r="AB360" s="81">
        <v>18485</v>
      </c>
      <c r="AC360" s="81">
        <v>16038</v>
      </c>
      <c r="AD360" s="81">
        <v>1.663105616237214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2108</v>
      </c>
      <c r="B361" s="80">
        <v>62</v>
      </c>
      <c r="C361" s="80">
        <v>11</v>
      </c>
      <c r="D361" s="80">
        <v>4</v>
      </c>
      <c r="E361" s="80">
        <v>2014</v>
      </c>
      <c r="F361" s="80" t="s">
        <v>90</v>
      </c>
      <c r="G361" s="80" t="s">
        <v>2097</v>
      </c>
      <c r="H361" s="80" t="s">
        <v>2098</v>
      </c>
      <c r="I361" s="177"/>
      <c r="J361" s="81">
        <v>5.6881174532819259</v>
      </c>
      <c r="K361" s="81">
        <v>2.3158958265346685</v>
      </c>
      <c r="L361" s="81">
        <v>15.162056764873372</v>
      </c>
      <c r="M361" s="81">
        <v>16.611463046129746</v>
      </c>
      <c r="N361" s="81">
        <v>31.57547286426945</v>
      </c>
      <c r="O361" s="81">
        <v>16.291651852417527</v>
      </c>
      <c r="P361" s="81">
        <v>20.612621227692991</v>
      </c>
      <c r="Q361" s="81">
        <v>1.3441947220691326</v>
      </c>
      <c r="R361" s="81">
        <v>0.14381237692228238</v>
      </c>
      <c r="S361" s="81">
        <v>1.3349726211214281</v>
      </c>
      <c r="T361" s="82"/>
      <c r="U361" s="81">
        <v>451490</v>
      </c>
      <c r="V361" s="81">
        <v>801</v>
      </c>
      <c r="W361" s="81">
        <v>328</v>
      </c>
      <c r="X361" s="81">
        <v>3072</v>
      </c>
      <c r="Y361" s="81">
        <v>6856</v>
      </c>
      <c r="Z361" s="81">
        <v>9375</v>
      </c>
      <c r="AA361" s="81">
        <v>4105</v>
      </c>
      <c r="AB361" s="81">
        <v>18111</v>
      </c>
      <c r="AC361" s="81">
        <v>23915</v>
      </c>
      <c r="AD361" s="81">
        <v>1.3349726211214281</v>
      </c>
      <c r="AE361" s="82"/>
      <c r="AF361" s="81">
        <v>5094442.6731990594</v>
      </c>
      <c r="AG361" s="81">
        <v>1649826.3839874726</v>
      </c>
      <c r="AH361" s="81">
        <v>2862045.8357345574</v>
      </c>
      <c r="AI361" s="81">
        <v>19486200.192264482</v>
      </c>
      <c r="AJ361" s="81">
        <v>35591135.40049044</v>
      </c>
      <c r="AK361" s="81">
        <v>0</v>
      </c>
      <c r="AL361" s="81">
        <v>0</v>
      </c>
      <c r="AM361" s="81">
        <v>2486369.6634337232</v>
      </c>
      <c r="AN361" s="81">
        <v>0</v>
      </c>
      <c r="AO361" s="81">
        <v>0</v>
      </c>
      <c r="AP361" s="82"/>
      <c r="AQ361" s="81">
        <v>163</v>
      </c>
      <c r="AR361" s="81">
        <v>26</v>
      </c>
      <c r="AS361" s="81">
        <v>0</v>
      </c>
      <c r="AT361" s="81">
        <v>0</v>
      </c>
      <c r="AU361" s="81">
        <v>0</v>
      </c>
      <c r="AV361" s="81">
        <v>0</v>
      </c>
      <c r="AW361" s="81" t="s">
        <v>564</v>
      </c>
      <c r="AX361" s="82"/>
      <c r="AY361" s="81">
        <v>706.3</v>
      </c>
      <c r="AZ361" s="81">
        <v>15016.9</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2109</v>
      </c>
      <c r="B362" s="80">
        <v>63</v>
      </c>
      <c r="C362" s="80">
        <v>12</v>
      </c>
      <c r="D362" s="80">
        <v>4</v>
      </c>
      <c r="E362" s="80">
        <v>2015</v>
      </c>
      <c r="F362" s="80" t="s">
        <v>91</v>
      </c>
      <c r="G362" s="80" t="s">
        <v>2097</v>
      </c>
      <c r="H362" s="80" t="s">
        <v>2098</v>
      </c>
      <c r="I362" s="177"/>
      <c r="J362" s="81">
        <v>4.9941922180907623</v>
      </c>
      <c r="K362" s="81">
        <v>2.3837405030317278</v>
      </c>
      <c r="L362" s="81">
        <v>13.274875729300762</v>
      </c>
      <c r="M362" s="81">
        <v>17.530897511881065</v>
      </c>
      <c r="N362" s="81">
        <v>35.595999056546439</v>
      </c>
      <c r="O362" s="81">
        <v>16.11380807670643</v>
      </c>
      <c r="P362" s="81">
        <v>20.563510737565132</v>
      </c>
      <c r="Q362" s="81">
        <v>1.29424796875238</v>
      </c>
      <c r="R362" s="81">
        <v>9.7803424795782995E-2</v>
      </c>
      <c r="S362" s="81">
        <v>1.6251795454932088</v>
      </c>
      <c r="T362" s="82"/>
      <c r="U362" s="81">
        <v>452652</v>
      </c>
      <c r="V362" s="81">
        <v>801</v>
      </c>
      <c r="W362" s="81">
        <v>328</v>
      </c>
      <c r="X362" s="81">
        <v>3072</v>
      </c>
      <c r="Y362" s="81">
        <v>6857</v>
      </c>
      <c r="Z362" s="81">
        <v>9362</v>
      </c>
      <c r="AA362" s="81">
        <v>4092</v>
      </c>
      <c r="AB362" s="81">
        <v>17813</v>
      </c>
      <c r="AC362" s="81">
        <v>16754</v>
      </c>
      <c r="AD362" s="81">
        <v>1.6251795454932088</v>
      </c>
      <c r="AE362" s="82"/>
      <c r="AF362" s="81">
        <v>4273485.4494205713</v>
      </c>
      <c r="AG362" s="81">
        <v>1580120.4546293218</v>
      </c>
      <c r="AH362" s="81">
        <v>1977122.8495626375</v>
      </c>
      <c r="AI362" s="81">
        <v>20646081.723331202</v>
      </c>
      <c r="AJ362" s="81">
        <v>40842266.599576779</v>
      </c>
      <c r="AK362" s="81">
        <v>0</v>
      </c>
      <c r="AL362" s="81">
        <v>0</v>
      </c>
      <c r="AM362" s="81">
        <v>2441196.9272753755</v>
      </c>
      <c r="AN362" s="81">
        <v>0</v>
      </c>
      <c r="AO362" s="81">
        <v>0</v>
      </c>
      <c r="AP362" s="82"/>
      <c r="AQ362" s="81">
        <v>181</v>
      </c>
      <c r="AR362" s="81">
        <v>53</v>
      </c>
      <c r="AS362" s="81">
        <v>0</v>
      </c>
      <c r="AT362" s="81">
        <v>0</v>
      </c>
      <c r="AU362" s="81">
        <v>0</v>
      </c>
      <c r="AV362" s="81">
        <v>0</v>
      </c>
      <c r="AW362" s="81" t="s">
        <v>564</v>
      </c>
      <c r="AX362" s="82"/>
      <c r="AY362" s="81">
        <v>822.8</v>
      </c>
      <c r="AZ362" s="81">
        <v>17426.600000000002</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2110</v>
      </c>
      <c r="B363" s="80">
        <v>64</v>
      </c>
      <c r="C363" s="80">
        <v>13</v>
      </c>
      <c r="D363" s="80">
        <v>4</v>
      </c>
      <c r="E363" s="80">
        <v>2016</v>
      </c>
      <c r="F363" s="80" t="s">
        <v>92</v>
      </c>
      <c r="G363" s="80" t="s">
        <v>2097</v>
      </c>
      <c r="H363" s="80" t="s">
        <v>2098</v>
      </c>
      <c r="I363" s="177"/>
      <c r="J363" s="81">
        <v>4.2525214499366717</v>
      </c>
      <c r="K363" s="81">
        <v>2.3300829904174196</v>
      </c>
      <c r="L363" s="81">
        <v>16.071235555493114</v>
      </c>
      <c r="M363" s="81">
        <v>13.994571438728716</v>
      </c>
      <c r="N363" s="81">
        <v>32.259465988503727</v>
      </c>
      <c r="O363" s="81">
        <v>15.887525655247407</v>
      </c>
      <c r="P363" s="81">
        <v>20.134543694747617</v>
      </c>
      <c r="Q363" s="81">
        <v>1.2371199678156259</v>
      </c>
      <c r="R363" s="81">
        <v>8.76278277178556E-2</v>
      </c>
      <c r="S363" s="81">
        <v>2.0877751982122401</v>
      </c>
      <c r="T363" s="82"/>
      <c r="U363" s="81">
        <v>388746</v>
      </c>
      <c r="V363" s="81">
        <v>801</v>
      </c>
      <c r="W363" s="81">
        <v>328</v>
      </c>
      <c r="X363" s="81">
        <v>3072</v>
      </c>
      <c r="Y363" s="81">
        <v>6855</v>
      </c>
      <c r="Z363" s="81">
        <v>9344</v>
      </c>
      <c r="AA363" s="81">
        <v>4144</v>
      </c>
      <c r="AB363" s="81">
        <v>17515</v>
      </c>
      <c r="AC363" s="81">
        <v>14965.970411435999</v>
      </c>
      <c r="AD363" s="81">
        <v>2.0877751982122401</v>
      </c>
      <c r="AE363" s="82"/>
      <c r="AF363" s="81">
        <v>3632197.326928738</v>
      </c>
      <c r="AG363" s="81">
        <v>1553213.649157464</v>
      </c>
      <c r="AH363" s="81">
        <v>1905767.0937686791</v>
      </c>
      <c r="AI363" s="81">
        <v>18960892.00283365</v>
      </c>
      <c r="AJ363" s="81">
        <v>33729952.851127058</v>
      </c>
      <c r="AK363" s="81">
        <v>0</v>
      </c>
      <c r="AL363" s="81">
        <v>0</v>
      </c>
      <c r="AM363" s="81">
        <v>2402222.1194219068</v>
      </c>
      <c r="AN363" s="81">
        <v>0</v>
      </c>
      <c r="AO363" s="81">
        <v>0</v>
      </c>
      <c r="AP363" s="82"/>
      <c r="AQ363" s="81">
        <v>199</v>
      </c>
      <c r="AR363" s="81">
        <v>65</v>
      </c>
      <c r="AS363" s="81">
        <v>1</v>
      </c>
      <c r="AT363" s="81">
        <v>0</v>
      </c>
      <c r="AU363" s="81">
        <v>0</v>
      </c>
      <c r="AV363" s="81">
        <v>0</v>
      </c>
      <c r="AW363" s="81" t="s">
        <v>564</v>
      </c>
      <c r="AX363" s="82"/>
      <c r="AY363" s="81">
        <v>924.7</v>
      </c>
      <c r="AZ363" s="81">
        <v>37882.6</v>
      </c>
      <c r="BA363" s="81">
        <v>19.5</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2111</v>
      </c>
      <c r="B364" s="80">
        <v>65</v>
      </c>
      <c r="C364" s="80">
        <v>14</v>
      </c>
      <c r="D364" s="80">
        <v>4</v>
      </c>
      <c r="E364" s="80">
        <v>2017</v>
      </c>
      <c r="F364" s="80" t="s">
        <v>71</v>
      </c>
      <c r="G364" s="80" t="s">
        <v>2097</v>
      </c>
      <c r="H364" s="80" t="s">
        <v>2098</v>
      </c>
      <c r="I364" s="177"/>
      <c r="J364" s="81">
        <v>3.939607647536461</v>
      </c>
      <c r="K364" s="81">
        <v>2.3628110485548768</v>
      </c>
      <c r="L364" s="81">
        <v>14.29587694347209</v>
      </c>
      <c r="M364" s="81">
        <v>12.561302356093236</v>
      </c>
      <c r="N364" s="81">
        <v>31.915116904080737</v>
      </c>
      <c r="O364" s="81">
        <v>15.688490784166333</v>
      </c>
      <c r="P364" s="81">
        <v>20.011826493892713</v>
      </c>
      <c r="Q364" s="81">
        <v>1.1700585870240188</v>
      </c>
      <c r="R364" s="81">
        <v>0.10058044381204848</v>
      </c>
      <c r="S364" s="81">
        <v>1.3344242840971741</v>
      </c>
      <c r="T364" s="82"/>
      <c r="U364" s="81">
        <v>411660.99999999988</v>
      </c>
      <c r="V364" s="81">
        <v>801</v>
      </c>
      <c r="W364" s="81">
        <v>328</v>
      </c>
      <c r="X364" s="81">
        <v>3072</v>
      </c>
      <c r="Y364" s="81">
        <v>6850</v>
      </c>
      <c r="Z364" s="81">
        <v>9380</v>
      </c>
      <c r="AA364" s="81">
        <v>4145</v>
      </c>
      <c r="AB364" s="81">
        <v>17131</v>
      </c>
      <c r="AC364" s="81">
        <v>17519</v>
      </c>
      <c r="AD364" s="81">
        <v>1.3344242840971741</v>
      </c>
      <c r="AE364" s="82"/>
      <c r="AF364" s="81">
        <v>3450854.1630940568</v>
      </c>
      <c r="AG364" s="81">
        <v>1579715.230748299</v>
      </c>
      <c r="AH364" s="81">
        <v>2266168.4914421402</v>
      </c>
      <c r="AI364" s="81">
        <v>18105767.074762389</v>
      </c>
      <c r="AJ364" s="81">
        <v>38380816.001270711</v>
      </c>
      <c r="AK364" s="81">
        <v>0</v>
      </c>
      <c r="AL364" s="81">
        <v>0</v>
      </c>
      <c r="AM364" s="81">
        <v>2353232.0585472761</v>
      </c>
      <c r="AN364" s="81">
        <v>0</v>
      </c>
      <c r="AO364" s="81">
        <v>0</v>
      </c>
      <c r="AP364" s="82"/>
      <c r="AQ364" s="81">
        <v>207</v>
      </c>
      <c r="AR364" s="81">
        <v>92</v>
      </c>
      <c r="AS364" s="81">
        <v>3</v>
      </c>
      <c r="AT364" s="81">
        <v>0</v>
      </c>
      <c r="AU364" s="81">
        <v>0</v>
      </c>
      <c r="AV364" s="81">
        <v>0</v>
      </c>
      <c r="AW364" s="81" t="s">
        <v>564</v>
      </c>
      <c r="AX364" s="82"/>
      <c r="AY364" s="81">
        <v>976.90000000000009</v>
      </c>
      <c r="AZ364" s="81">
        <v>42986.7</v>
      </c>
      <c r="BA364" s="81">
        <v>58.5</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2112</v>
      </c>
      <c r="B365" s="80">
        <v>66</v>
      </c>
      <c r="C365" s="80">
        <v>15</v>
      </c>
      <c r="D365" s="80">
        <v>4</v>
      </c>
      <c r="E365" s="80">
        <v>2018</v>
      </c>
      <c r="F365" s="80" t="s">
        <v>93</v>
      </c>
      <c r="G365" s="80" t="s">
        <v>2097</v>
      </c>
      <c r="H365" s="80" t="s">
        <v>2098</v>
      </c>
      <c r="I365" s="177"/>
      <c r="J365" s="81">
        <v>4.4785355852029385</v>
      </c>
      <c r="K365" s="81">
        <v>2.2473509508886944</v>
      </c>
      <c r="L365" s="81">
        <v>13.090680465550424</v>
      </c>
      <c r="M365" s="81">
        <v>13.433288702394337</v>
      </c>
      <c r="N365" s="81">
        <v>29.483731666538958</v>
      </c>
      <c r="O365" s="81">
        <v>15.400302775512746</v>
      </c>
      <c r="P365" s="81">
        <v>19.807844137859053</v>
      </c>
      <c r="Q365" s="81">
        <v>1.0662977943969794</v>
      </c>
      <c r="R365" s="81">
        <v>0.30889985738032327</v>
      </c>
      <c r="S365" s="81">
        <v>1.8119750783594271</v>
      </c>
      <c r="T365" s="82"/>
      <c r="U365" s="81">
        <v>479843</v>
      </c>
      <c r="V365" s="81">
        <v>801</v>
      </c>
      <c r="W365" s="81">
        <v>328</v>
      </c>
      <c r="X365" s="81">
        <v>3072</v>
      </c>
      <c r="Y365" s="81">
        <v>6853</v>
      </c>
      <c r="Z365" s="81">
        <v>9384</v>
      </c>
      <c r="AA365" s="81">
        <v>4144</v>
      </c>
      <c r="AB365" s="81">
        <v>16824</v>
      </c>
      <c r="AC365" s="81">
        <v>53593</v>
      </c>
      <c r="AD365" s="81">
        <v>1.8119750783594271</v>
      </c>
      <c r="AE365" s="82"/>
      <c r="AF365" s="81">
        <v>4158376.023449779</v>
      </c>
      <c r="AG365" s="81">
        <v>1433486.015275866</v>
      </c>
      <c r="AH365" s="81">
        <v>2142021.580077494</v>
      </c>
      <c r="AI365" s="81">
        <v>18584170.768772021</v>
      </c>
      <c r="AJ365" s="81">
        <v>34774249.243649557</v>
      </c>
      <c r="AK365" s="81">
        <v>0</v>
      </c>
      <c r="AL365" s="81">
        <v>0</v>
      </c>
      <c r="AM365" s="81">
        <v>2315842.2866127812</v>
      </c>
      <c r="AN365" s="81">
        <v>0</v>
      </c>
      <c r="AO365" s="81">
        <v>0</v>
      </c>
      <c r="AP365" s="82"/>
      <c r="AQ365" s="81">
        <v>228</v>
      </c>
      <c r="AR365" s="81">
        <v>106</v>
      </c>
      <c r="AS365" s="81">
        <v>37</v>
      </c>
      <c r="AT365" s="81">
        <v>0</v>
      </c>
      <c r="AU365" s="81">
        <v>0</v>
      </c>
      <c r="AV365" s="81">
        <v>0</v>
      </c>
      <c r="AW365" s="81" t="s">
        <v>564</v>
      </c>
      <c r="AX365" s="82"/>
      <c r="AY365" s="81">
        <v>1115.5</v>
      </c>
      <c r="AZ365" s="81">
        <v>63071.9</v>
      </c>
      <c r="BA365" s="81">
        <v>732</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2113</v>
      </c>
      <c r="B366" s="80">
        <v>67</v>
      </c>
      <c r="C366" s="80">
        <v>16</v>
      </c>
      <c r="D366" s="80">
        <v>4</v>
      </c>
      <c r="E366" s="80">
        <v>2019</v>
      </c>
      <c r="F366" s="80" t="s">
        <v>73</v>
      </c>
      <c r="G366" s="80" t="s">
        <v>2097</v>
      </c>
      <c r="H366" s="80" t="s">
        <v>2098</v>
      </c>
      <c r="I366" s="177"/>
      <c r="J366" s="81">
        <v>4.1347760109749085</v>
      </c>
      <c r="K366" s="81">
        <v>2.1131471940881585</v>
      </c>
      <c r="L366" s="81">
        <v>13.2163658385033</v>
      </c>
      <c r="M366" s="81">
        <v>12.516311286850085</v>
      </c>
      <c r="N366" s="81">
        <v>27.40606223044681</v>
      </c>
      <c r="O366" s="81">
        <v>14.825853195374746</v>
      </c>
      <c r="P366" s="81">
        <v>19.509331401223267</v>
      </c>
      <c r="Q366" s="81">
        <v>1.0142456711381316</v>
      </c>
      <c r="R366" s="81">
        <v>0.10321653802593274</v>
      </c>
      <c r="S366" s="81">
        <v>2.4661763013579878</v>
      </c>
      <c r="T366" s="82"/>
      <c r="U366" s="81">
        <v>470535</v>
      </c>
      <c r="V366" s="81">
        <v>801</v>
      </c>
      <c r="W366" s="81">
        <v>328</v>
      </c>
      <c r="X366" s="81">
        <v>3072</v>
      </c>
      <c r="Y366" s="81">
        <v>6843</v>
      </c>
      <c r="Z366" s="81">
        <v>9282</v>
      </c>
      <c r="AA366" s="81">
        <v>4051</v>
      </c>
      <c r="AB366" s="81">
        <v>16436</v>
      </c>
      <c r="AC366" s="81">
        <v>18201</v>
      </c>
      <c r="AD366" s="81">
        <v>2.4661763013579878</v>
      </c>
      <c r="AE366" s="82"/>
      <c r="AF366" s="81">
        <v>4081227.9994770559</v>
      </c>
      <c r="AG366" s="81">
        <v>1389147.178915309</v>
      </c>
      <c r="AH366" s="81">
        <v>2281146.536692068</v>
      </c>
      <c r="AI366" s="81">
        <v>17822582.340290859</v>
      </c>
      <c r="AJ366" s="81">
        <v>31749206.898277134</v>
      </c>
      <c r="AK366" s="81">
        <v>0</v>
      </c>
      <c r="AL366" s="81">
        <v>0</v>
      </c>
      <c r="AM366" s="81">
        <v>2238459.4698582445</v>
      </c>
      <c r="AN366" s="81">
        <v>0</v>
      </c>
      <c r="AO366" s="81">
        <v>0</v>
      </c>
      <c r="AP366" s="82"/>
      <c r="AQ366" s="81">
        <v>241</v>
      </c>
      <c r="AR366" s="81">
        <v>122</v>
      </c>
      <c r="AS366" s="81">
        <v>38</v>
      </c>
      <c r="AT366" s="81">
        <v>0</v>
      </c>
      <c r="AU366" s="81">
        <v>0</v>
      </c>
      <c r="AV366" s="81">
        <v>0</v>
      </c>
      <c r="AW366" s="81" t="s">
        <v>564</v>
      </c>
      <c r="AX366" s="82"/>
      <c r="AY366" s="81">
        <v>1178.3</v>
      </c>
      <c r="AZ366" s="81">
        <v>63848.1</v>
      </c>
      <c r="BA366" s="81">
        <v>751.49999999999966</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2114</v>
      </c>
      <c r="B367" s="80">
        <v>68</v>
      </c>
      <c r="C367" s="80">
        <v>17</v>
      </c>
      <c r="D367" s="80">
        <v>4</v>
      </c>
      <c r="E367" s="80">
        <v>2020</v>
      </c>
      <c r="F367" s="80" t="s">
        <v>218</v>
      </c>
      <c r="G367" s="80" t="s">
        <v>2097</v>
      </c>
      <c r="H367" s="80" t="s">
        <v>2098</v>
      </c>
      <c r="I367" s="177"/>
      <c r="J367" s="81">
        <v>4.5828225943896594</v>
      </c>
      <c r="K367" s="81">
        <v>2.2230921535422463</v>
      </c>
      <c r="L367" s="81">
        <v>17.052548807149496</v>
      </c>
      <c r="M367" s="81">
        <v>10.501874846823046</v>
      </c>
      <c r="N367" s="81">
        <v>26.213976452940614</v>
      </c>
      <c r="O367" s="81">
        <v>12.844004156256167</v>
      </c>
      <c r="P367" s="81">
        <v>18.257821846273906</v>
      </c>
      <c r="Q367" s="81">
        <v>0.94529755830883899</v>
      </c>
      <c r="R367" s="81">
        <v>0.27366330453952076</v>
      </c>
      <c r="S367" s="81">
        <v>1.8110845018926189</v>
      </c>
      <c r="T367" s="82"/>
      <c r="U367" s="81">
        <v>402235</v>
      </c>
      <c r="V367" s="81">
        <v>741</v>
      </c>
      <c r="W367" s="81">
        <v>435</v>
      </c>
      <c r="X367" s="81">
        <v>2859</v>
      </c>
      <c r="Y367" s="81">
        <v>6815</v>
      </c>
      <c r="Z367" s="81">
        <v>9178</v>
      </c>
      <c r="AA367" s="81">
        <v>4119</v>
      </c>
      <c r="AB367" s="81">
        <v>16032</v>
      </c>
      <c r="AC367" s="81">
        <v>48509</v>
      </c>
      <c r="AD367" s="81">
        <v>1.8110845018926189</v>
      </c>
      <c r="AE367" s="82"/>
      <c r="AF367" s="81">
        <v>3349068.1345471758</v>
      </c>
      <c r="AG367" s="81">
        <v>1452407.6079800206</v>
      </c>
      <c r="AH367" s="81">
        <v>2982689.9477292555</v>
      </c>
      <c r="AI367" s="81">
        <v>15848349.483225327</v>
      </c>
      <c r="AJ367" s="81">
        <v>31293591.017732836</v>
      </c>
      <c r="AK367" s="81"/>
      <c r="AL367" s="81"/>
      <c r="AM367" s="81">
        <v>2092354.1192350413</v>
      </c>
      <c r="AN367" s="81"/>
      <c r="AO367" s="81"/>
      <c r="AP367" s="82"/>
      <c r="AQ367" s="81">
        <v>253</v>
      </c>
      <c r="AR367" s="81">
        <v>152</v>
      </c>
      <c r="AS367" s="81">
        <v>38</v>
      </c>
      <c r="AT367" s="81">
        <v>0</v>
      </c>
      <c r="AU367" s="81">
        <v>0</v>
      </c>
      <c r="AV367" s="81">
        <v>0</v>
      </c>
      <c r="AW367" s="81">
        <v>38</v>
      </c>
      <c r="AX367" s="82"/>
      <c r="AY367" s="81">
        <v>1267.5999999999999</v>
      </c>
      <c r="AZ367" s="81">
        <v>65262.200000000012</v>
      </c>
      <c r="BA367" s="81">
        <v>751.49999999999966</v>
      </c>
      <c r="BB367" s="81">
        <v>0</v>
      </c>
      <c r="BC367" s="81">
        <v>0</v>
      </c>
      <c r="BD367" s="81">
        <v>0</v>
      </c>
      <c r="BE367" s="81">
        <v>751.49999999999966</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2115</v>
      </c>
      <c r="B368" s="80">
        <v>68</v>
      </c>
      <c r="C368" s="80">
        <v>18</v>
      </c>
      <c r="D368" s="80">
        <v>4</v>
      </c>
      <c r="E368" s="80">
        <v>2021</v>
      </c>
      <c r="F368" s="80" t="s">
        <v>75</v>
      </c>
      <c r="G368" s="174" t="s">
        <v>2097</v>
      </c>
      <c r="H368" s="80" t="s">
        <v>2098</v>
      </c>
      <c r="I368" s="177"/>
      <c r="J368" s="81">
        <v>5.8677649314832818</v>
      </c>
      <c r="K368" s="81">
        <v>2.4248564792210634</v>
      </c>
      <c r="L368" s="81">
        <v>15.528942096510145</v>
      </c>
      <c r="M368" s="81">
        <v>11.748637854992898</v>
      </c>
      <c r="N368" s="81">
        <v>26.225101456167323</v>
      </c>
      <c r="O368" s="81">
        <v>12.423431838624316</v>
      </c>
      <c r="P368" s="81">
        <v>18.60842508682984</v>
      </c>
      <c r="Q368" s="81">
        <v>0.9378456008190329</v>
      </c>
      <c r="R368" s="81">
        <v>9.5163414599666679E-2</v>
      </c>
      <c r="S368" s="81">
        <v>1.8907370909822949</v>
      </c>
      <c r="T368" s="82"/>
      <c r="U368" s="81">
        <v>555728</v>
      </c>
      <c r="V368" s="81">
        <v>741</v>
      </c>
      <c r="W368" s="81">
        <v>435</v>
      </c>
      <c r="X368" s="81">
        <v>2859</v>
      </c>
      <c r="Y368" s="81">
        <v>6794</v>
      </c>
      <c r="Z368" s="81">
        <v>9141</v>
      </c>
      <c r="AA368" s="81">
        <v>4094</v>
      </c>
      <c r="AB368" s="81">
        <v>15717</v>
      </c>
      <c r="AC368" s="81">
        <v>16350</v>
      </c>
      <c r="AD368" s="81">
        <v>1.8907370909822949</v>
      </c>
      <c r="AE368" s="82"/>
      <c r="AF368" s="81">
        <v>4233409.9144406794</v>
      </c>
      <c r="AG368" s="81">
        <v>1526911.7077562634</v>
      </c>
      <c r="AH368" s="81">
        <v>2728438.0032539805</v>
      </c>
      <c r="AI368" s="81">
        <v>17314001.94778626</v>
      </c>
      <c r="AJ368" s="81">
        <v>30570487.694973327</v>
      </c>
      <c r="AK368" s="81">
        <v>0</v>
      </c>
      <c r="AL368" s="81">
        <v>0</v>
      </c>
      <c r="AM368" s="81">
        <v>2063074.5246752386</v>
      </c>
      <c r="AN368" s="81">
        <v>0</v>
      </c>
      <c r="AO368" s="81">
        <v>0</v>
      </c>
      <c r="AP368" s="82"/>
      <c r="AQ368" s="81">
        <v>263</v>
      </c>
      <c r="AR368" s="81">
        <v>173</v>
      </c>
      <c r="AS368" s="81">
        <v>41</v>
      </c>
      <c r="AT368" s="81">
        <v>0</v>
      </c>
      <c r="AU368" s="81">
        <v>0</v>
      </c>
      <c r="AV368" s="81">
        <v>0</v>
      </c>
      <c r="AW368" s="81"/>
      <c r="AX368" s="82"/>
      <c r="AY368" s="81">
        <v>1326.9</v>
      </c>
      <c r="AZ368" s="81">
        <v>76998.69999999991</v>
      </c>
      <c r="BA368" s="81">
        <v>809.99999999999955</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2116</v>
      </c>
      <c r="B369" s="80">
        <v>68</v>
      </c>
      <c r="C369" s="80">
        <v>19</v>
      </c>
      <c r="D369" s="80">
        <v>4</v>
      </c>
      <c r="E369" s="80">
        <v>2022</v>
      </c>
      <c r="F369" s="80" t="s">
        <v>568</v>
      </c>
      <c r="G369" s="174" t="s">
        <v>2097</v>
      </c>
      <c r="H369" s="80" t="s">
        <v>2098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279</v>
      </c>
      <c r="AR369" s="81">
        <v>186</v>
      </c>
      <c r="AS369" s="81">
        <v>6</v>
      </c>
      <c r="AT369" s="81">
        <v>0</v>
      </c>
      <c r="AU369" s="81">
        <v>0</v>
      </c>
      <c r="AV369" s="81">
        <v>0</v>
      </c>
      <c r="AW369" s="81"/>
      <c r="AX369" s="82"/>
      <c r="AY369" s="81">
        <v>1450.8</v>
      </c>
      <c r="AZ369" s="81">
        <v>97337.69999999991</v>
      </c>
      <c r="BA369" s="81">
        <v>117</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2117</v>
      </c>
      <c r="B370" s="80">
        <v>222</v>
      </c>
      <c r="C370" s="80">
        <v>1</v>
      </c>
      <c r="D370" s="80">
        <v>14</v>
      </c>
      <c r="E370" s="80">
        <v>1990</v>
      </c>
      <c r="F370" s="80" t="s">
        <v>562</v>
      </c>
      <c r="G370" s="80" t="s">
        <v>2118</v>
      </c>
      <c r="H370" s="80" t="s">
        <v>2119</v>
      </c>
      <c r="I370" s="177"/>
      <c r="J370" s="81">
        <v>18.583634927148886</v>
      </c>
      <c r="K370" s="81">
        <v>1.4389356766635719</v>
      </c>
      <c r="L370" s="81">
        <v>0.56515065960227062</v>
      </c>
      <c r="M370" s="81">
        <v>5.374922561048737</v>
      </c>
      <c r="N370" s="81">
        <v>16.048919549506266</v>
      </c>
      <c r="O370" s="81">
        <v>14.463483753351879</v>
      </c>
      <c r="P370" s="81">
        <v>10.386675355391777</v>
      </c>
      <c r="Q370" s="81">
        <v>1.2632568369262407</v>
      </c>
      <c r="R370" s="81">
        <v>0</v>
      </c>
      <c r="S370" s="81">
        <v>1.2313873399142892</v>
      </c>
      <c r="T370" s="82"/>
      <c r="U370" s="81">
        <v>784103</v>
      </c>
      <c r="V370" s="81">
        <v>509</v>
      </c>
      <c r="W370" s="81">
        <v>6</v>
      </c>
      <c r="X370" s="81">
        <v>1922</v>
      </c>
      <c r="Y370" s="81">
        <v>5293</v>
      </c>
      <c r="Z370" s="81">
        <v>5949</v>
      </c>
      <c r="AA370" s="81">
        <v>2522</v>
      </c>
      <c r="AB370" s="81">
        <v>20511</v>
      </c>
      <c r="AC370" s="81">
        <v>0</v>
      </c>
      <c r="AD370" s="81">
        <v>1.2313873399142892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2120</v>
      </c>
      <c r="B371" s="80">
        <v>223</v>
      </c>
      <c r="C371" s="80">
        <v>2</v>
      </c>
      <c r="D371" s="80">
        <v>14</v>
      </c>
      <c r="E371" s="80">
        <v>2005</v>
      </c>
      <c r="F371" s="80" t="s">
        <v>565</v>
      </c>
      <c r="G371" s="80" t="s">
        <v>2118</v>
      </c>
      <c r="H371" s="80" t="s">
        <v>2119</v>
      </c>
      <c r="I371" s="177"/>
      <c r="J371" s="81">
        <v>14.116768565427396</v>
      </c>
      <c r="K371" s="81">
        <v>1.015935136646881</v>
      </c>
      <c r="L371" s="81">
        <v>2.5034050992407098</v>
      </c>
      <c r="M371" s="81">
        <v>9.3167714875771708</v>
      </c>
      <c r="N371" s="81">
        <v>23.449258363198766</v>
      </c>
      <c r="O371" s="81">
        <v>21.081335326797429</v>
      </c>
      <c r="P371" s="81">
        <v>12.134165044886576</v>
      </c>
      <c r="Q371" s="81">
        <v>1.0898649387280679</v>
      </c>
      <c r="R371" s="81">
        <v>0</v>
      </c>
      <c r="S371" s="81">
        <v>2.9992058573802631</v>
      </c>
      <c r="T371" s="82"/>
      <c r="U371" s="81">
        <v>623172</v>
      </c>
      <c r="V371" s="81">
        <v>461</v>
      </c>
      <c r="W371" s="81">
        <v>30</v>
      </c>
      <c r="X371" s="81">
        <v>1567</v>
      </c>
      <c r="Y371" s="81">
        <v>6332</v>
      </c>
      <c r="Z371" s="81">
        <v>10034</v>
      </c>
      <c r="AA371" s="81">
        <v>2413</v>
      </c>
      <c r="AB371" s="81">
        <v>18499</v>
      </c>
      <c r="AC371" s="81">
        <v>0</v>
      </c>
      <c r="AD371" s="81">
        <v>2.9992058573802631</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2121</v>
      </c>
      <c r="B372" s="80">
        <v>224</v>
      </c>
      <c r="C372" s="80">
        <v>3</v>
      </c>
      <c r="D372" s="80">
        <v>14</v>
      </c>
      <c r="E372" s="80">
        <v>2006</v>
      </c>
      <c r="F372" s="80" t="s">
        <v>566</v>
      </c>
      <c r="G372" s="80" t="s">
        <v>2118</v>
      </c>
      <c r="H372" s="80" t="s">
        <v>2119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2122</v>
      </c>
      <c r="B373" s="80">
        <v>225</v>
      </c>
      <c r="C373" s="80">
        <v>4</v>
      </c>
      <c r="D373" s="80">
        <v>14</v>
      </c>
      <c r="E373" s="80">
        <v>2007</v>
      </c>
      <c r="F373" s="80" t="s">
        <v>567</v>
      </c>
      <c r="G373" s="80" t="s">
        <v>2118</v>
      </c>
      <c r="H373" s="80" t="s">
        <v>2119</v>
      </c>
      <c r="I373" s="177"/>
      <c r="J373" s="81">
        <v>12.657649997519318</v>
      </c>
      <c r="K373" s="81">
        <v>0.9919883440247963</v>
      </c>
      <c r="L373" s="81">
        <v>1.4496574487364096</v>
      </c>
      <c r="M373" s="81">
        <v>9.9370050682924091</v>
      </c>
      <c r="N373" s="81">
        <v>24.391033542212856</v>
      </c>
      <c r="O373" s="81">
        <v>20.343931690836996</v>
      </c>
      <c r="P373" s="81">
        <v>11.96453280453858</v>
      </c>
      <c r="Q373" s="81">
        <v>1.123662208093424</v>
      </c>
      <c r="R373" s="81">
        <v>0</v>
      </c>
      <c r="S373" s="81">
        <v>2.607474160134303</v>
      </c>
      <c r="T373" s="82"/>
      <c r="U373" s="81">
        <v>621357</v>
      </c>
      <c r="V373" s="81">
        <v>419</v>
      </c>
      <c r="W373" s="81">
        <v>17</v>
      </c>
      <c r="X373" s="81">
        <v>2020</v>
      </c>
      <c r="Y373" s="81">
        <v>6471</v>
      </c>
      <c r="Z373" s="81">
        <v>10066</v>
      </c>
      <c r="AA373" s="81">
        <v>2343</v>
      </c>
      <c r="AB373" s="81">
        <v>18064</v>
      </c>
      <c r="AC373" s="81">
        <v>0</v>
      </c>
      <c r="AD373" s="81">
        <v>2.607474160134303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2123</v>
      </c>
      <c r="B374" s="80">
        <v>226</v>
      </c>
      <c r="C374" s="80">
        <v>5</v>
      </c>
      <c r="D374" s="80">
        <v>14</v>
      </c>
      <c r="E374" s="80">
        <v>2008</v>
      </c>
      <c r="F374" s="80" t="s">
        <v>84</v>
      </c>
      <c r="G374" s="80" t="s">
        <v>2118</v>
      </c>
      <c r="H374" s="80" t="s">
        <v>2119</v>
      </c>
      <c r="I374" s="177"/>
      <c r="J374" s="81">
        <v>12.102385938331299</v>
      </c>
      <c r="K374" s="81">
        <v>0.74443420111759961</v>
      </c>
      <c r="L374" s="81">
        <v>1.2955818874032974</v>
      </c>
      <c r="M374" s="81">
        <v>10.247284410789002</v>
      </c>
      <c r="N374" s="81">
        <v>24.052072436155655</v>
      </c>
      <c r="O374" s="81">
        <v>19.759543277461635</v>
      </c>
      <c r="P374" s="81">
        <v>11.874387221464193</v>
      </c>
      <c r="Q374" s="81">
        <v>1.1008453926652171</v>
      </c>
      <c r="R374" s="81">
        <v>0</v>
      </c>
      <c r="S374" s="81">
        <v>0</v>
      </c>
      <c r="T374" s="82"/>
      <c r="U374" s="81">
        <v>622772</v>
      </c>
      <c r="V374" s="81">
        <v>419</v>
      </c>
      <c r="W374" s="81">
        <v>17</v>
      </c>
      <c r="X374" s="81">
        <v>2020</v>
      </c>
      <c r="Y374" s="81">
        <v>6561</v>
      </c>
      <c r="Z374" s="81">
        <v>10120</v>
      </c>
      <c r="AA374" s="81">
        <v>2328</v>
      </c>
      <c r="AB374" s="81">
        <v>17988</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2124</v>
      </c>
      <c r="B375" s="80">
        <v>227</v>
      </c>
      <c r="C375" s="80">
        <v>6</v>
      </c>
      <c r="D375" s="80">
        <v>14</v>
      </c>
      <c r="E375" s="80">
        <v>2009</v>
      </c>
      <c r="F375" s="80" t="s">
        <v>85</v>
      </c>
      <c r="G375" s="80" t="s">
        <v>2118</v>
      </c>
      <c r="H375" s="80" t="s">
        <v>2119</v>
      </c>
      <c r="I375" s="177"/>
      <c r="J375" s="81">
        <v>14.190987241974897</v>
      </c>
      <c r="K375" s="81">
        <v>0.69745078959138629</v>
      </c>
      <c r="L375" s="81">
        <v>2.1556882031044791</v>
      </c>
      <c r="M375" s="81">
        <v>9.834532473726469</v>
      </c>
      <c r="N375" s="81">
        <v>20.997562088648863</v>
      </c>
      <c r="O375" s="81">
        <v>20.159263359800864</v>
      </c>
      <c r="P375" s="81">
        <v>11.352923967095954</v>
      </c>
      <c r="Q375" s="81">
        <v>1.0426053245910996</v>
      </c>
      <c r="R375" s="81">
        <v>0</v>
      </c>
      <c r="S375" s="81">
        <v>0</v>
      </c>
      <c r="T375" s="82"/>
      <c r="U375" s="81">
        <v>637277</v>
      </c>
      <c r="V375" s="81">
        <v>432</v>
      </c>
      <c r="W375" s="81">
        <v>44</v>
      </c>
      <c r="X375" s="81">
        <v>2100</v>
      </c>
      <c r="Y375" s="81">
        <v>6636</v>
      </c>
      <c r="Z375" s="81">
        <v>10191</v>
      </c>
      <c r="AA375" s="81">
        <v>2285</v>
      </c>
      <c r="AB375" s="81">
        <v>17884</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9.5399999999999991</v>
      </c>
      <c r="BL375" s="81">
        <v>0</v>
      </c>
      <c r="BM375" s="82"/>
      <c r="BN375" s="81">
        <v>0</v>
      </c>
      <c r="BO375" s="81">
        <v>0</v>
      </c>
      <c r="BP375" s="81">
        <v>0</v>
      </c>
      <c r="BQ375" s="81">
        <v>0</v>
      </c>
      <c r="BR375" s="81">
        <v>1</v>
      </c>
      <c r="BS375" s="81">
        <v>0</v>
      </c>
      <c r="BT375"/>
      <c r="BU375" s="80"/>
      <c r="BV375" s="80"/>
      <c r="BW375" s="80"/>
      <c r="BX375" s="80"/>
      <c r="BY375" s="80"/>
      <c r="BZ375" s="80"/>
      <c r="CA375" s="80"/>
      <c r="CB375" s="80"/>
      <c r="CC375" s="80"/>
    </row>
    <row r="376" spans="1:81">
      <c r="A376" s="80" t="s">
        <v>2125</v>
      </c>
      <c r="B376" s="80">
        <v>228</v>
      </c>
      <c r="C376" s="80">
        <v>7</v>
      </c>
      <c r="D376" s="80">
        <v>14</v>
      </c>
      <c r="E376" s="80">
        <v>2010</v>
      </c>
      <c r="F376" s="80" t="s">
        <v>86</v>
      </c>
      <c r="G376" s="80" t="s">
        <v>2118</v>
      </c>
      <c r="H376" s="80" t="s">
        <v>2119</v>
      </c>
      <c r="I376" s="177"/>
      <c r="J376" s="81">
        <v>14.237305555754814</v>
      </c>
      <c r="K376" s="81">
        <v>0.74683899113728469</v>
      </c>
      <c r="L376" s="81">
        <v>2.0703242826768045</v>
      </c>
      <c r="M376" s="81">
        <v>9.4086595473707426</v>
      </c>
      <c r="N376" s="81">
        <v>23.590186331308075</v>
      </c>
      <c r="O376" s="81">
        <v>20.152656332509522</v>
      </c>
      <c r="P376" s="81">
        <v>11.592753217688053</v>
      </c>
      <c r="Q376" s="81">
        <v>1.08139279661986</v>
      </c>
      <c r="R376" s="81">
        <v>0</v>
      </c>
      <c r="S376" s="81">
        <v>2.7290270102672816</v>
      </c>
      <c r="T376" s="82"/>
      <c r="U376" s="81">
        <v>698339</v>
      </c>
      <c r="V376" s="81">
        <v>432</v>
      </c>
      <c r="W376" s="81">
        <v>44</v>
      </c>
      <c r="X376" s="81">
        <v>2100</v>
      </c>
      <c r="Y376" s="81">
        <v>6701</v>
      </c>
      <c r="Z376" s="81">
        <v>10235</v>
      </c>
      <c r="AA376" s="81">
        <v>2275</v>
      </c>
      <c r="AB376" s="81">
        <v>17774</v>
      </c>
      <c r="AC376" s="81">
        <v>0</v>
      </c>
      <c r="AD376" s="81">
        <v>2.7290270102672816</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8.7089999999999996</v>
      </c>
      <c r="BL376" s="81">
        <v>0</v>
      </c>
      <c r="BM376" s="82"/>
      <c r="BN376" s="81">
        <v>0</v>
      </c>
      <c r="BO376" s="81">
        <v>0</v>
      </c>
      <c r="BP376" s="81">
        <v>0</v>
      </c>
      <c r="BQ376" s="81">
        <v>0</v>
      </c>
      <c r="BR376" s="81">
        <v>1</v>
      </c>
      <c r="BS376" s="81">
        <v>0</v>
      </c>
      <c r="BT376"/>
      <c r="BU376" s="80">
        <v>8.7089999999999996</v>
      </c>
      <c r="BV376" s="80">
        <v>0</v>
      </c>
      <c r="BW376" s="80">
        <v>0</v>
      </c>
      <c r="BX376" s="80">
        <v>0</v>
      </c>
      <c r="BY376" s="80">
        <v>0</v>
      </c>
      <c r="BZ376" s="80">
        <v>0</v>
      </c>
      <c r="CA376" s="80">
        <v>0</v>
      </c>
      <c r="CB376" s="80">
        <v>0</v>
      </c>
      <c r="CC376" s="80">
        <v>0</v>
      </c>
    </row>
    <row r="377" spans="1:81">
      <c r="A377" s="80" t="s">
        <v>2126</v>
      </c>
      <c r="B377" s="80">
        <v>229</v>
      </c>
      <c r="C377" s="80">
        <v>8</v>
      </c>
      <c r="D377" s="80">
        <v>14</v>
      </c>
      <c r="E377" s="80">
        <v>2011</v>
      </c>
      <c r="F377" s="80" t="s">
        <v>87</v>
      </c>
      <c r="G377" s="80" t="s">
        <v>2118</v>
      </c>
      <c r="H377" s="80" t="s">
        <v>2119</v>
      </c>
      <c r="I377" s="177"/>
      <c r="J377" s="81">
        <v>9.7755594208595777</v>
      </c>
      <c r="K377" s="81">
        <v>1.0724849101562244</v>
      </c>
      <c r="L377" s="81">
        <v>2.2058854187413712</v>
      </c>
      <c r="M377" s="81">
        <v>11.45451460962483</v>
      </c>
      <c r="N377" s="81">
        <v>25.474292922646939</v>
      </c>
      <c r="O377" s="81">
        <v>19.943841642662061</v>
      </c>
      <c r="P377" s="81">
        <v>11.20825620007534</v>
      </c>
      <c r="Q377" s="81">
        <v>1.234576931045068</v>
      </c>
      <c r="R377" s="81">
        <v>0</v>
      </c>
      <c r="S377" s="81">
        <v>1.980293075102407</v>
      </c>
      <c r="T377" s="82"/>
      <c r="U377" s="81">
        <v>444748</v>
      </c>
      <c r="V377" s="81">
        <v>432</v>
      </c>
      <c r="W377" s="81">
        <v>44</v>
      </c>
      <c r="X377" s="81">
        <v>2100</v>
      </c>
      <c r="Y377" s="81">
        <v>6769</v>
      </c>
      <c r="Z377" s="81">
        <v>10349</v>
      </c>
      <c r="AA377" s="81">
        <v>2265</v>
      </c>
      <c r="AB377" s="81">
        <v>17592</v>
      </c>
      <c r="AC377" s="81">
        <v>0</v>
      </c>
      <c r="AD377" s="81">
        <v>1.980293075102407</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15.632999999999999</v>
      </c>
      <c r="BL377" s="81">
        <v>0</v>
      </c>
      <c r="BM377" s="82"/>
      <c r="BN377" s="81">
        <v>0</v>
      </c>
      <c r="BO377" s="81">
        <v>0</v>
      </c>
      <c r="BP377" s="81">
        <v>0</v>
      </c>
      <c r="BQ377" s="81">
        <v>0</v>
      </c>
      <c r="BR377" s="81">
        <v>1</v>
      </c>
      <c r="BS377" s="81">
        <v>0</v>
      </c>
      <c r="BT377"/>
      <c r="BU377" s="80">
        <v>8.5960000000000001</v>
      </c>
      <c r="BV377" s="80">
        <v>0</v>
      </c>
      <c r="BW377" s="80">
        <v>0</v>
      </c>
      <c r="BX377" s="80">
        <v>0</v>
      </c>
      <c r="BY377" s="80">
        <v>7.0369999999999999</v>
      </c>
      <c r="BZ377" s="80">
        <v>0</v>
      </c>
      <c r="CA377" s="80">
        <v>0</v>
      </c>
      <c r="CB377" s="80">
        <v>0</v>
      </c>
      <c r="CC377" s="80">
        <v>0</v>
      </c>
    </row>
    <row r="378" spans="1:81">
      <c r="A378" s="80" t="s">
        <v>2127</v>
      </c>
      <c r="B378" s="80">
        <v>230</v>
      </c>
      <c r="C378" s="80">
        <v>9</v>
      </c>
      <c r="D378" s="80">
        <v>14</v>
      </c>
      <c r="E378" s="80">
        <v>2012</v>
      </c>
      <c r="F378" s="80" t="s">
        <v>88</v>
      </c>
      <c r="G378" s="80" t="s">
        <v>2118</v>
      </c>
      <c r="H378" s="80" t="s">
        <v>2119</v>
      </c>
      <c r="I378" s="177"/>
      <c r="J378" s="81">
        <v>9.2224933775992923</v>
      </c>
      <c r="K378" s="81">
        <v>1.0162392061152092</v>
      </c>
      <c r="L378" s="81">
        <v>2.2102996759075486</v>
      </c>
      <c r="M378" s="81">
        <v>12.522273508721762</v>
      </c>
      <c r="N378" s="81">
        <v>28.044329198731671</v>
      </c>
      <c r="O378" s="81">
        <v>19.731452809202509</v>
      </c>
      <c r="P378" s="81">
        <v>11.043102804847425</v>
      </c>
      <c r="Q378" s="81">
        <v>1.3328749028841937</v>
      </c>
      <c r="R378" s="81">
        <v>0</v>
      </c>
      <c r="S378" s="81">
        <v>2.6110889534966941</v>
      </c>
      <c r="T378" s="82"/>
      <c r="U378" s="81">
        <v>411583</v>
      </c>
      <c r="V378" s="81">
        <v>432</v>
      </c>
      <c r="W378" s="81">
        <v>44</v>
      </c>
      <c r="X378" s="81">
        <v>2100</v>
      </c>
      <c r="Y378" s="81">
        <v>6824</v>
      </c>
      <c r="Z378" s="81">
        <v>10320</v>
      </c>
      <c r="AA378" s="81">
        <v>2219</v>
      </c>
      <c r="AB378" s="81">
        <v>17481</v>
      </c>
      <c r="AC378" s="81">
        <v>0</v>
      </c>
      <c r="AD378" s="81">
        <v>2.6110889534966941</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17.626000000000001</v>
      </c>
      <c r="BL378" s="81">
        <v>0</v>
      </c>
      <c r="BM378" s="82"/>
      <c r="BN378" s="81">
        <v>0</v>
      </c>
      <c r="BO378" s="81">
        <v>0</v>
      </c>
      <c r="BP378" s="81">
        <v>0</v>
      </c>
      <c r="BQ378" s="81">
        <v>0</v>
      </c>
      <c r="BR378" s="81">
        <v>1</v>
      </c>
      <c r="BS378" s="81">
        <v>0</v>
      </c>
      <c r="BT378"/>
      <c r="BU378" s="80">
        <v>10.608000000000001</v>
      </c>
      <c r="BV378" s="80">
        <v>0</v>
      </c>
      <c r="BW378" s="80">
        <v>0</v>
      </c>
      <c r="BX378" s="80">
        <v>0</v>
      </c>
      <c r="BY378" s="80">
        <v>7.0179999999999998</v>
      </c>
      <c r="BZ378" s="80">
        <v>0</v>
      </c>
      <c r="CA378" s="80">
        <v>0</v>
      </c>
      <c r="CB378" s="80">
        <v>0</v>
      </c>
      <c r="CC378" s="80">
        <v>0</v>
      </c>
    </row>
    <row r="379" spans="1:81">
      <c r="A379" s="80" t="s">
        <v>2128</v>
      </c>
      <c r="B379" s="80">
        <v>231</v>
      </c>
      <c r="C379" s="80">
        <v>10</v>
      </c>
      <c r="D379" s="80">
        <v>14</v>
      </c>
      <c r="E379" s="80">
        <v>2013</v>
      </c>
      <c r="F379" s="80" t="s">
        <v>89</v>
      </c>
      <c r="G379" s="80" t="s">
        <v>2118</v>
      </c>
      <c r="H379" s="80" t="s">
        <v>2119</v>
      </c>
      <c r="I379" s="177"/>
      <c r="J379" s="81">
        <v>9.425275288990278</v>
      </c>
      <c r="K379" s="81">
        <v>0.90607366178680304</v>
      </c>
      <c r="L379" s="81">
        <v>2.1209020531521103</v>
      </c>
      <c r="M379" s="81">
        <v>12.221708259006553</v>
      </c>
      <c r="N379" s="81">
        <v>27.844635922608379</v>
      </c>
      <c r="O379" s="81">
        <v>18.94487003987572</v>
      </c>
      <c r="P379" s="81">
        <v>10.784990207039451</v>
      </c>
      <c r="Q379" s="81">
        <v>1.3421303411949377</v>
      </c>
      <c r="R379" s="81">
        <v>0</v>
      </c>
      <c r="S379" s="81">
        <v>2.906224656814977</v>
      </c>
      <c r="T379" s="82"/>
      <c r="U379" s="81">
        <v>394161</v>
      </c>
      <c r="V379" s="81">
        <v>432</v>
      </c>
      <c r="W379" s="81">
        <v>44</v>
      </c>
      <c r="X379" s="81">
        <v>2100</v>
      </c>
      <c r="Y379" s="81">
        <v>6855</v>
      </c>
      <c r="Z379" s="81">
        <v>10351</v>
      </c>
      <c r="AA379" s="81">
        <v>2159</v>
      </c>
      <c r="AB379" s="81">
        <v>17350</v>
      </c>
      <c r="AC379" s="81">
        <v>0</v>
      </c>
      <c r="AD379" s="81">
        <v>2.906224656814977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18.931000000000001</v>
      </c>
      <c r="BL379" s="81">
        <v>0</v>
      </c>
      <c r="BM379" s="82"/>
      <c r="BN379" s="81">
        <v>0</v>
      </c>
      <c r="BO379" s="81">
        <v>0</v>
      </c>
      <c r="BP379" s="81">
        <v>0</v>
      </c>
      <c r="BQ379" s="81">
        <v>0</v>
      </c>
      <c r="BR379" s="81">
        <v>1</v>
      </c>
      <c r="BS379" s="81">
        <v>0</v>
      </c>
      <c r="BT379"/>
      <c r="BU379" s="80">
        <v>11.523999999999999</v>
      </c>
      <c r="BV379" s="80">
        <v>0</v>
      </c>
      <c r="BW379" s="80">
        <v>0</v>
      </c>
      <c r="BX379" s="80">
        <v>0</v>
      </c>
      <c r="BY379" s="80">
        <v>7.407</v>
      </c>
      <c r="BZ379" s="80">
        <v>0</v>
      </c>
      <c r="CA379" s="80">
        <v>0</v>
      </c>
      <c r="CB379" s="80">
        <v>0</v>
      </c>
      <c r="CC379" s="80">
        <v>0</v>
      </c>
    </row>
    <row r="380" spans="1:81">
      <c r="A380" s="80" t="s">
        <v>2129</v>
      </c>
      <c r="B380" s="80">
        <v>232</v>
      </c>
      <c r="C380" s="80">
        <v>11</v>
      </c>
      <c r="D380" s="80">
        <v>14</v>
      </c>
      <c r="E380" s="80">
        <v>2014</v>
      </c>
      <c r="F380" s="80" t="s">
        <v>90</v>
      </c>
      <c r="G380" s="80" t="s">
        <v>2118</v>
      </c>
      <c r="H380" s="80" t="s">
        <v>2119</v>
      </c>
      <c r="I380" s="177"/>
      <c r="J380" s="81">
        <v>9.2807224314828645</v>
      </c>
      <c r="K380" s="81">
        <v>0.72436634991212767</v>
      </c>
      <c r="L380" s="81">
        <v>1.8211112893592694</v>
      </c>
      <c r="M380" s="81">
        <v>11.489235777708561</v>
      </c>
      <c r="N380" s="81">
        <v>27.27428235367362</v>
      </c>
      <c r="O380" s="81">
        <v>18.024214721415952</v>
      </c>
      <c r="P380" s="81">
        <v>10.705507541398651</v>
      </c>
      <c r="Q380" s="81">
        <v>1.2728694982875395</v>
      </c>
      <c r="R380" s="81">
        <v>0</v>
      </c>
      <c r="S380" s="81">
        <v>2.1956968422401824</v>
      </c>
      <c r="T380" s="82"/>
      <c r="U380" s="81">
        <v>431413</v>
      </c>
      <c r="V380" s="81">
        <v>299</v>
      </c>
      <c r="W380" s="81">
        <v>32</v>
      </c>
      <c r="X380" s="81">
        <v>2038</v>
      </c>
      <c r="Y380" s="81">
        <v>6915</v>
      </c>
      <c r="Z380" s="81">
        <v>10372</v>
      </c>
      <c r="AA380" s="81">
        <v>2132</v>
      </c>
      <c r="AB380" s="81">
        <v>17150</v>
      </c>
      <c r="AC380" s="81">
        <v>0</v>
      </c>
      <c r="AD380" s="81">
        <v>2.1956968422401824</v>
      </c>
      <c r="AE380" s="82"/>
      <c r="AF380" s="81">
        <v>5247610.6230012234</v>
      </c>
      <c r="AG380" s="81">
        <v>615559.97074799228</v>
      </c>
      <c r="AH380" s="81">
        <v>389562.56097556627</v>
      </c>
      <c r="AI380" s="81">
        <v>14746856.587835943</v>
      </c>
      <c r="AJ380" s="81">
        <v>38880039.876063645</v>
      </c>
      <c r="AK380" s="81">
        <v>0</v>
      </c>
      <c r="AL380" s="81">
        <v>0</v>
      </c>
      <c r="AM380" s="81">
        <v>2354438.7238633074</v>
      </c>
      <c r="AN380" s="81">
        <v>0</v>
      </c>
      <c r="AO380" s="81">
        <v>0</v>
      </c>
      <c r="AP380" s="82"/>
      <c r="AQ380" s="81">
        <v>111</v>
      </c>
      <c r="AR380" s="81">
        <v>17</v>
      </c>
      <c r="AS380" s="81">
        <v>0</v>
      </c>
      <c r="AT380" s="81">
        <v>0</v>
      </c>
      <c r="AU380" s="81">
        <v>0</v>
      </c>
      <c r="AV380" s="81">
        <v>0</v>
      </c>
      <c r="AW380" s="81" t="s">
        <v>564</v>
      </c>
      <c r="AX380" s="82"/>
      <c r="AY380" s="81">
        <v>469.9</v>
      </c>
      <c r="AZ380" s="81">
        <v>4382</v>
      </c>
      <c r="BA380" s="81">
        <v>0</v>
      </c>
      <c r="BB380" s="81">
        <v>0</v>
      </c>
      <c r="BC380" s="81">
        <v>0</v>
      </c>
      <c r="BD380" s="81">
        <v>0</v>
      </c>
      <c r="BE380" s="81" t="s">
        <v>564</v>
      </c>
      <c r="BF380" s="82"/>
      <c r="BG380" s="81">
        <v>0</v>
      </c>
      <c r="BH380" s="81">
        <v>0</v>
      </c>
      <c r="BI380" s="81">
        <v>0</v>
      </c>
      <c r="BJ380" s="81">
        <v>0</v>
      </c>
      <c r="BK380" s="81">
        <v>19.977</v>
      </c>
      <c r="BL380" s="81">
        <v>0</v>
      </c>
      <c r="BM380" s="82"/>
      <c r="BN380" s="81">
        <v>0</v>
      </c>
      <c r="BO380" s="81">
        <v>0</v>
      </c>
      <c r="BP380" s="81">
        <v>0</v>
      </c>
      <c r="BQ380" s="81">
        <v>0</v>
      </c>
      <c r="BR380" s="81">
        <v>1</v>
      </c>
      <c r="BS380" s="81">
        <v>0</v>
      </c>
      <c r="BT380"/>
      <c r="BU380" s="80">
        <v>11.696</v>
      </c>
      <c r="BV380" s="80">
        <v>0</v>
      </c>
      <c r="BW380" s="80">
        <v>0</v>
      </c>
      <c r="BX380" s="80">
        <v>0.85399999999999998</v>
      </c>
      <c r="BY380" s="80">
        <v>7.4269999999999996</v>
      </c>
      <c r="BZ380" s="80">
        <v>0</v>
      </c>
      <c r="CA380" s="80">
        <v>0</v>
      </c>
      <c r="CB380" s="80">
        <v>0</v>
      </c>
      <c r="CC380" s="80">
        <v>0</v>
      </c>
    </row>
    <row r="381" spans="1:81">
      <c r="A381" s="80" t="s">
        <v>2130</v>
      </c>
      <c r="B381" s="80">
        <v>233</v>
      </c>
      <c r="C381" s="80">
        <v>12</v>
      </c>
      <c r="D381" s="80">
        <v>14</v>
      </c>
      <c r="E381" s="80">
        <v>2015</v>
      </c>
      <c r="F381" s="80" t="s">
        <v>91</v>
      </c>
      <c r="G381" s="80" t="s">
        <v>2118</v>
      </c>
      <c r="H381" s="80" t="s">
        <v>2119</v>
      </c>
      <c r="I381" s="177"/>
      <c r="J381" s="81">
        <v>10.230041862872449</v>
      </c>
      <c r="K381" s="81">
        <v>0.69308253558071764</v>
      </c>
      <c r="L381" s="81">
        <v>1.8338103835796988</v>
      </c>
      <c r="M381" s="81">
        <v>12.783948617231028</v>
      </c>
      <c r="N381" s="81">
        <v>26.059032037123675</v>
      </c>
      <c r="O381" s="81">
        <v>17.835000992398207</v>
      </c>
      <c r="P381" s="81">
        <v>10.402362469882654</v>
      </c>
      <c r="Q381" s="81">
        <v>1.2335063024481645</v>
      </c>
      <c r="R381" s="81">
        <v>0</v>
      </c>
      <c r="S381" s="81">
        <v>2.0756568152521422</v>
      </c>
      <c r="T381" s="82"/>
      <c r="U381" s="81">
        <v>531316</v>
      </c>
      <c r="V381" s="81">
        <v>299</v>
      </c>
      <c r="W381" s="81">
        <v>32</v>
      </c>
      <c r="X381" s="81">
        <v>2038</v>
      </c>
      <c r="Y381" s="81">
        <v>7005</v>
      </c>
      <c r="Z381" s="81">
        <v>10362</v>
      </c>
      <c r="AA381" s="81">
        <v>2070</v>
      </c>
      <c r="AB381" s="81">
        <v>16977</v>
      </c>
      <c r="AC381" s="81">
        <v>0</v>
      </c>
      <c r="AD381" s="81">
        <v>2.0756568152521422</v>
      </c>
      <c r="AE381" s="82"/>
      <c r="AF381" s="81">
        <v>5740886.6498922687</v>
      </c>
      <c r="AG381" s="81">
        <v>542984.39011104894</v>
      </c>
      <c r="AH381" s="81">
        <v>351002.28062472725</v>
      </c>
      <c r="AI381" s="81">
        <v>15630784.874261562</v>
      </c>
      <c r="AJ381" s="81">
        <v>37767392.829126641</v>
      </c>
      <c r="AK381" s="81">
        <v>0</v>
      </c>
      <c r="AL381" s="81">
        <v>0</v>
      </c>
      <c r="AM381" s="81">
        <v>2326626.6341634784</v>
      </c>
      <c r="AN381" s="81">
        <v>0</v>
      </c>
      <c r="AO381" s="81">
        <v>0</v>
      </c>
      <c r="AP381" s="82"/>
      <c r="AQ381" s="81">
        <v>132</v>
      </c>
      <c r="AR381" s="81">
        <v>24</v>
      </c>
      <c r="AS381" s="81">
        <v>0</v>
      </c>
      <c r="AT381" s="81">
        <v>0</v>
      </c>
      <c r="AU381" s="81">
        <v>0</v>
      </c>
      <c r="AV381" s="81">
        <v>0</v>
      </c>
      <c r="AW381" s="81" t="s">
        <v>564</v>
      </c>
      <c r="AX381" s="82"/>
      <c r="AY381" s="81">
        <v>575.4</v>
      </c>
      <c r="AZ381" s="81">
        <v>7249.8</v>
      </c>
      <c r="BA381" s="81">
        <v>0</v>
      </c>
      <c r="BB381" s="81">
        <v>0</v>
      </c>
      <c r="BC381" s="81">
        <v>0</v>
      </c>
      <c r="BD381" s="81">
        <v>0</v>
      </c>
      <c r="BE381" s="81" t="s">
        <v>564</v>
      </c>
      <c r="BF381" s="82"/>
      <c r="BG381" s="81">
        <v>0</v>
      </c>
      <c r="BH381" s="81">
        <v>0</v>
      </c>
      <c r="BI381" s="81">
        <v>0</v>
      </c>
      <c r="BJ381" s="81">
        <v>0</v>
      </c>
      <c r="BK381" s="81">
        <v>19.834</v>
      </c>
      <c r="BL381" s="81">
        <v>0</v>
      </c>
      <c r="BM381" s="82"/>
      <c r="BN381" s="81">
        <v>0</v>
      </c>
      <c r="BO381" s="81">
        <v>0</v>
      </c>
      <c r="BP381" s="81">
        <v>0</v>
      </c>
      <c r="BQ381" s="81">
        <v>0</v>
      </c>
      <c r="BR381" s="81">
        <v>1</v>
      </c>
      <c r="BS381" s="81">
        <v>0</v>
      </c>
      <c r="BT381"/>
      <c r="BU381" s="80">
        <v>11.273</v>
      </c>
      <c r="BV381" s="80">
        <v>0</v>
      </c>
      <c r="BW381" s="80">
        <v>0</v>
      </c>
      <c r="BX381" s="80">
        <v>0.83199999999999996</v>
      </c>
      <c r="BY381" s="80">
        <v>7.7290000000000001</v>
      </c>
      <c r="BZ381" s="80">
        <v>0</v>
      </c>
      <c r="CA381" s="80">
        <v>0</v>
      </c>
      <c r="CB381" s="80">
        <v>0</v>
      </c>
      <c r="CC381" s="80">
        <v>0</v>
      </c>
    </row>
    <row r="382" spans="1:81">
      <c r="A382" s="80" t="s">
        <v>2131</v>
      </c>
      <c r="B382" s="80">
        <v>234</v>
      </c>
      <c r="C382" s="80">
        <v>13</v>
      </c>
      <c r="D382" s="80">
        <v>14</v>
      </c>
      <c r="E382" s="80">
        <v>2016</v>
      </c>
      <c r="F382" s="80" t="s">
        <v>92</v>
      </c>
      <c r="G382" s="80" t="s">
        <v>2118</v>
      </c>
      <c r="H382" s="80" t="s">
        <v>2119</v>
      </c>
      <c r="I382" s="177"/>
      <c r="J382" s="81">
        <v>11.666644848806431</v>
      </c>
      <c r="K382" s="81">
        <v>0.64387460416967413</v>
      </c>
      <c r="L382" s="81">
        <v>1.8209036572846979</v>
      </c>
      <c r="M382" s="81">
        <v>9.3511283787346056</v>
      </c>
      <c r="N382" s="81">
        <v>23.12041775279263</v>
      </c>
      <c r="O382" s="81">
        <v>17.533408021929713</v>
      </c>
      <c r="P382" s="81">
        <v>9.8680642480773191</v>
      </c>
      <c r="Q382" s="81">
        <v>1.1843578430107002</v>
      </c>
      <c r="R382" s="81">
        <v>0</v>
      </c>
      <c r="S382" s="81">
        <v>2.2168631269995687</v>
      </c>
      <c r="T382" s="82"/>
      <c r="U382" s="81">
        <v>546017</v>
      </c>
      <c r="V382" s="81">
        <v>299</v>
      </c>
      <c r="W382" s="81">
        <v>32</v>
      </c>
      <c r="X382" s="81">
        <v>2038</v>
      </c>
      <c r="Y382" s="81">
        <v>7059</v>
      </c>
      <c r="Z382" s="81">
        <v>10312</v>
      </c>
      <c r="AA382" s="81">
        <v>2031</v>
      </c>
      <c r="AB382" s="81">
        <v>16768</v>
      </c>
      <c r="AC382" s="81">
        <v>0</v>
      </c>
      <c r="AD382" s="81">
        <v>2.2168631269995691</v>
      </c>
      <c r="AE382" s="82"/>
      <c r="AF382" s="81">
        <v>6557957.7110853596</v>
      </c>
      <c r="AG382" s="81">
        <v>484102.9250932096</v>
      </c>
      <c r="AH382" s="81">
        <v>314744.58733995102</v>
      </c>
      <c r="AI382" s="81">
        <v>14546698.22958268</v>
      </c>
      <c r="AJ382" s="81">
        <v>33307942.890094262</v>
      </c>
      <c r="AK382" s="81">
        <v>0</v>
      </c>
      <c r="AL382" s="81">
        <v>0</v>
      </c>
      <c r="AM382" s="81">
        <v>2299769.3690246381</v>
      </c>
      <c r="AN382" s="81">
        <v>0</v>
      </c>
      <c r="AO382" s="81">
        <v>0</v>
      </c>
      <c r="AP382" s="82"/>
      <c r="AQ382" s="81">
        <v>154</v>
      </c>
      <c r="AR382" s="81">
        <v>29</v>
      </c>
      <c r="AS382" s="81">
        <v>0</v>
      </c>
      <c r="AT382" s="81">
        <v>0</v>
      </c>
      <c r="AU382" s="81">
        <v>0</v>
      </c>
      <c r="AV382" s="81">
        <v>0</v>
      </c>
      <c r="AW382" s="81" t="s">
        <v>564</v>
      </c>
      <c r="AX382" s="82"/>
      <c r="AY382" s="81">
        <v>688</v>
      </c>
      <c r="AZ382" s="81">
        <v>10392.200000000001</v>
      </c>
      <c r="BA382" s="81">
        <v>0</v>
      </c>
      <c r="BB382" s="81">
        <v>0</v>
      </c>
      <c r="BC382" s="81">
        <v>0</v>
      </c>
      <c r="BD382" s="81">
        <v>0</v>
      </c>
      <c r="BE382" s="81" t="s">
        <v>564</v>
      </c>
      <c r="BF382" s="82"/>
      <c r="BG382" s="81">
        <v>0</v>
      </c>
      <c r="BH382" s="81">
        <v>0</v>
      </c>
      <c r="BI382" s="81">
        <v>0</v>
      </c>
      <c r="BJ382" s="81">
        <v>0</v>
      </c>
      <c r="BK382" s="81">
        <v>18.817162</v>
      </c>
      <c r="BL382" s="81">
        <v>0</v>
      </c>
      <c r="BM382" s="82"/>
      <c r="BN382" s="81">
        <v>0</v>
      </c>
      <c r="BO382" s="81">
        <v>0</v>
      </c>
      <c r="BP382" s="81">
        <v>0</v>
      </c>
      <c r="BQ382" s="81">
        <v>0</v>
      </c>
      <c r="BR382" s="81">
        <v>1</v>
      </c>
      <c r="BS382" s="81">
        <v>0</v>
      </c>
      <c r="BT382"/>
      <c r="BU382" s="80">
        <v>11.275</v>
      </c>
      <c r="BV382" s="80">
        <v>0</v>
      </c>
      <c r="BW382" s="80">
        <v>0</v>
      </c>
      <c r="BX382" s="80">
        <v>1.225201</v>
      </c>
      <c r="BY382" s="80">
        <v>6.316961</v>
      </c>
      <c r="BZ382" s="80">
        <v>0</v>
      </c>
      <c r="CA382" s="80">
        <v>0</v>
      </c>
      <c r="CB382" s="80">
        <v>0</v>
      </c>
      <c r="CC382" s="80">
        <v>0</v>
      </c>
    </row>
    <row r="383" spans="1:81">
      <c r="A383" s="80" t="s">
        <v>2132</v>
      </c>
      <c r="B383" s="80">
        <v>235</v>
      </c>
      <c r="C383" s="80">
        <v>14</v>
      </c>
      <c r="D383" s="80">
        <v>14</v>
      </c>
      <c r="E383" s="80">
        <v>2017</v>
      </c>
      <c r="F383" s="80" t="s">
        <v>71</v>
      </c>
      <c r="G383" s="80" t="s">
        <v>2118</v>
      </c>
      <c r="H383" s="80" t="s">
        <v>2119</v>
      </c>
      <c r="I383" s="177"/>
      <c r="J383" s="81">
        <v>11.058614390586545</v>
      </c>
      <c r="K383" s="81">
        <v>0.64106944570532864</v>
      </c>
      <c r="L383" s="81">
        <v>1.813243240789969</v>
      </c>
      <c r="M383" s="81">
        <v>8.5045392456012134</v>
      </c>
      <c r="N383" s="81">
        <v>24.88394800599384</v>
      </c>
      <c r="O383" s="81">
        <v>17.126881197213571</v>
      </c>
      <c r="P383" s="81">
        <v>9.7717579791649811</v>
      </c>
      <c r="Q383" s="81">
        <v>1.1297611982934033</v>
      </c>
      <c r="R383" s="81">
        <v>0</v>
      </c>
      <c r="S383" s="81">
        <v>2.3928537339265818</v>
      </c>
      <c r="T383" s="82"/>
      <c r="U383" s="81">
        <v>610636</v>
      </c>
      <c r="V383" s="81">
        <v>299</v>
      </c>
      <c r="W383" s="81">
        <v>32</v>
      </c>
      <c r="X383" s="81">
        <v>2038</v>
      </c>
      <c r="Y383" s="81">
        <v>7050</v>
      </c>
      <c r="Z383" s="81">
        <v>10240</v>
      </c>
      <c r="AA383" s="81">
        <v>2024</v>
      </c>
      <c r="AB383" s="81">
        <v>16541</v>
      </c>
      <c r="AC383" s="81">
        <v>0</v>
      </c>
      <c r="AD383" s="81">
        <v>2.3928537339265818</v>
      </c>
      <c r="AE383" s="82"/>
      <c r="AF383" s="81">
        <v>6841610.1201098897</v>
      </c>
      <c r="AG383" s="81">
        <v>487826.0485633107</v>
      </c>
      <c r="AH383" s="81">
        <v>376736.98358865827</v>
      </c>
      <c r="AI383" s="81">
        <v>13765379.87951697</v>
      </c>
      <c r="AJ383" s="81">
        <v>36004751.433809198</v>
      </c>
      <c r="AK383" s="81">
        <v>0</v>
      </c>
      <c r="AL383" s="81">
        <v>0</v>
      </c>
      <c r="AM383" s="81">
        <v>2272185.598063773</v>
      </c>
      <c r="AN383" s="81">
        <v>0</v>
      </c>
      <c r="AO383" s="81">
        <v>0</v>
      </c>
      <c r="AP383" s="82"/>
      <c r="AQ383" s="81">
        <v>176</v>
      </c>
      <c r="AR383" s="81">
        <v>35</v>
      </c>
      <c r="AS383" s="81">
        <v>0</v>
      </c>
      <c r="AT383" s="81">
        <v>0</v>
      </c>
      <c r="AU383" s="81">
        <v>0</v>
      </c>
      <c r="AV383" s="81">
        <v>0</v>
      </c>
      <c r="AW383" s="81" t="s">
        <v>564</v>
      </c>
      <c r="AX383" s="82"/>
      <c r="AY383" s="81">
        <v>810.90000000000009</v>
      </c>
      <c r="AZ383" s="81">
        <v>10569</v>
      </c>
      <c r="BA383" s="81">
        <v>0</v>
      </c>
      <c r="BB383" s="81">
        <v>0</v>
      </c>
      <c r="BC383" s="81">
        <v>0</v>
      </c>
      <c r="BD383" s="81">
        <v>0</v>
      </c>
      <c r="BE383" s="81" t="s">
        <v>564</v>
      </c>
      <c r="BF383" s="82"/>
      <c r="BG383" s="81">
        <v>0</v>
      </c>
      <c r="BH383" s="81">
        <v>0</v>
      </c>
      <c r="BI383" s="81">
        <v>0</v>
      </c>
      <c r="BJ383" s="81">
        <v>0</v>
      </c>
      <c r="BK383" s="81">
        <v>20.445</v>
      </c>
      <c r="BL383" s="81">
        <v>0</v>
      </c>
      <c r="BM383" s="82"/>
      <c r="BN383" s="81">
        <v>0</v>
      </c>
      <c r="BO383" s="81">
        <v>0</v>
      </c>
      <c r="BP383" s="81">
        <v>0</v>
      </c>
      <c r="BQ383" s="81">
        <v>0</v>
      </c>
      <c r="BR383" s="81">
        <v>1</v>
      </c>
      <c r="BS383" s="81">
        <v>0</v>
      </c>
      <c r="BT383"/>
      <c r="BU383" s="80">
        <v>11.268000000000001</v>
      </c>
      <c r="BV383" s="80">
        <v>0</v>
      </c>
      <c r="BW383" s="80">
        <v>0</v>
      </c>
      <c r="BX383" s="80">
        <v>1.206</v>
      </c>
      <c r="BY383" s="80">
        <v>7.9710000000000001</v>
      </c>
      <c r="BZ383" s="80">
        <v>0</v>
      </c>
      <c r="CA383" s="80">
        <v>0</v>
      </c>
      <c r="CB383" s="80">
        <v>0</v>
      </c>
      <c r="CC383" s="80">
        <v>0</v>
      </c>
    </row>
    <row r="384" spans="1:81">
      <c r="A384" s="80" t="s">
        <v>2133</v>
      </c>
      <c r="B384" s="80">
        <v>236</v>
      </c>
      <c r="C384" s="80">
        <v>15</v>
      </c>
      <c r="D384" s="80">
        <v>14</v>
      </c>
      <c r="E384" s="80">
        <v>2018</v>
      </c>
      <c r="F384" s="80" t="s">
        <v>93</v>
      </c>
      <c r="G384" s="80" t="s">
        <v>2118</v>
      </c>
      <c r="H384" s="80" t="s">
        <v>2119</v>
      </c>
      <c r="I384" s="177"/>
      <c r="J384" s="81">
        <v>10.960318254743498</v>
      </c>
      <c r="K384" s="81">
        <v>0.60489655733415071</v>
      </c>
      <c r="L384" s="81">
        <v>1.7007723968321398</v>
      </c>
      <c r="M384" s="81">
        <v>9.0256751642532134</v>
      </c>
      <c r="N384" s="81">
        <v>23.720120957924411</v>
      </c>
      <c r="O384" s="81">
        <v>16.739459538600812</v>
      </c>
      <c r="P384" s="81">
        <v>9.6027893033201828</v>
      </c>
      <c r="Q384" s="81">
        <v>1.0349249099327316</v>
      </c>
      <c r="R384" s="81">
        <v>0</v>
      </c>
      <c r="S384" s="81">
        <v>2.3045283990576029</v>
      </c>
      <c r="T384" s="82"/>
      <c r="U384" s="81">
        <v>603073</v>
      </c>
      <c r="V384" s="81">
        <v>299</v>
      </c>
      <c r="W384" s="81">
        <v>32</v>
      </c>
      <c r="X384" s="81">
        <v>2038</v>
      </c>
      <c r="Y384" s="81">
        <v>7076</v>
      </c>
      <c r="Z384" s="81">
        <v>10200</v>
      </c>
      <c r="AA384" s="81">
        <v>2009</v>
      </c>
      <c r="AB384" s="81">
        <v>16329</v>
      </c>
      <c r="AC384" s="81">
        <v>0</v>
      </c>
      <c r="AD384" s="81">
        <v>2.3045283990576029</v>
      </c>
      <c r="AE384" s="82"/>
      <c r="AF384" s="81">
        <v>6669828.2180536361</v>
      </c>
      <c r="AG384" s="81">
        <v>433192.11795400392</v>
      </c>
      <c r="AH384" s="81">
        <v>361922.6636829421</v>
      </c>
      <c r="AI384" s="81">
        <v>14264527.860738249</v>
      </c>
      <c r="AJ384" s="81">
        <v>35766285.209183551</v>
      </c>
      <c r="AK384" s="81">
        <v>0</v>
      </c>
      <c r="AL384" s="81">
        <v>0</v>
      </c>
      <c r="AM384" s="81">
        <v>2247704.9868105152</v>
      </c>
      <c r="AN384" s="81">
        <v>0</v>
      </c>
      <c r="AO384" s="81">
        <v>0</v>
      </c>
      <c r="AP384" s="82"/>
      <c r="AQ384" s="81">
        <v>213</v>
      </c>
      <c r="AR384" s="81">
        <v>45</v>
      </c>
      <c r="AS384" s="81">
        <v>0</v>
      </c>
      <c r="AT384" s="81">
        <v>0</v>
      </c>
      <c r="AU384" s="81">
        <v>0</v>
      </c>
      <c r="AV384" s="81">
        <v>0</v>
      </c>
      <c r="AW384" s="81" t="s">
        <v>564</v>
      </c>
      <c r="AX384" s="82"/>
      <c r="AY384" s="81">
        <v>1004.2</v>
      </c>
      <c r="AZ384" s="81">
        <v>11237</v>
      </c>
      <c r="BA384" s="81">
        <v>0</v>
      </c>
      <c r="BB384" s="81">
        <v>0</v>
      </c>
      <c r="BC384" s="81">
        <v>0</v>
      </c>
      <c r="BD384" s="81">
        <v>0</v>
      </c>
      <c r="BE384" s="81" t="s">
        <v>564</v>
      </c>
      <c r="BF384" s="82"/>
      <c r="BG384" s="81">
        <v>0</v>
      </c>
      <c r="BH384" s="81">
        <v>0</v>
      </c>
      <c r="BI384" s="81">
        <v>0</v>
      </c>
      <c r="BJ384" s="81">
        <v>0</v>
      </c>
      <c r="BK384" s="81">
        <v>19.091999999999999</v>
      </c>
      <c r="BL384" s="81">
        <v>0</v>
      </c>
      <c r="BM384" s="82"/>
      <c r="BN384" s="81">
        <v>0</v>
      </c>
      <c r="BO384" s="81">
        <v>0</v>
      </c>
      <c r="BP384" s="81">
        <v>0</v>
      </c>
      <c r="BQ384" s="81">
        <v>0</v>
      </c>
      <c r="BR384" s="81">
        <v>1</v>
      </c>
      <c r="BS384" s="81">
        <v>0</v>
      </c>
      <c r="BT384"/>
      <c r="BU384" s="80">
        <v>12.298</v>
      </c>
      <c r="BV384" s="80">
        <v>0</v>
      </c>
      <c r="BW384" s="80">
        <v>0</v>
      </c>
      <c r="BX384" s="80">
        <v>0</v>
      </c>
      <c r="BY384" s="80">
        <v>6.7939999999999996</v>
      </c>
      <c r="BZ384" s="80">
        <v>0</v>
      </c>
      <c r="CA384" s="80">
        <v>0</v>
      </c>
      <c r="CB384" s="80">
        <v>0</v>
      </c>
      <c r="CC384" s="80">
        <v>0</v>
      </c>
    </row>
    <row r="385" spans="1:81">
      <c r="A385" s="80" t="s">
        <v>2134</v>
      </c>
      <c r="B385" s="80">
        <v>237</v>
      </c>
      <c r="C385" s="80">
        <v>16</v>
      </c>
      <c r="D385" s="80">
        <v>14</v>
      </c>
      <c r="E385" s="80">
        <v>2019</v>
      </c>
      <c r="F385" s="80" t="s">
        <v>73</v>
      </c>
      <c r="G385" s="80" t="s">
        <v>2118</v>
      </c>
      <c r="H385" s="80" t="s">
        <v>2119</v>
      </c>
      <c r="I385" s="177"/>
      <c r="J385" s="81">
        <v>9.5866000315272046</v>
      </c>
      <c r="K385" s="81">
        <v>0.55238237679347624</v>
      </c>
      <c r="L385" s="81">
        <v>1.7154057592829648</v>
      </c>
      <c r="M385" s="81">
        <v>8.8225763753629014</v>
      </c>
      <c r="N385" s="81">
        <v>22.652537499177363</v>
      </c>
      <c r="O385" s="81">
        <v>16.095682250570061</v>
      </c>
      <c r="P385" s="81">
        <v>9.4970134591982944</v>
      </c>
      <c r="Q385" s="81">
        <v>0.99122829249767619</v>
      </c>
      <c r="R385" s="81">
        <v>0</v>
      </c>
      <c r="S385" s="81">
        <v>2.3511420510518595</v>
      </c>
      <c r="T385" s="82"/>
      <c r="U385" s="81">
        <v>529084</v>
      </c>
      <c r="V385" s="81">
        <v>299</v>
      </c>
      <c r="W385" s="81">
        <v>32</v>
      </c>
      <c r="X385" s="81">
        <v>2038</v>
      </c>
      <c r="Y385" s="81">
        <v>7087</v>
      </c>
      <c r="Z385" s="81">
        <v>10077</v>
      </c>
      <c r="AA385" s="81">
        <v>1972</v>
      </c>
      <c r="AB385" s="81">
        <v>16063</v>
      </c>
      <c r="AC385" s="81">
        <v>0</v>
      </c>
      <c r="AD385" s="81">
        <v>2.351142051051859</v>
      </c>
      <c r="AE385" s="82"/>
      <c r="AF385" s="81">
        <v>5796405.7652825816</v>
      </c>
      <c r="AG385" s="81">
        <v>418287.94769932271</v>
      </c>
      <c r="AH385" s="81">
        <v>383095.65238557651</v>
      </c>
      <c r="AI385" s="81">
        <v>14513967.189798711</v>
      </c>
      <c r="AJ385" s="81">
        <v>33960020.978486121</v>
      </c>
      <c r="AK385" s="81">
        <v>0</v>
      </c>
      <c r="AL385" s="81">
        <v>0</v>
      </c>
      <c r="AM385" s="81">
        <v>2187659.6778007415</v>
      </c>
      <c r="AN385" s="81">
        <v>0</v>
      </c>
      <c r="AO385" s="81">
        <v>0</v>
      </c>
      <c r="AP385" s="82"/>
      <c r="AQ385" s="81">
        <v>235</v>
      </c>
      <c r="AR385" s="81">
        <v>53</v>
      </c>
      <c r="AS385" s="81">
        <v>0</v>
      </c>
      <c r="AT385" s="81">
        <v>0</v>
      </c>
      <c r="AU385" s="81">
        <v>0</v>
      </c>
      <c r="AV385" s="81">
        <v>0</v>
      </c>
      <c r="AW385" s="81" t="s">
        <v>564</v>
      </c>
      <c r="AX385" s="82"/>
      <c r="AY385" s="81">
        <v>1114.7</v>
      </c>
      <c r="AZ385" s="81">
        <v>11555</v>
      </c>
      <c r="BA385" s="81">
        <v>0</v>
      </c>
      <c r="BB385" s="81">
        <v>0</v>
      </c>
      <c r="BC385" s="81">
        <v>0</v>
      </c>
      <c r="BD385" s="81">
        <v>0</v>
      </c>
      <c r="BE385" s="81" t="s">
        <v>564</v>
      </c>
      <c r="BF385" s="82"/>
      <c r="BG385" s="81">
        <v>0</v>
      </c>
      <c r="BH385" s="81">
        <v>0</v>
      </c>
      <c r="BI385" s="81">
        <v>0</v>
      </c>
      <c r="BJ385" s="81">
        <v>0</v>
      </c>
      <c r="BK385" s="81">
        <v>19.260999999999999</v>
      </c>
      <c r="BL385" s="81">
        <v>0</v>
      </c>
      <c r="BM385" s="82"/>
      <c r="BN385" s="81">
        <v>0</v>
      </c>
      <c r="BO385" s="81">
        <v>0</v>
      </c>
      <c r="BP385" s="81">
        <v>0</v>
      </c>
      <c r="BQ385" s="81">
        <v>0</v>
      </c>
      <c r="BR385" s="81">
        <v>1</v>
      </c>
      <c r="BS385" s="81">
        <v>0</v>
      </c>
      <c r="BT385"/>
      <c r="BU385" s="80">
        <v>11.507</v>
      </c>
      <c r="BV385" s="80">
        <v>0</v>
      </c>
      <c r="BW385" s="80">
        <v>0</v>
      </c>
      <c r="BX385" s="80">
        <v>0</v>
      </c>
      <c r="BY385" s="80">
        <v>7.7539999999999996</v>
      </c>
      <c r="BZ385" s="80">
        <v>0</v>
      </c>
      <c r="CA385" s="80">
        <v>0</v>
      </c>
      <c r="CB385" s="80">
        <v>0</v>
      </c>
      <c r="CC385" s="80">
        <v>0</v>
      </c>
    </row>
    <row r="386" spans="1:81">
      <c r="A386" s="80" t="s">
        <v>2135</v>
      </c>
      <c r="B386" s="80">
        <v>238</v>
      </c>
      <c r="C386" s="80">
        <v>17</v>
      </c>
      <c r="D386" s="80">
        <v>14</v>
      </c>
      <c r="E386" s="80">
        <v>2020</v>
      </c>
      <c r="F386" s="80" t="s">
        <v>218</v>
      </c>
      <c r="G386" s="174" t="s">
        <v>2118</v>
      </c>
      <c r="H386" s="80" t="s">
        <v>2119</v>
      </c>
      <c r="I386" s="177"/>
      <c r="J386" s="81">
        <v>6.0670766429116698</v>
      </c>
      <c r="K386" s="81">
        <v>0.49713014671796352</v>
      </c>
      <c r="L386" s="81">
        <v>1.9775714382359713</v>
      </c>
      <c r="M386" s="81">
        <v>8.0068060562427252</v>
      </c>
      <c r="N386" s="81">
        <v>21.675192945349554</v>
      </c>
      <c r="O386" s="81">
        <v>14.069908235672205</v>
      </c>
      <c r="P386" s="81">
        <v>8.7676551619154619</v>
      </c>
      <c r="Q386" s="81">
        <v>0.93527381922996544</v>
      </c>
      <c r="R386" s="81">
        <v>0</v>
      </c>
      <c r="S386" s="81">
        <v>2.1644671589237969</v>
      </c>
      <c r="T386" s="82"/>
      <c r="U386" s="81">
        <v>405706</v>
      </c>
      <c r="V386" s="81">
        <v>229</v>
      </c>
      <c r="W386" s="81">
        <v>40</v>
      </c>
      <c r="X386" s="81">
        <v>2057</v>
      </c>
      <c r="Y386" s="81">
        <v>7107</v>
      </c>
      <c r="Z386" s="81">
        <v>10054</v>
      </c>
      <c r="AA386" s="81">
        <v>1978</v>
      </c>
      <c r="AB386" s="81">
        <v>15862</v>
      </c>
      <c r="AC386" s="81">
        <v>0</v>
      </c>
      <c r="AD386" s="81">
        <v>2.1644671589237969</v>
      </c>
      <c r="AE386" s="82"/>
      <c r="AF386" s="81">
        <v>4357054.739897117</v>
      </c>
      <c r="AG386" s="81">
        <v>355106.74983893445</v>
      </c>
      <c r="AH386" s="81">
        <v>358029.22503875673</v>
      </c>
      <c r="AI386" s="81">
        <v>13380544.208726414</v>
      </c>
      <c r="AJ386" s="81">
        <v>33751092.191346049</v>
      </c>
      <c r="AK386" s="81"/>
      <c r="AL386" s="81"/>
      <c r="AM386" s="81">
        <v>2070167.2304956475</v>
      </c>
      <c r="AN386" s="81"/>
      <c r="AO386" s="81"/>
      <c r="AP386" s="82"/>
      <c r="AQ386" s="81">
        <v>253</v>
      </c>
      <c r="AR386" s="81">
        <v>61</v>
      </c>
      <c r="AS386" s="81">
        <v>0</v>
      </c>
      <c r="AT386" s="81">
        <v>0</v>
      </c>
      <c r="AU386" s="81">
        <v>0</v>
      </c>
      <c r="AV386" s="81">
        <v>0</v>
      </c>
      <c r="AW386" s="81">
        <v>0</v>
      </c>
      <c r="AX386" s="82"/>
      <c r="AY386" s="81">
        <v>1200.899999999999</v>
      </c>
      <c r="AZ386" s="81">
        <v>11951</v>
      </c>
      <c r="BA386" s="81">
        <v>0</v>
      </c>
      <c r="BB386" s="81">
        <v>0</v>
      </c>
      <c r="BC386" s="81">
        <v>0</v>
      </c>
      <c r="BD386" s="81">
        <v>0</v>
      </c>
      <c r="BE386" s="81">
        <v>0</v>
      </c>
      <c r="BF386" s="82"/>
      <c r="BG386" s="81">
        <v>0</v>
      </c>
      <c r="BH386" s="81">
        <v>0</v>
      </c>
      <c r="BI386" s="81">
        <v>0</v>
      </c>
      <c r="BJ386" s="81">
        <v>0</v>
      </c>
      <c r="BK386" s="81">
        <v>10.516999999999999</v>
      </c>
      <c r="BL386" s="81">
        <v>0</v>
      </c>
      <c r="BM386" s="82"/>
      <c r="BN386" s="81">
        <v>0</v>
      </c>
      <c r="BO386" s="81">
        <v>0</v>
      </c>
      <c r="BP386" s="81">
        <v>0</v>
      </c>
      <c r="BQ386" s="81">
        <v>0</v>
      </c>
      <c r="BR386" s="81">
        <v>1</v>
      </c>
      <c r="BS386" s="81">
        <v>0</v>
      </c>
      <c r="BT386"/>
      <c r="BU386" s="80">
        <v>10.516999999999999</v>
      </c>
      <c r="BV386" s="80">
        <v>0</v>
      </c>
      <c r="BW386" s="80">
        <v>0</v>
      </c>
      <c r="BX386" s="80">
        <v>0</v>
      </c>
      <c r="BY386" s="80">
        <v>0</v>
      </c>
      <c r="BZ386" s="80">
        <v>0</v>
      </c>
      <c r="CA386" s="80">
        <v>0</v>
      </c>
      <c r="CB386" s="80">
        <v>0</v>
      </c>
      <c r="CC386" s="80">
        <v>0</v>
      </c>
    </row>
    <row r="387" spans="1:81">
      <c r="A387" s="80" t="s">
        <v>2136</v>
      </c>
      <c r="B387" s="80">
        <v>238</v>
      </c>
      <c r="C387" s="80">
        <v>18</v>
      </c>
      <c r="D387" s="80">
        <v>14</v>
      </c>
      <c r="E387" s="80">
        <v>2021</v>
      </c>
      <c r="F387" s="80" t="s">
        <v>75</v>
      </c>
      <c r="G387" s="174" t="s">
        <v>2118</v>
      </c>
      <c r="H387" s="80" t="s">
        <v>2119</v>
      </c>
      <c r="I387" s="177"/>
      <c r="J387" s="81">
        <v>7.9567231509097125</v>
      </c>
      <c r="K387" s="81">
        <v>0.52940355074990486</v>
      </c>
      <c r="L387" s="81">
        <v>1.6382771326758239</v>
      </c>
      <c r="M387" s="81">
        <v>8.4770057883516898</v>
      </c>
      <c r="N387" s="81">
        <v>21.888221609145141</v>
      </c>
      <c r="O387" s="81">
        <v>13.479443931241217</v>
      </c>
      <c r="P387" s="81">
        <v>8.9042268551782264</v>
      </c>
      <c r="Q387" s="81">
        <v>0.92823860573524686</v>
      </c>
      <c r="R387" s="81">
        <v>0</v>
      </c>
      <c r="S387" s="81">
        <v>2.9014255259627122</v>
      </c>
      <c r="T387" s="82"/>
      <c r="U387" s="81">
        <v>481407</v>
      </c>
      <c r="V387" s="81">
        <v>229</v>
      </c>
      <c r="W387" s="81">
        <v>40</v>
      </c>
      <c r="X387" s="81">
        <v>2057</v>
      </c>
      <c r="Y387" s="81">
        <v>7008</v>
      </c>
      <c r="Z387" s="81">
        <v>9918</v>
      </c>
      <c r="AA387" s="81">
        <v>1959</v>
      </c>
      <c r="AB387" s="81">
        <v>15556</v>
      </c>
      <c r="AC387" s="81">
        <v>0</v>
      </c>
      <c r="AD387" s="81">
        <v>2.9014255259627122</v>
      </c>
      <c r="AE387" s="82"/>
      <c r="AF387" s="81">
        <v>4869761.1450623628</v>
      </c>
      <c r="AG387" s="81">
        <v>376329.01092629478</v>
      </c>
      <c r="AH387" s="81">
        <v>285664.01822050172</v>
      </c>
      <c r="AI387" s="81">
        <v>13999925.269614274</v>
      </c>
      <c r="AJ387" s="81">
        <v>31718477.933006167</v>
      </c>
      <c r="AK387" s="81">
        <v>0</v>
      </c>
      <c r="AL387" s="81">
        <v>0</v>
      </c>
      <c r="AM387" s="81">
        <v>2041941.0387381825</v>
      </c>
      <c r="AN387" s="81">
        <v>0</v>
      </c>
      <c r="AO387" s="81">
        <v>0</v>
      </c>
      <c r="AP387" s="82"/>
      <c r="AQ387" s="81">
        <v>269</v>
      </c>
      <c r="AR387" s="81">
        <v>66</v>
      </c>
      <c r="AS387" s="81">
        <v>0</v>
      </c>
      <c r="AT387" s="81">
        <v>0</v>
      </c>
      <c r="AU387" s="81">
        <v>0</v>
      </c>
      <c r="AV387" s="81">
        <v>0</v>
      </c>
      <c r="AW387" s="81"/>
      <c r="AX387" s="82"/>
      <c r="AY387" s="81">
        <v>1284.899999999999</v>
      </c>
      <c r="AZ387" s="81">
        <v>12399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2137</v>
      </c>
      <c r="B388" s="80">
        <v>238</v>
      </c>
      <c r="C388" s="80">
        <v>19</v>
      </c>
      <c r="D388" s="80">
        <v>14</v>
      </c>
      <c r="E388" s="80">
        <v>2022</v>
      </c>
      <c r="F388" s="80" t="s">
        <v>568</v>
      </c>
      <c r="G388" s="80" t="s">
        <v>2118</v>
      </c>
      <c r="H388" s="80" t="s">
        <v>2119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291</v>
      </c>
      <c r="AR388" s="81">
        <v>73</v>
      </c>
      <c r="AS388" s="81">
        <v>0</v>
      </c>
      <c r="AT388" s="81">
        <v>0</v>
      </c>
      <c r="AU388" s="81">
        <v>0</v>
      </c>
      <c r="AV388" s="81">
        <v>0</v>
      </c>
      <c r="AW388" s="81"/>
      <c r="AX388" s="82"/>
      <c r="AY388" s="81">
        <v>1399.6999999999994</v>
      </c>
      <c r="AZ388" s="81">
        <v>12736.000000000002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2138</v>
      </c>
      <c r="B389" s="80">
        <v>103</v>
      </c>
      <c r="C389" s="80">
        <v>1</v>
      </c>
      <c r="D389" s="80">
        <v>7</v>
      </c>
      <c r="E389" s="80">
        <v>1990</v>
      </c>
      <c r="F389" s="80" t="s">
        <v>562</v>
      </c>
      <c r="G389" s="80" t="s">
        <v>2139</v>
      </c>
      <c r="H389" s="80" t="s">
        <v>2140</v>
      </c>
      <c r="I389" s="177"/>
      <c r="J389" s="81">
        <v>89.550308696130699</v>
      </c>
      <c r="K389" s="81">
        <v>4.2587295839696093</v>
      </c>
      <c r="L389" s="81">
        <v>11.084247481762679</v>
      </c>
      <c r="M389" s="81">
        <v>10.8277488416183</v>
      </c>
      <c r="N389" s="81">
        <v>16.086403048751546</v>
      </c>
      <c r="O389" s="81">
        <v>12.66436155172465</v>
      </c>
      <c r="P389" s="81">
        <v>28.746627272257971</v>
      </c>
      <c r="Q389" s="81">
        <v>1.3972750163007956</v>
      </c>
      <c r="R389" s="81">
        <v>0</v>
      </c>
      <c r="S389" s="81">
        <v>1.4416330814871039</v>
      </c>
      <c r="T389" s="82"/>
      <c r="U389" s="81">
        <v>2305908</v>
      </c>
      <c r="V389" s="81">
        <v>1441</v>
      </c>
      <c r="W389" s="81">
        <v>125</v>
      </c>
      <c r="X389" s="81">
        <v>4248</v>
      </c>
      <c r="Y389" s="81">
        <v>6985</v>
      </c>
      <c r="Z389" s="81">
        <v>5209</v>
      </c>
      <c r="AA389" s="81">
        <v>6980</v>
      </c>
      <c r="AB389" s="81">
        <v>22687</v>
      </c>
      <c r="AC389" s="81">
        <v>0</v>
      </c>
      <c r="AD389" s="81">
        <v>1.4416330814871039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2141</v>
      </c>
      <c r="B390" s="80">
        <v>104</v>
      </c>
      <c r="C390" s="80">
        <v>2</v>
      </c>
      <c r="D390" s="80">
        <v>7</v>
      </c>
      <c r="E390" s="80">
        <v>2005</v>
      </c>
      <c r="F390" s="80" t="s">
        <v>565</v>
      </c>
      <c r="G390" s="80" t="s">
        <v>2139</v>
      </c>
      <c r="H390" s="80" t="s">
        <v>2140</v>
      </c>
      <c r="I390" s="177"/>
      <c r="J390" s="81">
        <v>49.741550786912903</v>
      </c>
      <c r="K390" s="81">
        <v>2.6022247777172272</v>
      </c>
      <c r="L390" s="81">
        <v>12.919763814192798</v>
      </c>
      <c r="M390" s="81">
        <v>15.080064426241092</v>
      </c>
      <c r="N390" s="81">
        <v>22.498793601677203</v>
      </c>
      <c r="O390" s="81">
        <v>19.167333285466711</v>
      </c>
      <c r="P390" s="81">
        <v>29.005331114341384</v>
      </c>
      <c r="Q390" s="81">
        <v>1.1973844540088248</v>
      </c>
      <c r="R390" s="81">
        <v>0</v>
      </c>
      <c r="S390" s="81">
        <v>1.3135265091890729</v>
      </c>
      <c r="T390" s="82"/>
      <c r="U390" s="81">
        <v>1554676</v>
      </c>
      <c r="V390" s="81">
        <v>1186</v>
      </c>
      <c r="W390" s="81">
        <v>152</v>
      </c>
      <c r="X390" s="81">
        <v>3386</v>
      </c>
      <c r="Y390" s="81">
        <v>7278</v>
      </c>
      <c r="Z390" s="81">
        <v>9123</v>
      </c>
      <c r="AA390" s="81">
        <v>5768</v>
      </c>
      <c r="AB390" s="81">
        <v>20324</v>
      </c>
      <c r="AC390" s="81">
        <v>0</v>
      </c>
      <c r="AD390" s="81">
        <v>1.3135265091890729</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2142</v>
      </c>
      <c r="B391" s="80">
        <v>105</v>
      </c>
      <c r="C391" s="80">
        <v>3</v>
      </c>
      <c r="D391" s="80">
        <v>7</v>
      </c>
      <c r="E391" s="80">
        <v>2006</v>
      </c>
      <c r="F391" s="80" t="s">
        <v>566</v>
      </c>
      <c r="G391" s="80" t="s">
        <v>2139</v>
      </c>
      <c r="H391" s="80" t="s">
        <v>2140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2143</v>
      </c>
      <c r="B392" s="80">
        <v>106</v>
      </c>
      <c r="C392" s="80">
        <v>4</v>
      </c>
      <c r="D392" s="80">
        <v>7</v>
      </c>
      <c r="E392" s="80">
        <v>2007</v>
      </c>
      <c r="F392" s="80" t="s">
        <v>567</v>
      </c>
      <c r="G392" s="80" t="s">
        <v>2139</v>
      </c>
      <c r="H392" s="80" t="s">
        <v>2140</v>
      </c>
      <c r="I392" s="177"/>
      <c r="J392" s="81">
        <v>36.445087326493514</v>
      </c>
      <c r="K392" s="81">
        <v>2.2492192828712292</v>
      </c>
      <c r="L392" s="81">
        <v>14.69989724000485</v>
      </c>
      <c r="M392" s="81">
        <v>17.200683600381268</v>
      </c>
      <c r="N392" s="81">
        <v>22.618774770099055</v>
      </c>
      <c r="O392" s="81">
        <v>18.500730250141252</v>
      </c>
      <c r="P392" s="81">
        <v>28.157248776878241</v>
      </c>
      <c r="Q392" s="81">
        <v>1.2218831240909616</v>
      </c>
      <c r="R392" s="81">
        <v>0</v>
      </c>
      <c r="S392" s="81">
        <v>1.371368290281479</v>
      </c>
      <c r="T392" s="82"/>
      <c r="U392" s="81">
        <v>1471896</v>
      </c>
      <c r="V392" s="81">
        <v>1012</v>
      </c>
      <c r="W392" s="81">
        <v>166</v>
      </c>
      <c r="X392" s="81">
        <v>4364</v>
      </c>
      <c r="Y392" s="81">
        <v>7281</v>
      </c>
      <c r="Z392" s="81">
        <v>9154</v>
      </c>
      <c r="AA392" s="81">
        <v>5514</v>
      </c>
      <c r="AB392" s="81">
        <v>19643</v>
      </c>
      <c r="AC392" s="81">
        <v>0</v>
      </c>
      <c r="AD392" s="81">
        <v>1.371368290281479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2144</v>
      </c>
      <c r="B393" s="80">
        <v>107</v>
      </c>
      <c r="C393" s="80">
        <v>5</v>
      </c>
      <c r="D393" s="80">
        <v>7</v>
      </c>
      <c r="E393" s="80">
        <v>2008</v>
      </c>
      <c r="F393" s="80" t="s">
        <v>84</v>
      </c>
      <c r="G393" s="80" t="s">
        <v>2139</v>
      </c>
      <c r="H393" s="80" t="s">
        <v>2140</v>
      </c>
      <c r="I393" s="177"/>
      <c r="J393" s="81">
        <v>35.893384095725487</v>
      </c>
      <c r="K393" s="81">
        <v>1.6646254255412309</v>
      </c>
      <c r="L393" s="81">
        <v>12.763282384701181</v>
      </c>
      <c r="M393" s="81">
        <v>18.284079993498175</v>
      </c>
      <c r="N393" s="81">
        <v>23.989650709239189</v>
      </c>
      <c r="O393" s="81">
        <v>17.855832339168643</v>
      </c>
      <c r="P393" s="81">
        <v>27.533480335680288</v>
      </c>
      <c r="Q393" s="81">
        <v>1.1824846940781255</v>
      </c>
      <c r="R393" s="81">
        <v>0</v>
      </c>
      <c r="S393" s="81">
        <v>1.5355855848680122</v>
      </c>
      <c r="T393" s="82"/>
      <c r="U393" s="81">
        <v>1573786</v>
      </c>
      <c r="V393" s="81">
        <v>1012</v>
      </c>
      <c r="W393" s="81">
        <v>166</v>
      </c>
      <c r="X393" s="81">
        <v>4364</v>
      </c>
      <c r="Y393" s="81">
        <v>7316</v>
      </c>
      <c r="Z393" s="81">
        <v>9145</v>
      </c>
      <c r="AA393" s="81">
        <v>5398</v>
      </c>
      <c r="AB393" s="81">
        <v>19322</v>
      </c>
      <c r="AC393" s="81">
        <v>0</v>
      </c>
      <c r="AD393" s="81">
        <v>1.5355855848680122</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2145</v>
      </c>
      <c r="B394" s="80">
        <v>108</v>
      </c>
      <c r="C394" s="80">
        <v>6</v>
      </c>
      <c r="D394" s="80">
        <v>7</v>
      </c>
      <c r="E394" s="80">
        <v>2009</v>
      </c>
      <c r="F394" s="80" t="s">
        <v>85</v>
      </c>
      <c r="G394" s="80" t="s">
        <v>2139</v>
      </c>
      <c r="H394" s="80" t="s">
        <v>2140</v>
      </c>
      <c r="I394" s="177"/>
      <c r="J394" s="81">
        <v>40.248743315438901</v>
      </c>
      <c r="K394" s="81">
        <v>1.3799980044619082</v>
      </c>
      <c r="L394" s="81">
        <v>18.756237283067666</v>
      </c>
      <c r="M394" s="81">
        <v>18.929406049586927</v>
      </c>
      <c r="N394" s="81">
        <v>22.246073460489018</v>
      </c>
      <c r="O394" s="81">
        <v>18.169250707464524</v>
      </c>
      <c r="P394" s="81">
        <v>26.387474481070722</v>
      </c>
      <c r="Q394" s="81">
        <v>1.1115138178625532</v>
      </c>
      <c r="R394" s="81">
        <v>0</v>
      </c>
      <c r="S394" s="81">
        <v>1.5316619378965117</v>
      </c>
      <c r="T394" s="82"/>
      <c r="U394" s="81">
        <v>1509596</v>
      </c>
      <c r="V394" s="81">
        <v>758</v>
      </c>
      <c r="W394" s="81">
        <v>292</v>
      </c>
      <c r="X394" s="81">
        <v>4478</v>
      </c>
      <c r="Y394" s="81">
        <v>7357</v>
      </c>
      <c r="Z394" s="81">
        <v>9185</v>
      </c>
      <c r="AA394" s="81">
        <v>5311</v>
      </c>
      <c r="AB394" s="81">
        <v>19066</v>
      </c>
      <c r="AC394" s="81">
        <v>0</v>
      </c>
      <c r="AD394" s="81">
        <v>1.5316619378965117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13.3</v>
      </c>
      <c r="BJ394" s="81">
        <v>0</v>
      </c>
      <c r="BK394" s="81">
        <v>0</v>
      </c>
      <c r="BL394" s="81">
        <v>0</v>
      </c>
      <c r="BM394" s="82"/>
      <c r="BN394" s="81">
        <v>0</v>
      </c>
      <c r="BO394" s="81">
        <v>0</v>
      </c>
      <c r="BP394" s="81">
        <v>1</v>
      </c>
      <c r="BQ394" s="81">
        <v>0</v>
      </c>
      <c r="BR394" s="81">
        <v>0</v>
      </c>
      <c r="BS394" s="81">
        <v>0</v>
      </c>
      <c r="BT394"/>
      <c r="BU394" s="80"/>
      <c r="BV394" s="80"/>
      <c r="BW394" s="80"/>
      <c r="BX394" s="80"/>
      <c r="BY394" s="80"/>
      <c r="BZ394" s="80"/>
      <c r="CA394" s="80"/>
      <c r="CB394" s="80"/>
      <c r="CC394" s="80"/>
    </row>
    <row r="395" spans="1:81">
      <c r="A395" s="80" t="s">
        <v>2146</v>
      </c>
      <c r="B395" s="80">
        <v>109</v>
      </c>
      <c r="C395" s="80">
        <v>7</v>
      </c>
      <c r="D395" s="80">
        <v>7</v>
      </c>
      <c r="E395" s="80">
        <v>2010</v>
      </c>
      <c r="F395" s="80" t="s">
        <v>86</v>
      </c>
      <c r="G395" s="80" t="s">
        <v>2139</v>
      </c>
      <c r="H395" s="80" t="s">
        <v>2140</v>
      </c>
      <c r="I395" s="177"/>
      <c r="J395" s="81">
        <v>38.051808609845629</v>
      </c>
      <c r="K395" s="81">
        <v>1.3310788564863114</v>
      </c>
      <c r="L395" s="81">
        <v>17.47354862029875</v>
      </c>
      <c r="M395" s="81">
        <v>16.900372903020529</v>
      </c>
      <c r="N395" s="81">
        <v>20.108965588049919</v>
      </c>
      <c r="O395" s="81">
        <v>18.051739448602568</v>
      </c>
      <c r="P395" s="81">
        <v>26.543583081730578</v>
      </c>
      <c r="Q395" s="81">
        <v>1.1412606098230749</v>
      </c>
      <c r="R395" s="81">
        <v>0</v>
      </c>
      <c r="S395" s="81">
        <v>1.1548528399994231</v>
      </c>
      <c r="T395" s="82"/>
      <c r="U395" s="81">
        <v>1570658</v>
      </c>
      <c r="V395" s="81">
        <v>758</v>
      </c>
      <c r="W395" s="81">
        <v>292</v>
      </c>
      <c r="X395" s="81">
        <v>4478</v>
      </c>
      <c r="Y395" s="81">
        <v>7336</v>
      </c>
      <c r="Z395" s="81">
        <v>9168</v>
      </c>
      <c r="AA395" s="81">
        <v>5209</v>
      </c>
      <c r="AB395" s="81">
        <v>18758</v>
      </c>
      <c r="AC395" s="81">
        <v>0</v>
      </c>
      <c r="AD395" s="81">
        <v>1.1548528399994231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13.2</v>
      </c>
      <c r="BJ395" s="81">
        <v>0</v>
      </c>
      <c r="BK395" s="81">
        <v>0</v>
      </c>
      <c r="BL395" s="81">
        <v>0</v>
      </c>
      <c r="BM395" s="82"/>
      <c r="BN395" s="81">
        <v>0</v>
      </c>
      <c r="BO395" s="81">
        <v>0</v>
      </c>
      <c r="BP395" s="81">
        <v>1</v>
      </c>
      <c r="BQ395" s="81">
        <v>0</v>
      </c>
      <c r="BR395" s="81">
        <v>0</v>
      </c>
      <c r="BS395" s="81">
        <v>0</v>
      </c>
      <c r="BT395"/>
      <c r="BU395" s="80">
        <v>13.2</v>
      </c>
      <c r="BV395" s="80">
        <v>0</v>
      </c>
      <c r="BW395" s="80">
        <v>0</v>
      </c>
      <c r="BX395" s="80">
        <v>0</v>
      </c>
      <c r="BY395" s="80">
        <v>0</v>
      </c>
      <c r="BZ395" s="80">
        <v>0</v>
      </c>
      <c r="CA395" s="80">
        <v>0</v>
      </c>
      <c r="CB395" s="80">
        <v>0</v>
      </c>
      <c r="CC395" s="80">
        <v>0</v>
      </c>
    </row>
    <row r="396" spans="1:81">
      <c r="A396" s="80" t="s">
        <v>2147</v>
      </c>
      <c r="B396" s="80">
        <v>110</v>
      </c>
      <c r="C396" s="80">
        <v>8</v>
      </c>
      <c r="D396" s="80">
        <v>7</v>
      </c>
      <c r="E396" s="80">
        <v>2011</v>
      </c>
      <c r="F396" s="80" t="s">
        <v>87</v>
      </c>
      <c r="G396" s="80" t="s">
        <v>2139</v>
      </c>
      <c r="H396" s="80" t="s">
        <v>2140</v>
      </c>
      <c r="I396" s="177"/>
      <c r="J396" s="81">
        <v>41.388391407576663</v>
      </c>
      <c r="K396" s="81">
        <v>1.913873527923678</v>
      </c>
      <c r="L396" s="81">
        <v>14.003546106250754</v>
      </c>
      <c r="M396" s="81">
        <v>23.453543076378033</v>
      </c>
      <c r="N396" s="81">
        <v>28.672219723911127</v>
      </c>
      <c r="O396" s="81">
        <v>17.675612672383458</v>
      </c>
      <c r="P396" s="81">
        <v>25.157957845996922</v>
      </c>
      <c r="Q396" s="81">
        <v>1.2976672369232807</v>
      </c>
      <c r="R396" s="81">
        <v>0</v>
      </c>
      <c r="S396" s="81">
        <v>1.3078112076554771</v>
      </c>
      <c r="T396" s="82"/>
      <c r="U396" s="81">
        <v>1608428</v>
      </c>
      <c r="V396" s="81">
        <v>758</v>
      </c>
      <c r="W396" s="81">
        <v>292</v>
      </c>
      <c r="X396" s="81">
        <v>4478</v>
      </c>
      <c r="Y396" s="81">
        <v>7307</v>
      </c>
      <c r="Z396" s="81">
        <v>9172</v>
      </c>
      <c r="AA396" s="81">
        <v>5084</v>
      </c>
      <c r="AB396" s="81">
        <v>18491</v>
      </c>
      <c r="AC396" s="81">
        <v>0</v>
      </c>
      <c r="AD396" s="81">
        <v>1.3078112076554771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10</v>
      </c>
      <c r="BJ396" s="81">
        <v>0</v>
      </c>
      <c r="BK396" s="81">
        <v>0</v>
      </c>
      <c r="BL396" s="81">
        <v>0</v>
      </c>
      <c r="BM396" s="82"/>
      <c r="BN396" s="81">
        <v>0</v>
      </c>
      <c r="BO396" s="81">
        <v>0</v>
      </c>
      <c r="BP396" s="81">
        <v>1</v>
      </c>
      <c r="BQ396" s="81">
        <v>0</v>
      </c>
      <c r="BR396" s="81">
        <v>0</v>
      </c>
      <c r="BS396" s="81">
        <v>0</v>
      </c>
      <c r="BT396"/>
      <c r="BU396" s="80">
        <v>10</v>
      </c>
      <c r="BV396" s="80">
        <v>0</v>
      </c>
      <c r="BW396" s="80">
        <v>0</v>
      </c>
      <c r="BX396" s="80">
        <v>0</v>
      </c>
      <c r="BY396" s="80">
        <v>0</v>
      </c>
      <c r="BZ396" s="80">
        <v>0</v>
      </c>
      <c r="CA396" s="80">
        <v>0</v>
      </c>
      <c r="CB396" s="80">
        <v>0</v>
      </c>
      <c r="CC396" s="80">
        <v>0</v>
      </c>
    </row>
    <row r="397" spans="1:81">
      <c r="A397" s="80" t="s">
        <v>2148</v>
      </c>
      <c r="B397" s="80">
        <v>111</v>
      </c>
      <c r="C397" s="80">
        <v>9</v>
      </c>
      <c r="D397" s="80">
        <v>7</v>
      </c>
      <c r="E397" s="80">
        <v>2012</v>
      </c>
      <c r="F397" s="80" t="s">
        <v>88</v>
      </c>
      <c r="G397" s="80" t="s">
        <v>2139</v>
      </c>
      <c r="H397" s="80" t="s">
        <v>2140</v>
      </c>
      <c r="I397" s="177"/>
      <c r="J397" s="81">
        <v>47.496208625820827</v>
      </c>
      <c r="K397" s="81">
        <v>1.9261509132463457</v>
      </c>
      <c r="L397" s="81">
        <v>13.917698595330691</v>
      </c>
      <c r="M397" s="81">
        <v>26.298516206662995</v>
      </c>
      <c r="N397" s="81">
        <v>32.525224792104737</v>
      </c>
      <c r="O397" s="81">
        <v>17.593878754872236</v>
      </c>
      <c r="P397" s="81">
        <v>24.808412565193517</v>
      </c>
      <c r="Q397" s="81">
        <v>1.3864765879552758</v>
      </c>
      <c r="R397" s="81">
        <v>0</v>
      </c>
      <c r="S397" s="81">
        <v>1.8583209292195033</v>
      </c>
      <c r="T397" s="82"/>
      <c r="U397" s="81">
        <v>1448908</v>
      </c>
      <c r="V397" s="81">
        <v>758</v>
      </c>
      <c r="W397" s="81">
        <v>292</v>
      </c>
      <c r="X397" s="81">
        <v>4478</v>
      </c>
      <c r="Y397" s="81">
        <v>7290</v>
      </c>
      <c r="Z397" s="81">
        <v>9202</v>
      </c>
      <c r="AA397" s="81">
        <v>4985</v>
      </c>
      <c r="AB397" s="81">
        <v>18184</v>
      </c>
      <c r="AC397" s="81">
        <v>0</v>
      </c>
      <c r="AD397" s="81">
        <v>1.8583209292195033</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9.52</v>
      </c>
      <c r="BJ397" s="81">
        <v>0</v>
      </c>
      <c r="BK397" s="81">
        <v>3.7530000000000001</v>
      </c>
      <c r="BL397" s="81">
        <v>0</v>
      </c>
      <c r="BM397" s="82"/>
      <c r="BN397" s="81">
        <v>0</v>
      </c>
      <c r="BO397" s="81">
        <v>0</v>
      </c>
      <c r="BP397" s="81">
        <v>1</v>
      </c>
      <c r="BQ397" s="81">
        <v>0</v>
      </c>
      <c r="BR397" s="81">
        <v>1</v>
      </c>
      <c r="BS397" s="81">
        <v>0</v>
      </c>
      <c r="BT397"/>
      <c r="BU397" s="80">
        <v>9.52</v>
      </c>
      <c r="BV397" s="80">
        <v>3.67</v>
      </c>
      <c r="BW397" s="80">
        <v>0</v>
      </c>
      <c r="BX397" s="80">
        <v>7.0000000000000001E-3</v>
      </c>
      <c r="BY397" s="80">
        <v>7.5999999999999998E-2</v>
      </c>
      <c r="BZ397" s="80">
        <v>0</v>
      </c>
      <c r="CA397" s="80">
        <v>0</v>
      </c>
      <c r="CB397" s="80">
        <v>0</v>
      </c>
      <c r="CC397" s="80">
        <v>0</v>
      </c>
    </row>
    <row r="398" spans="1:81">
      <c r="A398" s="80" t="s">
        <v>2149</v>
      </c>
      <c r="B398" s="80">
        <v>112</v>
      </c>
      <c r="C398" s="80">
        <v>10</v>
      </c>
      <c r="D398" s="80">
        <v>7</v>
      </c>
      <c r="E398" s="80">
        <v>2013</v>
      </c>
      <c r="F398" s="80" t="s">
        <v>89</v>
      </c>
      <c r="G398" s="80" t="s">
        <v>2139</v>
      </c>
      <c r="H398" s="80" t="s">
        <v>2140</v>
      </c>
      <c r="I398" s="177"/>
      <c r="J398" s="81">
        <v>46.420865513138907</v>
      </c>
      <c r="K398" s="81">
        <v>1.6054090077315597</v>
      </c>
      <c r="L398" s="81">
        <v>14.385377128523913</v>
      </c>
      <c r="M398" s="81">
        <v>26.70489959386293</v>
      </c>
      <c r="N398" s="81">
        <v>34.032472093325289</v>
      </c>
      <c r="O398" s="81">
        <v>16.812634159626928</v>
      </c>
      <c r="P398" s="81">
        <v>24.582184719240917</v>
      </c>
      <c r="Q398" s="81">
        <v>1.3959702672739969</v>
      </c>
      <c r="R398" s="81">
        <v>0</v>
      </c>
      <c r="S398" s="81">
        <v>1.9906451838362813</v>
      </c>
      <c r="T398" s="82"/>
      <c r="U398" s="81">
        <v>1566709</v>
      </c>
      <c r="V398" s="81">
        <v>758</v>
      </c>
      <c r="W398" s="81">
        <v>292</v>
      </c>
      <c r="X398" s="81">
        <v>4478</v>
      </c>
      <c r="Y398" s="81">
        <v>7292</v>
      </c>
      <c r="Z398" s="81">
        <v>9186</v>
      </c>
      <c r="AA398" s="81">
        <v>4921</v>
      </c>
      <c r="AB398" s="81">
        <v>18046</v>
      </c>
      <c r="AC398" s="81">
        <v>0</v>
      </c>
      <c r="AD398" s="81">
        <v>1.9906451838362813</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10.721</v>
      </c>
      <c r="BJ398" s="81">
        <v>0</v>
      </c>
      <c r="BK398" s="81">
        <v>0</v>
      </c>
      <c r="BL398" s="81">
        <v>0</v>
      </c>
      <c r="BM398" s="82"/>
      <c r="BN398" s="81">
        <v>0</v>
      </c>
      <c r="BO398" s="81">
        <v>0</v>
      </c>
      <c r="BP398" s="81">
        <v>1</v>
      </c>
      <c r="BQ398" s="81">
        <v>0</v>
      </c>
      <c r="BR398" s="81">
        <v>0</v>
      </c>
      <c r="BS398" s="81">
        <v>0</v>
      </c>
      <c r="BT398"/>
      <c r="BU398" s="80">
        <v>10.721</v>
      </c>
      <c r="BV398" s="80">
        <v>0</v>
      </c>
      <c r="BW398" s="80">
        <v>0</v>
      </c>
      <c r="BX398" s="80">
        <v>0</v>
      </c>
      <c r="BY398" s="80">
        <v>0</v>
      </c>
      <c r="BZ398" s="80">
        <v>0</v>
      </c>
      <c r="CA398" s="80">
        <v>0</v>
      </c>
      <c r="CB398" s="80">
        <v>0</v>
      </c>
      <c r="CC398" s="80">
        <v>0</v>
      </c>
    </row>
    <row r="399" spans="1:81">
      <c r="A399" s="80" t="s">
        <v>2150</v>
      </c>
      <c r="B399" s="80">
        <v>113</v>
      </c>
      <c r="C399" s="80">
        <v>11</v>
      </c>
      <c r="D399" s="80">
        <v>7</v>
      </c>
      <c r="E399" s="80">
        <v>2014</v>
      </c>
      <c r="F399" s="80" t="s">
        <v>90</v>
      </c>
      <c r="G399" s="80" t="s">
        <v>2139</v>
      </c>
      <c r="H399" s="80" t="s">
        <v>2140</v>
      </c>
      <c r="I399" s="177"/>
      <c r="J399" s="81">
        <v>41.871694834279843</v>
      </c>
      <c r="K399" s="81">
        <v>1.617402031924956</v>
      </c>
      <c r="L399" s="81">
        <v>15.138994841377366</v>
      </c>
      <c r="M399" s="81">
        <v>24.688594982224281</v>
      </c>
      <c r="N399" s="81">
        <v>31.163049593655238</v>
      </c>
      <c r="O399" s="81">
        <v>15.978852136851106</v>
      </c>
      <c r="P399" s="81">
        <v>24.182797523159426</v>
      </c>
      <c r="Q399" s="81">
        <v>1.3228194208734003</v>
      </c>
      <c r="R399" s="81">
        <v>0</v>
      </c>
      <c r="S399" s="81">
        <v>3.8684632363200002</v>
      </c>
      <c r="T399" s="82"/>
      <c r="U399" s="81">
        <v>1622197</v>
      </c>
      <c r="V399" s="81">
        <v>645</v>
      </c>
      <c r="W399" s="81">
        <v>262</v>
      </c>
      <c r="X399" s="81">
        <v>4317</v>
      </c>
      <c r="Y399" s="81">
        <v>7272</v>
      </c>
      <c r="Z399" s="81">
        <v>9195</v>
      </c>
      <c r="AA399" s="81">
        <v>4816</v>
      </c>
      <c r="AB399" s="81">
        <v>17823</v>
      </c>
      <c r="AC399" s="81">
        <v>0</v>
      </c>
      <c r="AD399" s="81">
        <v>3.8684632363200002</v>
      </c>
      <c r="AE399" s="82"/>
      <c r="AF399" s="81">
        <v>19510570.407944717</v>
      </c>
      <c r="AG399" s="81">
        <v>1240340.4961279875</v>
      </c>
      <c r="AH399" s="81">
        <v>3504720.6678060167</v>
      </c>
      <c r="AI399" s="81">
        <v>25293427.27208643</v>
      </c>
      <c r="AJ399" s="81">
        <v>39101142.815478995</v>
      </c>
      <c r="AK399" s="81">
        <v>0</v>
      </c>
      <c r="AL399" s="81">
        <v>0</v>
      </c>
      <c r="AM399" s="81">
        <v>2446831.5670796344</v>
      </c>
      <c r="AN399" s="81">
        <v>0</v>
      </c>
      <c r="AO399" s="81">
        <v>0</v>
      </c>
      <c r="AP399" s="82"/>
      <c r="AQ399" s="81">
        <v>232</v>
      </c>
      <c r="AR399" s="81">
        <v>53</v>
      </c>
      <c r="AS399" s="81">
        <v>0</v>
      </c>
      <c r="AT399" s="81">
        <v>0</v>
      </c>
      <c r="AU399" s="81">
        <v>0</v>
      </c>
      <c r="AV399" s="81">
        <v>0</v>
      </c>
      <c r="AW399" s="81" t="s">
        <v>564</v>
      </c>
      <c r="AX399" s="82"/>
      <c r="AY399" s="81">
        <v>1033.9000000000001</v>
      </c>
      <c r="AZ399" s="81">
        <v>2262.4</v>
      </c>
      <c r="BA399" s="81">
        <v>0</v>
      </c>
      <c r="BB399" s="81">
        <v>0</v>
      </c>
      <c r="BC399" s="81">
        <v>0</v>
      </c>
      <c r="BD399" s="81">
        <v>0</v>
      </c>
      <c r="BE399" s="81" t="s">
        <v>564</v>
      </c>
      <c r="BF399" s="82"/>
      <c r="BG399" s="81">
        <v>0</v>
      </c>
      <c r="BH399" s="81">
        <v>0</v>
      </c>
      <c r="BI399" s="81">
        <v>9.5619999999999994</v>
      </c>
      <c r="BJ399" s="81">
        <v>0</v>
      </c>
      <c r="BK399" s="81">
        <v>3.1360000000000001</v>
      </c>
      <c r="BL399" s="81">
        <v>0</v>
      </c>
      <c r="BM399" s="82"/>
      <c r="BN399" s="81">
        <v>0</v>
      </c>
      <c r="BO399" s="81">
        <v>0</v>
      </c>
      <c r="BP399" s="81">
        <v>1</v>
      </c>
      <c r="BQ399" s="81">
        <v>0</v>
      </c>
      <c r="BR399" s="81">
        <v>1</v>
      </c>
      <c r="BS399" s="81">
        <v>0</v>
      </c>
      <c r="BT399"/>
      <c r="BU399" s="80">
        <v>9.5619999999999994</v>
      </c>
      <c r="BV399" s="80">
        <v>3.1360000000000001</v>
      </c>
      <c r="BW399" s="80">
        <v>0</v>
      </c>
      <c r="BX399" s="80">
        <v>0</v>
      </c>
      <c r="BY399" s="80">
        <v>0</v>
      </c>
      <c r="BZ399" s="80">
        <v>0</v>
      </c>
      <c r="CA399" s="80">
        <v>0</v>
      </c>
      <c r="CB399" s="80">
        <v>0</v>
      </c>
      <c r="CC399" s="80">
        <v>0</v>
      </c>
    </row>
    <row r="400" spans="1:81">
      <c r="A400" s="80" t="s">
        <v>2151</v>
      </c>
      <c r="B400" s="80">
        <v>114</v>
      </c>
      <c r="C400" s="80">
        <v>12</v>
      </c>
      <c r="D400" s="80">
        <v>7</v>
      </c>
      <c r="E400" s="80">
        <v>2015</v>
      </c>
      <c r="F400" s="80" t="s">
        <v>91</v>
      </c>
      <c r="G400" s="80" t="s">
        <v>2139</v>
      </c>
      <c r="H400" s="80" t="s">
        <v>2140</v>
      </c>
      <c r="I400" s="177"/>
      <c r="J400" s="81">
        <v>49.541858010099311</v>
      </c>
      <c r="K400" s="81">
        <v>1.5184014216935289</v>
      </c>
      <c r="L400" s="81">
        <v>12.148108002361946</v>
      </c>
      <c r="M400" s="81">
        <v>23.197086416180657</v>
      </c>
      <c r="N400" s="81">
        <v>27.093646239551035</v>
      </c>
      <c r="O400" s="81">
        <v>15.778175458146531</v>
      </c>
      <c r="P400" s="81">
        <v>23.824927763146697</v>
      </c>
      <c r="Q400" s="81">
        <v>1.2746304449459946</v>
      </c>
      <c r="R400" s="81">
        <v>0</v>
      </c>
      <c r="S400" s="81">
        <v>3.1792537639200003</v>
      </c>
      <c r="T400" s="82"/>
      <c r="U400" s="81">
        <v>1827179</v>
      </c>
      <c r="V400" s="81">
        <v>645</v>
      </c>
      <c r="W400" s="81">
        <v>262</v>
      </c>
      <c r="X400" s="81">
        <v>4317</v>
      </c>
      <c r="Y400" s="81">
        <v>7259</v>
      </c>
      <c r="Z400" s="81">
        <v>9167</v>
      </c>
      <c r="AA400" s="81">
        <v>4741</v>
      </c>
      <c r="AB400" s="81">
        <v>17543</v>
      </c>
      <c r="AC400" s="81">
        <v>0</v>
      </c>
      <c r="AD400" s="81">
        <v>3.1792537639200003</v>
      </c>
      <c r="AE400" s="82"/>
      <c r="AF400" s="81">
        <v>22882198.445473414</v>
      </c>
      <c r="AG400" s="81">
        <v>1092225.9470434084</v>
      </c>
      <c r="AH400" s="81">
        <v>2541209.2687878474</v>
      </c>
      <c r="AI400" s="81">
        <v>25364289.939081054</v>
      </c>
      <c r="AJ400" s="81">
        <v>34691967.199502908</v>
      </c>
      <c r="AK400" s="81">
        <v>0</v>
      </c>
      <c r="AL400" s="81">
        <v>0</v>
      </c>
      <c r="AM400" s="81">
        <v>2404194.5598827773</v>
      </c>
      <c r="AN400" s="81">
        <v>0</v>
      </c>
      <c r="AO400" s="81">
        <v>0</v>
      </c>
      <c r="AP400" s="82"/>
      <c r="AQ400" s="81">
        <v>248</v>
      </c>
      <c r="AR400" s="81">
        <v>75</v>
      </c>
      <c r="AS400" s="81">
        <v>0</v>
      </c>
      <c r="AT400" s="81">
        <v>0</v>
      </c>
      <c r="AU400" s="81">
        <v>0</v>
      </c>
      <c r="AV400" s="81">
        <v>0</v>
      </c>
      <c r="AW400" s="81" t="s">
        <v>564</v>
      </c>
      <c r="AX400" s="82"/>
      <c r="AY400" s="81">
        <v>1112.5</v>
      </c>
      <c r="AZ400" s="81">
        <v>2916</v>
      </c>
      <c r="BA400" s="81">
        <v>0</v>
      </c>
      <c r="BB400" s="81">
        <v>0</v>
      </c>
      <c r="BC400" s="81">
        <v>0</v>
      </c>
      <c r="BD400" s="81">
        <v>0</v>
      </c>
      <c r="BE400" s="81" t="s">
        <v>564</v>
      </c>
      <c r="BF400" s="82"/>
      <c r="BG400" s="81">
        <v>0</v>
      </c>
      <c r="BH400" s="81">
        <v>0</v>
      </c>
      <c r="BI400" s="81">
        <v>10.865</v>
      </c>
      <c r="BJ400" s="81">
        <v>0</v>
      </c>
      <c r="BK400" s="81">
        <v>3.819</v>
      </c>
      <c r="BL400" s="81">
        <v>0</v>
      </c>
      <c r="BM400" s="82"/>
      <c r="BN400" s="81">
        <v>0</v>
      </c>
      <c r="BO400" s="81">
        <v>0</v>
      </c>
      <c r="BP400" s="81">
        <v>1</v>
      </c>
      <c r="BQ400" s="81">
        <v>0</v>
      </c>
      <c r="BR400" s="81">
        <v>1</v>
      </c>
      <c r="BS400" s="81">
        <v>0</v>
      </c>
      <c r="BT400"/>
      <c r="BU400" s="80">
        <v>10.865</v>
      </c>
      <c r="BV400" s="80">
        <v>3.819</v>
      </c>
      <c r="BW400" s="80">
        <v>0</v>
      </c>
      <c r="BX400" s="80">
        <v>0</v>
      </c>
      <c r="BY400" s="80">
        <v>0</v>
      </c>
      <c r="BZ400" s="80">
        <v>0</v>
      </c>
      <c r="CA400" s="80">
        <v>0</v>
      </c>
      <c r="CB400" s="80">
        <v>0</v>
      </c>
      <c r="CC400" s="80">
        <v>0</v>
      </c>
    </row>
    <row r="401" spans="1:81">
      <c r="A401" s="80" t="s">
        <v>2152</v>
      </c>
      <c r="B401" s="80">
        <v>115</v>
      </c>
      <c r="C401" s="80">
        <v>13</v>
      </c>
      <c r="D401" s="80">
        <v>7</v>
      </c>
      <c r="E401" s="80">
        <v>2016</v>
      </c>
      <c r="F401" s="80" t="s">
        <v>92</v>
      </c>
      <c r="G401" s="80" t="s">
        <v>2139</v>
      </c>
      <c r="H401" s="80" t="s">
        <v>2140</v>
      </c>
      <c r="I401" s="177"/>
      <c r="J401" s="81">
        <v>45.821245539045478</v>
      </c>
      <c r="K401" s="81">
        <v>1.4094849387562276</v>
      </c>
      <c r="L401" s="81">
        <v>12.142639766917908</v>
      </c>
      <c r="M401" s="81">
        <v>17.65770372116339</v>
      </c>
      <c r="N401" s="81">
        <v>22.593296423483881</v>
      </c>
      <c r="O401" s="81">
        <v>15.630781608378573</v>
      </c>
      <c r="P401" s="81">
        <v>23.049776855184049</v>
      </c>
      <c r="Q401" s="81">
        <v>1.2120455979284124</v>
      </c>
      <c r="R401" s="81">
        <v>0</v>
      </c>
      <c r="S401" s="81">
        <v>2.1361477823999997</v>
      </c>
      <c r="T401" s="82"/>
      <c r="U401" s="81">
        <v>1748707</v>
      </c>
      <c r="V401" s="81">
        <v>645</v>
      </c>
      <c r="W401" s="81">
        <v>262</v>
      </c>
      <c r="X401" s="81">
        <v>4317</v>
      </c>
      <c r="Y401" s="81">
        <v>7210</v>
      </c>
      <c r="Z401" s="81">
        <v>9193</v>
      </c>
      <c r="AA401" s="81">
        <v>4744</v>
      </c>
      <c r="AB401" s="81">
        <v>17160</v>
      </c>
      <c r="AC401" s="81">
        <v>0</v>
      </c>
      <c r="AD401" s="81">
        <v>2.1361477824000001</v>
      </c>
      <c r="AE401" s="82"/>
      <c r="AF401" s="81">
        <v>21031555.269939341</v>
      </c>
      <c r="AG401" s="81">
        <v>1062942.695465547</v>
      </c>
      <c r="AH401" s="81">
        <v>2062843.915854665</v>
      </c>
      <c r="AI401" s="81">
        <v>25478368.523364499</v>
      </c>
      <c r="AJ401" s="81">
        <v>35683148.069345601</v>
      </c>
      <c r="AK401" s="81">
        <v>0</v>
      </c>
      <c r="AL401" s="81">
        <v>0</v>
      </c>
      <c r="AM401" s="81">
        <v>2353533.0613348512</v>
      </c>
      <c r="AN401" s="81">
        <v>0</v>
      </c>
      <c r="AO401" s="81">
        <v>0</v>
      </c>
      <c r="AP401" s="82"/>
      <c r="AQ401" s="81">
        <v>260</v>
      </c>
      <c r="AR401" s="81">
        <v>83</v>
      </c>
      <c r="AS401" s="81">
        <v>0</v>
      </c>
      <c r="AT401" s="81">
        <v>0</v>
      </c>
      <c r="AU401" s="81">
        <v>0</v>
      </c>
      <c r="AV401" s="81">
        <v>0</v>
      </c>
      <c r="AW401" s="81" t="s">
        <v>564</v>
      </c>
      <c r="AX401" s="82"/>
      <c r="AY401" s="81">
        <v>1179.5999999999999</v>
      </c>
      <c r="AZ401" s="81">
        <v>3094.8</v>
      </c>
      <c r="BA401" s="81">
        <v>0</v>
      </c>
      <c r="BB401" s="81">
        <v>0</v>
      </c>
      <c r="BC401" s="81">
        <v>0</v>
      </c>
      <c r="BD401" s="81">
        <v>0</v>
      </c>
      <c r="BE401" s="81" t="s">
        <v>564</v>
      </c>
      <c r="BF401" s="82"/>
      <c r="BG401" s="81">
        <v>0</v>
      </c>
      <c r="BH401" s="81">
        <v>0</v>
      </c>
      <c r="BI401" s="81">
        <v>10.657</v>
      </c>
      <c r="BJ401" s="81">
        <v>0</v>
      </c>
      <c r="BK401" s="81">
        <v>0</v>
      </c>
      <c r="BL401" s="81">
        <v>0</v>
      </c>
      <c r="BM401" s="82"/>
      <c r="BN401" s="81">
        <v>0</v>
      </c>
      <c r="BO401" s="81">
        <v>0</v>
      </c>
      <c r="BP401" s="81">
        <v>1</v>
      </c>
      <c r="BQ401" s="81">
        <v>0</v>
      </c>
      <c r="BR401" s="81">
        <v>0</v>
      </c>
      <c r="BS401" s="81">
        <v>0</v>
      </c>
      <c r="BT401"/>
      <c r="BU401" s="80">
        <v>10.657</v>
      </c>
      <c r="BV401" s="80">
        <v>0</v>
      </c>
      <c r="BW401" s="80">
        <v>0</v>
      </c>
      <c r="BX401" s="80">
        <v>0</v>
      </c>
      <c r="BY401" s="80">
        <v>0</v>
      </c>
      <c r="BZ401" s="80">
        <v>0</v>
      </c>
      <c r="CA401" s="80">
        <v>0</v>
      </c>
      <c r="CB401" s="80">
        <v>0</v>
      </c>
      <c r="CC401" s="80">
        <v>0</v>
      </c>
    </row>
    <row r="402" spans="1:81">
      <c r="A402" s="80" t="s">
        <v>2153</v>
      </c>
      <c r="B402" s="80">
        <v>116</v>
      </c>
      <c r="C402" s="80">
        <v>14</v>
      </c>
      <c r="D402" s="80">
        <v>7</v>
      </c>
      <c r="E402" s="80">
        <v>2017</v>
      </c>
      <c r="F402" s="80" t="s">
        <v>71</v>
      </c>
      <c r="G402" s="80" t="s">
        <v>2139</v>
      </c>
      <c r="H402" s="80" t="s">
        <v>2140</v>
      </c>
      <c r="I402" s="177"/>
      <c r="J402" s="81">
        <v>43.033034547140247</v>
      </c>
      <c r="K402" s="81">
        <v>1.416843787290097</v>
      </c>
      <c r="L402" s="81">
        <v>11.11776932141116</v>
      </c>
      <c r="M402" s="81">
        <v>17.139142554504815</v>
      </c>
      <c r="N402" s="81">
        <v>23.989535673903312</v>
      </c>
      <c r="O402" s="81">
        <v>15.432591094403278</v>
      </c>
      <c r="P402" s="81">
        <v>22.63822784797658</v>
      </c>
      <c r="Q402" s="81">
        <v>1.1561252526154668</v>
      </c>
      <c r="R402" s="81">
        <v>0</v>
      </c>
      <c r="S402" s="81">
        <v>2.0996372212000001</v>
      </c>
      <c r="T402" s="82"/>
      <c r="U402" s="81">
        <v>1848084</v>
      </c>
      <c r="V402" s="81">
        <v>645</v>
      </c>
      <c r="W402" s="81">
        <v>262</v>
      </c>
      <c r="X402" s="81">
        <v>4317</v>
      </c>
      <c r="Y402" s="81">
        <v>7186</v>
      </c>
      <c r="Z402" s="81">
        <v>9227</v>
      </c>
      <c r="AA402" s="81">
        <v>4689</v>
      </c>
      <c r="AB402" s="81">
        <v>16927</v>
      </c>
      <c r="AC402" s="81">
        <v>0</v>
      </c>
      <c r="AD402" s="81">
        <v>2.0996372212000001</v>
      </c>
      <c r="AE402" s="82"/>
      <c r="AF402" s="81">
        <v>19152396.719692599</v>
      </c>
      <c r="AG402" s="81">
        <v>1070088.2441975251</v>
      </c>
      <c r="AH402" s="81">
        <v>2407995.3807114619</v>
      </c>
      <c r="AI402" s="81">
        <v>24973234.856696829</v>
      </c>
      <c r="AJ402" s="81">
        <v>38062776.960061498</v>
      </c>
      <c r="AK402" s="81">
        <v>0</v>
      </c>
      <c r="AL402" s="81">
        <v>0</v>
      </c>
      <c r="AM402" s="81">
        <v>2325209.2145834891</v>
      </c>
      <c r="AN402" s="81">
        <v>0</v>
      </c>
      <c r="AO402" s="81">
        <v>0</v>
      </c>
      <c r="AP402" s="82"/>
      <c r="AQ402" s="81">
        <v>279</v>
      </c>
      <c r="AR402" s="81">
        <v>87</v>
      </c>
      <c r="AS402" s="81">
        <v>0</v>
      </c>
      <c r="AT402" s="81">
        <v>0</v>
      </c>
      <c r="AU402" s="81">
        <v>0</v>
      </c>
      <c r="AV402" s="81">
        <v>0</v>
      </c>
      <c r="AW402" s="81" t="s">
        <v>564</v>
      </c>
      <c r="AX402" s="82"/>
      <c r="AY402" s="81">
        <v>1311.9960000000001</v>
      </c>
      <c r="AZ402" s="81">
        <v>3192.2</v>
      </c>
      <c r="BA402" s="81">
        <v>0</v>
      </c>
      <c r="BB402" s="81">
        <v>0</v>
      </c>
      <c r="BC402" s="81">
        <v>0</v>
      </c>
      <c r="BD402" s="81">
        <v>0</v>
      </c>
      <c r="BE402" s="81" t="s">
        <v>564</v>
      </c>
      <c r="BF402" s="82"/>
      <c r="BG402" s="81">
        <v>0</v>
      </c>
      <c r="BH402" s="81">
        <v>0</v>
      </c>
      <c r="BI402" s="81">
        <v>8.6959999999999997</v>
      </c>
      <c r="BJ402" s="81">
        <v>0</v>
      </c>
      <c r="BK402" s="81">
        <v>0</v>
      </c>
      <c r="BL402" s="81">
        <v>0</v>
      </c>
      <c r="BM402" s="82"/>
      <c r="BN402" s="81">
        <v>0</v>
      </c>
      <c r="BO402" s="81">
        <v>0</v>
      </c>
      <c r="BP402" s="81">
        <v>1</v>
      </c>
      <c r="BQ402" s="81">
        <v>0</v>
      </c>
      <c r="BR402" s="81">
        <v>0</v>
      </c>
      <c r="BS402" s="81">
        <v>0</v>
      </c>
      <c r="BT402"/>
      <c r="BU402" s="80">
        <v>8.6959999999999997</v>
      </c>
      <c r="BV402" s="80">
        <v>0</v>
      </c>
      <c r="BW402" s="80">
        <v>0</v>
      </c>
      <c r="BX402" s="80">
        <v>0</v>
      </c>
      <c r="BY402" s="80">
        <v>0</v>
      </c>
      <c r="BZ402" s="80">
        <v>0</v>
      </c>
      <c r="CA402" s="80">
        <v>0</v>
      </c>
      <c r="CB402" s="80">
        <v>0</v>
      </c>
      <c r="CC402" s="80">
        <v>0</v>
      </c>
    </row>
    <row r="403" spans="1:81">
      <c r="A403" s="80" t="s">
        <v>2154</v>
      </c>
      <c r="B403" s="80">
        <v>117</v>
      </c>
      <c r="C403" s="80">
        <v>15</v>
      </c>
      <c r="D403" s="80">
        <v>7</v>
      </c>
      <c r="E403" s="80">
        <v>2018</v>
      </c>
      <c r="F403" s="80" t="s">
        <v>93</v>
      </c>
      <c r="G403" s="80" t="s">
        <v>2139</v>
      </c>
      <c r="H403" s="80" t="s">
        <v>2140</v>
      </c>
      <c r="I403" s="177"/>
      <c r="J403" s="81">
        <v>41.121252750239663</v>
      </c>
      <c r="K403" s="81">
        <v>1.3336864953095409</v>
      </c>
      <c r="L403" s="81">
        <v>10.047855808379815</v>
      </c>
      <c r="M403" s="81">
        <v>17.118205910629435</v>
      </c>
      <c r="N403" s="81">
        <v>20.641854931316363</v>
      </c>
      <c r="O403" s="81">
        <v>15.101618301392614</v>
      </c>
      <c r="P403" s="81">
        <v>22.255145344081022</v>
      </c>
      <c r="Q403" s="81">
        <v>1.059769699245833</v>
      </c>
      <c r="R403" s="81">
        <v>0</v>
      </c>
      <c r="S403" s="81">
        <v>2.1548126626000004</v>
      </c>
      <c r="T403" s="82"/>
      <c r="U403" s="81">
        <v>1827777</v>
      </c>
      <c r="V403" s="81">
        <v>645</v>
      </c>
      <c r="W403" s="81">
        <v>262</v>
      </c>
      <c r="X403" s="81">
        <v>4317</v>
      </c>
      <c r="Y403" s="81">
        <v>7186</v>
      </c>
      <c r="Z403" s="81">
        <v>9202</v>
      </c>
      <c r="AA403" s="81">
        <v>4656</v>
      </c>
      <c r="AB403" s="81">
        <v>16721</v>
      </c>
      <c r="AC403" s="81">
        <v>0</v>
      </c>
      <c r="AD403" s="81">
        <v>2.1548126625999999</v>
      </c>
      <c r="AE403" s="82"/>
      <c r="AF403" s="81">
        <v>19943629.67442878</v>
      </c>
      <c r="AG403" s="81">
        <v>954237.87740031758</v>
      </c>
      <c r="AH403" s="81">
        <v>2108190.680685719</v>
      </c>
      <c r="AI403" s="81">
        <v>24534448.94523916</v>
      </c>
      <c r="AJ403" s="81">
        <v>33197162.36649663</v>
      </c>
      <c r="AK403" s="81">
        <v>0</v>
      </c>
      <c r="AL403" s="81">
        <v>0</v>
      </c>
      <c r="AM403" s="81">
        <v>2301664.2222094811</v>
      </c>
      <c r="AN403" s="81">
        <v>0</v>
      </c>
      <c r="AO403" s="81">
        <v>0</v>
      </c>
      <c r="AP403" s="82"/>
      <c r="AQ403" s="81">
        <v>295</v>
      </c>
      <c r="AR403" s="81">
        <v>91</v>
      </c>
      <c r="AS403" s="81">
        <v>0</v>
      </c>
      <c r="AT403" s="81">
        <v>0</v>
      </c>
      <c r="AU403" s="81">
        <v>0</v>
      </c>
      <c r="AV403" s="81">
        <v>0</v>
      </c>
      <c r="AW403" s="81" t="s">
        <v>564</v>
      </c>
      <c r="AX403" s="82"/>
      <c r="AY403" s="81">
        <v>1405.896</v>
      </c>
      <c r="AZ403" s="81">
        <v>3341</v>
      </c>
      <c r="BA403" s="81">
        <v>0</v>
      </c>
      <c r="BB403" s="81">
        <v>0</v>
      </c>
      <c r="BC403" s="81">
        <v>0</v>
      </c>
      <c r="BD403" s="81">
        <v>0</v>
      </c>
      <c r="BE403" s="81" t="s">
        <v>564</v>
      </c>
      <c r="BF403" s="82"/>
      <c r="BG403" s="81">
        <v>0</v>
      </c>
      <c r="BH403" s="81">
        <v>0</v>
      </c>
      <c r="BI403" s="81">
        <v>9.7669999999999995</v>
      </c>
      <c r="BJ403" s="81">
        <v>0</v>
      </c>
      <c r="BK403" s="81">
        <v>0</v>
      </c>
      <c r="BL403" s="81">
        <v>0</v>
      </c>
      <c r="BM403" s="82"/>
      <c r="BN403" s="81">
        <v>0</v>
      </c>
      <c r="BO403" s="81">
        <v>0</v>
      </c>
      <c r="BP403" s="81">
        <v>1</v>
      </c>
      <c r="BQ403" s="81">
        <v>0</v>
      </c>
      <c r="BR403" s="81">
        <v>0</v>
      </c>
      <c r="BS403" s="81">
        <v>0</v>
      </c>
      <c r="BT403"/>
      <c r="BU403" s="80">
        <v>9.7669999999999995</v>
      </c>
      <c r="BV403" s="80">
        <v>0</v>
      </c>
      <c r="BW403" s="80">
        <v>0</v>
      </c>
      <c r="BX403" s="80">
        <v>0</v>
      </c>
      <c r="BY403" s="80">
        <v>0</v>
      </c>
      <c r="BZ403" s="80">
        <v>0</v>
      </c>
      <c r="CA403" s="80">
        <v>0</v>
      </c>
      <c r="CB403" s="80">
        <v>0</v>
      </c>
      <c r="CC403" s="80">
        <v>0</v>
      </c>
    </row>
    <row r="404" spans="1:81">
      <c r="A404" s="80" t="s">
        <v>2155</v>
      </c>
      <c r="B404" s="80">
        <v>118</v>
      </c>
      <c r="C404" s="80">
        <v>16</v>
      </c>
      <c r="D404" s="80">
        <v>7</v>
      </c>
      <c r="E404" s="80">
        <v>2019</v>
      </c>
      <c r="F404" s="80" t="s">
        <v>73</v>
      </c>
      <c r="G404" s="80" t="s">
        <v>2139</v>
      </c>
      <c r="H404" s="80" t="s">
        <v>2140</v>
      </c>
      <c r="I404" s="177"/>
      <c r="J404" s="81">
        <v>39.226535160186792</v>
      </c>
      <c r="K404" s="81">
        <v>1.1181503220929792</v>
      </c>
      <c r="L404" s="81">
        <v>9.8922490943669388</v>
      </c>
      <c r="M404" s="81">
        <v>13.740608606794872</v>
      </c>
      <c r="N404" s="81">
        <v>16.721377317875259</v>
      </c>
      <c r="O404" s="81">
        <v>14.654945385430223</v>
      </c>
      <c r="P404" s="81">
        <v>21.912480344499105</v>
      </c>
      <c r="Q404" s="81">
        <v>1.0088770064150228</v>
      </c>
      <c r="R404" s="81">
        <v>0</v>
      </c>
      <c r="S404" s="81">
        <v>1.4533659324400003</v>
      </c>
      <c r="T404" s="82"/>
      <c r="U404" s="81">
        <v>1835986</v>
      </c>
      <c r="V404" s="81">
        <v>645</v>
      </c>
      <c r="W404" s="81">
        <v>262</v>
      </c>
      <c r="X404" s="81">
        <v>4317</v>
      </c>
      <c r="Y404" s="81">
        <v>7109</v>
      </c>
      <c r="Z404" s="81">
        <v>9175</v>
      </c>
      <c r="AA404" s="81">
        <v>4550</v>
      </c>
      <c r="AB404" s="81">
        <v>16349</v>
      </c>
      <c r="AC404" s="81">
        <v>0</v>
      </c>
      <c r="AD404" s="81">
        <v>1.4533659324399999</v>
      </c>
      <c r="AE404" s="82"/>
      <c r="AF404" s="81">
        <v>19566149.186204631</v>
      </c>
      <c r="AG404" s="81">
        <v>921038.97490209911</v>
      </c>
      <c r="AH404" s="81">
        <v>2460627.653937154</v>
      </c>
      <c r="AI404" s="81">
        <v>24615049.164397791</v>
      </c>
      <c r="AJ404" s="81">
        <v>32987837.710068483</v>
      </c>
      <c r="AK404" s="81">
        <v>0</v>
      </c>
      <c r="AL404" s="81">
        <v>0</v>
      </c>
      <c r="AM404" s="81">
        <v>2226610.7247938942</v>
      </c>
      <c r="AN404" s="81">
        <v>0</v>
      </c>
      <c r="AO404" s="81">
        <v>0</v>
      </c>
      <c r="AP404" s="82"/>
      <c r="AQ404" s="81">
        <v>312</v>
      </c>
      <c r="AR404" s="81">
        <v>92</v>
      </c>
      <c r="AS404" s="81">
        <v>0</v>
      </c>
      <c r="AT404" s="81">
        <v>0</v>
      </c>
      <c r="AU404" s="81">
        <v>0</v>
      </c>
      <c r="AV404" s="81">
        <v>1</v>
      </c>
      <c r="AW404" s="81" t="s">
        <v>564</v>
      </c>
      <c r="AX404" s="82"/>
      <c r="AY404" s="81">
        <v>1499.2940000000001</v>
      </c>
      <c r="AZ404" s="81">
        <v>3391</v>
      </c>
      <c r="BA404" s="81">
        <v>0</v>
      </c>
      <c r="BB404" s="81">
        <v>0</v>
      </c>
      <c r="BC404" s="81">
        <v>0</v>
      </c>
      <c r="BD404" s="81">
        <v>1115</v>
      </c>
      <c r="BE404" s="81" t="s">
        <v>564</v>
      </c>
      <c r="BF404" s="82"/>
      <c r="BG404" s="81">
        <v>0</v>
      </c>
      <c r="BH404" s="81">
        <v>0</v>
      </c>
      <c r="BI404" s="81">
        <v>9.64</v>
      </c>
      <c r="BJ404" s="81">
        <v>0</v>
      </c>
      <c r="BK404" s="81">
        <v>0</v>
      </c>
      <c r="BL404" s="81">
        <v>0</v>
      </c>
      <c r="BM404" s="82"/>
      <c r="BN404" s="81">
        <v>0</v>
      </c>
      <c r="BO404" s="81">
        <v>0</v>
      </c>
      <c r="BP404" s="81">
        <v>1</v>
      </c>
      <c r="BQ404" s="81">
        <v>0</v>
      </c>
      <c r="BR404" s="81">
        <v>0</v>
      </c>
      <c r="BS404" s="81">
        <v>0</v>
      </c>
      <c r="BT404"/>
      <c r="BU404" s="80">
        <v>9.64</v>
      </c>
      <c r="BV404" s="80">
        <v>0</v>
      </c>
      <c r="BW404" s="80">
        <v>0</v>
      </c>
      <c r="BX404" s="80">
        <v>0</v>
      </c>
      <c r="BY404" s="80">
        <v>0</v>
      </c>
      <c r="BZ404" s="80">
        <v>0</v>
      </c>
      <c r="CA404" s="80">
        <v>0</v>
      </c>
      <c r="CB404" s="80">
        <v>0</v>
      </c>
      <c r="CC404" s="80">
        <v>0</v>
      </c>
    </row>
    <row r="405" spans="1:81">
      <c r="A405" s="80" t="s">
        <v>2156</v>
      </c>
      <c r="B405" s="80">
        <v>119</v>
      </c>
      <c r="C405" s="80">
        <v>17</v>
      </c>
      <c r="D405" s="80">
        <v>7</v>
      </c>
      <c r="E405" s="80">
        <v>2020</v>
      </c>
      <c r="F405" s="80" t="s">
        <v>218</v>
      </c>
      <c r="G405" s="80" t="s">
        <v>2139</v>
      </c>
      <c r="H405" s="80" t="s">
        <v>2140</v>
      </c>
      <c r="I405" s="177"/>
      <c r="J405" s="81">
        <v>41.650822485818829</v>
      </c>
      <c r="K405" s="81">
        <v>1.208343859382937</v>
      </c>
      <c r="L405" s="81">
        <v>10.023921095515854</v>
      </c>
      <c r="M405" s="81">
        <v>15.065494791864191</v>
      </c>
      <c r="N405" s="81">
        <v>22.878598775431691</v>
      </c>
      <c r="O405" s="81">
        <v>12.792225102673525</v>
      </c>
      <c r="P405" s="81">
        <v>20.474114859902688</v>
      </c>
      <c r="Q405" s="81">
        <v>0.94671267441409179</v>
      </c>
      <c r="R405" s="81">
        <v>0</v>
      </c>
      <c r="S405" s="81">
        <v>1.33153313334</v>
      </c>
      <c r="T405" s="82"/>
      <c r="U405" s="81">
        <v>1701102</v>
      </c>
      <c r="V405" s="81">
        <v>559</v>
      </c>
      <c r="W405" s="81">
        <v>218</v>
      </c>
      <c r="X405" s="81">
        <v>3766</v>
      </c>
      <c r="Y405" s="81">
        <v>7097</v>
      </c>
      <c r="Z405" s="81">
        <v>9141</v>
      </c>
      <c r="AA405" s="81">
        <v>4619</v>
      </c>
      <c r="AB405" s="81">
        <v>16056</v>
      </c>
      <c r="AC405" s="81">
        <v>0</v>
      </c>
      <c r="AD405" s="81">
        <v>1.33153313334</v>
      </c>
      <c r="AE405" s="82"/>
      <c r="AF405" s="81">
        <v>19995034.687165819</v>
      </c>
      <c r="AG405" s="81">
        <v>824286.82397986739</v>
      </c>
      <c r="AH405" s="81">
        <v>2840815.9707897161</v>
      </c>
      <c r="AI405" s="81">
        <v>20827456.523890615</v>
      </c>
      <c r="AJ405" s="81">
        <v>34177786.341920525</v>
      </c>
      <c r="AK405" s="81"/>
      <c r="AL405" s="81"/>
      <c r="AM405" s="81">
        <v>2095486.3858806028</v>
      </c>
      <c r="AN405" s="81"/>
      <c r="AO405" s="81"/>
      <c r="AP405" s="82"/>
      <c r="AQ405" s="81">
        <v>333</v>
      </c>
      <c r="AR405" s="81">
        <v>94</v>
      </c>
      <c r="AS405" s="81">
        <v>0</v>
      </c>
      <c r="AT405" s="81">
        <v>0</v>
      </c>
      <c r="AU405" s="81">
        <v>0</v>
      </c>
      <c r="AV405" s="81">
        <v>1</v>
      </c>
      <c r="AW405" s="81">
        <v>0</v>
      </c>
      <c r="AX405" s="82"/>
      <c r="AY405" s="81">
        <v>1638.3979999999999</v>
      </c>
      <c r="AZ405" s="81">
        <v>3490</v>
      </c>
      <c r="BA405" s="81">
        <v>0</v>
      </c>
      <c r="BB405" s="81">
        <v>0</v>
      </c>
      <c r="BC405" s="81">
        <v>0</v>
      </c>
      <c r="BD405" s="81">
        <v>1115</v>
      </c>
      <c r="BE405" s="81">
        <v>0</v>
      </c>
      <c r="BF405" s="82"/>
      <c r="BG405" s="81">
        <v>0</v>
      </c>
      <c r="BH405" s="81">
        <v>0</v>
      </c>
      <c r="BI405" s="81">
        <v>8.1050000000000004</v>
      </c>
      <c r="BJ405" s="81">
        <v>0</v>
      </c>
      <c r="BK405" s="81">
        <v>0</v>
      </c>
      <c r="BL405" s="81">
        <v>0</v>
      </c>
      <c r="BM405" s="82"/>
      <c r="BN405" s="81">
        <v>0</v>
      </c>
      <c r="BO405" s="81">
        <v>0</v>
      </c>
      <c r="BP405" s="81">
        <v>1</v>
      </c>
      <c r="BQ405" s="81">
        <v>0</v>
      </c>
      <c r="BR405" s="81">
        <v>0</v>
      </c>
      <c r="BS405" s="81">
        <v>0</v>
      </c>
      <c r="BT405"/>
      <c r="BU405" s="80">
        <v>8.1050000000000004</v>
      </c>
      <c r="BV405" s="80">
        <v>0</v>
      </c>
      <c r="BW405" s="80">
        <v>0</v>
      </c>
      <c r="BX405" s="80">
        <v>0</v>
      </c>
      <c r="BY405" s="80">
        <v>0</v>
      </c>
      <c r="BZ405" s="80">
        <v>0</v>
      </c>
      <c r="CA405" s="80">
        <v>0</v>
      </c>
      <c r="CB405" s="80">
        <v>0</v>
      </c>
      <c r="CC405" s="80">
        <v>0</v>
      </c>
    </row>
    <row r="406" spans="1:81">
      <c r="A406" s="80" t="s">
        <v>2157</v>
      </c>
      <c r="B406" s="80">
        <v>119</v>
      </c>
      <c r="C406" s="80">
        <v>18</v>
      </c>
      <c r="D406" s="80">
        <v>7</v>
      </c>
      <c r="E406" s="80">
        <v>2021</v>
      </c>
      <c r="F406" s="80" t="s">
        <v>75</v>
      </c>
      <c r="G406" s="174" t="s">
        <v>2139</v>
      </c>
      <c r="H406" s="80" t="s">
        <v>2140</v>
      </c>
      <c r="I406" s="177"/>
      <c r="J406" s="81">
        <v>39.491232747496319</v>
      </c>
      <c r="K406" s="81">
        <v>1.2346752219979134</v>
      </c>
      <c r="L406" s="81">
        <v>9.2896252035346905</v>
      </c>
      <c r="M406" s="81">
        <v>16.308830978022701</v>
      </c>
      <c r="N406" s="81">
        <v>20.81240871174673</v>
      </c>
      <c r="O406" s="81">
        <v>12.204618522136128</v>
      </c>
      <c r="P406" s="81">
        <v>20.767438744925631</v>
      </c>
      <c r="Q406" s="81">
        <v>0.94029210267266783</v>
      </c>
      <c r="R406" s="81">
        <v>0</v>
      </c>
      <c r="S406" s="81">
        <v>1.7631466920000001</v>
      </c>
      <c r="T406" s="82"/>
      <c r="U406" s="81">
        <v>2024923</v>
      </c>
      <c r="V406" s="81">
        <v>559</v>
      </c>
      <c r="W406" s="81">
        <v>218</v>
      </c>
      <c r="X406" s="81">
        <v>3766</v>
      </c>
      <c r="Y406" s="81">
        <v>7073</v>
      </c>
      <c r="Z406" s="81">
        <v>8980</v>
      </c>
      <c r="AA406" s="81">
        <v>4569</v>
      </c>
      <c r="AB406" s="81">
        <v>15758</v>
      </c>
      <c r="AC406" s="81">
        <v>0</v>
      </c>
      <c r="AD406" s="81">
        <v>1.7631466920000001</v>
      </c>
      <c r="AE406" s="82"/>
      <c r="AF406" s="81">
        <v>18819096.764240608</v>
      </c>
      <c r="AG406" s="81">
        <v>881119.01402563753</v>
      </c>
      <c r="AH406" s="81">
        <v>2792867.3549977476</v>
      </c>
      <c r="AI406" s="81">
        <v>25407528.602452781</v>
      </c>
      <c r="AJ406" s="81">
        <v>33060639.730988476</v>
      </c>
      <c r="AK406" s="81">
        <v>0</v>
      </c>
      <c r="AL406" s="81">
        <v>0</v>
      </c>
      <c r="AM406" s="81">
        <v>2068456.3440753582</v>
      </c>
      <c r="AN406" s="81">
        <v>0</v>
      </c>
      <c r="AO406" s="81">
        <v>0</v>
      </c>
      <c r="AP406" s="82"/>
      <c r="AQ406" s="81">
        <v>365</v>
      </c>
      <c r="AR406" s="81">
        <v>96</v>
      </c>
      <c r="AS406" s="81">
        <v>0</v>
      </c>
      <c r="AT406" s="81">
        <v>0</v>
      </c>
      <c r="AU406" s="81">
        <v>0</v>
      </c>
      <c r="AV406" s="81">
        <v>1</v>
      </c>
      <c r="AW406" s="81"/>
      <c r="AX406" s="82"/>
      <c r="AY406" s="81">
        <v>1872.898000000001</v>
      </c>
      <c r="AZ406" s="81">
        <v>3589</v>
      </c>
      <c r="BA406" s="81">
        <v>0</v>
      </c>
      <c r="BB406" s="81">
        <v>0</v>
      </c>
      <c r="BC406" s="81">
        <v>0</v>
      </c>
      <c r="BD406" s="81">
        <v>1115</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2158</v>
      </c>
      <c r="B407" s="80">
        <v>119</v>
      </c>
      <c r="C407" s="80">
        <v>19</v>
      </c>
      <c r="D407" s="80">
        <v>7</v>
      </c>
      <c r="E407" s="80">
        <v>2022</v>
      </c>
      <c r="F407" s="80" t="s">
        <v>568</v>
      </c>
      <c r="G407" s="174" t="s">
        <v>2139</v>
      </c>
      <c r="H407" s="80" t="s">
        <v>2140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381</v>
      </c>
      <c r="AR407" s="81">
        <v>96</v>
      </c>
      <c r="AS407" s="81">
        <v>0</v>
      </c>
      <c r="AT407" s="81">
        <v>0</v>
      </c>
      <c r="AU407" s="81">
        <v>0</v>
      </c>
      <c r="AV407" s="81">
        <v>2</v>
      </c>
      <c r="AW407" s="81"/>
      <c r="AX407" s="82"/>
      <c r="AY407" s="81">
        <v>1955.6740000000013</v>
      </c>
      <c r="AZ407" s="81">
        <v>3613.8000000000006</v>
      </c>
      <c r="BA407" s="81">
        <v>0</v>
      </c>
      <c r="BB407" s="81">
        <v>0</v>
      </c>
      <c r="BC407" s="81">
        <v>0</v>
      </c>
      <c r="BD407" s="81">
        <v>1478</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2159</v>
      </c>
      <c r="B408" s="80">
        <v>443</v>
      </c>
      <c r="C408" s="80">
        <v>1</v>
      </c>
      <c r="D408" s="80">
        <v>27</v>
      </c>
      <c r="E408" s="80">
        <v>1990</v>
      </c>
      <c r="F408" s="80" t="s">
        <v>562</v>
      </c>
      <c r="G408" s="80" t="s">
        <v>1665</v>
      </c>
      <c r="H408" s="80" t="s">
        <v>1666</v>
      </c>
      <c r="I408" s="177"/>
      <c r="J408" s="81">
        <v>8.6480300991310841</v>
      </c>
      <c r="K408" s="81">
        <v>6.4819333781013597</v>
      </c>
      <c r="L408" s="81">
        <v>24.708210981802505</v>
      </c>
      <c r="M408" s="81">
        <v>13.914826411344757</v>
      </c>
      <c r="N408" s="81">
        <v>25.102109310119616</v>
      </c>
      <c r="O408" s="81">
        <v>12.929367389531903</v>
      </c>
      <c r="P408" s="81">
        <v>19.171282228131926</v>
      </c>
      <c r="Q408" s="81">
        <v>0.97464967307092576</v>
      </c>
      <c r="R408" s="81">
        <v>0</v>
      </c>
      <c r="S408" s="81">
        <v>0.79366912760489805</v>
      </c>
      <c r="T408" s="82"/>
      <c r="U408" s="81">
        <v>242806</v>
      </c>
      <c r="V408" s="81">
        <v>1186</v>
      </c>
      <c r="W408" s="81">
        <v>289</v>
      </c>
      <c r="X408" s="81">
        <v>4666</v>
      </c>
      <c r="Y408" s="81">
        <v>5370</v>
      </c>
      <c r="Z408" s="81">
        <v>5318</v>
      </c>
      <c r="AA408" s="81">
        <v>4655</v>
      </c>
      <c r="AB408" s="81">
        <v>15825</v>
      </c>
      <c r="AC408" s="81">
        <v>0</v>
      </c>
      <c r="AD408" s="81">
        <v>0.79366912760489805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2160</v>
      </c>
      <c r="B409" s="80">
        <v>444</v>
      </c>
      <c r="C409" s="80">
        <v>2</v>
      </c>
      <c r="D409" s="80">
        <v>27</v>
      </c>
      <c r="E409" s="80">
        <v>2005</v>
      </c>
      <c r="F409" s="80" t="s">
        <v>565</v>
      </c>
      <c r="G409" s="80" t="s">
        <v>1665</v>
      </c>
      <c r="H409" s="80" t="s">
        <v>1666</v>
      </c>
      <c r="I409" s="177"/>
      <c r="J409" s="81">
        <v>41.286141340445553</v>
      </c>
      <c r="K409" s="81">
        <v>2.7799921772477214</v>
      </c>
      <c r="L409" s="81">
        <v>48.424047710189811</v>
      </c>
      <c r="M409" s="81">
        <v>22.377244529812135</v>
      </c>
      <c r="N409" s="81">
        <v>37.875525111085132</v>
      </c>
      <c r="O409" s="81">
        <v>21.232606618757707</v>
      </c>
      <c r="P409" s="81">
        <v>18.671427605331061</v>
      </c>
      <c r="Q409" s="81">
        <v>1.1635084423450248</v>
      </c>
      <c r="R409" s="81">
        <v>0</v>
      </c>
      <c r="S409" s="81">
        <v>2.4557852855190432</v>
      </c>
      <c r="T409" s="82"/>
      <c r="U409" s="81">
        <v>1275138</v>
      </c>
      <c r="V409" s="81">
        <v>848</v>
      </c>
      <c r="W409" s="81">
        <v>430</v>
      </c>
      <c r="X409" s="81">
        <v>3634</v>
      </c>
      <c r="Y409" s="81">
        <v>7722</v>
      </c>
      <c r="Z409" s="81">
        <v>10106</v>
      </c>
      <c r="AA409" s="81">
        <v>3713</v>
      </c>
      <c r="AB409" s="81">
        <v>19749</v>
      </c>
      <c r="AC409" s="81">
        <v>0</v>
      </c>
      <c r="AD409" s="81">
        <v>2.4557852855190432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2161</v>
      </c>
      <c r="B410" s="80">
        <v>445</v>
      </c>
      <c r="C410" s="80">
        <v>3</v>
      </c>
      <c r="D410" s="80">
        <v>27</v>
      </c>
      <c r="E410" s="80">
        <v>2006</v>
      </c>
      <c r="F410" s="80" t="s">
        <v>566</v>
      </c>
      <c r="G410" s="80" t="s">
        <v>1665</v>
      </c>
      <c r="H410" s="80" t="s">
        <v>1666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2162</v>
      </c>
      <c r="B411" s="80">
        <v>446</v>
      </c>
      <c r="C411" s="80">
        <v>4</v>
      </c>
      <c r="D411" s="80">
        <v>27</v>
      </c>
      <c r="E411" s="80">
        <v>2007</v>
      </c>
      <c r="F411" s="80" t="s">
        <v>567</v>
      </c>
      <c r="G411" s="80" t="s">
        <v>1665</v>
      </c>
      <c r="H411" s="80" t="s">
        <v>1666</v>
      </c>
      <c r="I411" s="177"/>
      <c r="J411" s="81">
        <v>56.214919317370985</v>
      </c>
      <c r="K411" s="81">
        <v>2.8192218520559313</v>
      </c>
      <c r="L411" s="81">
        <v>32.253044914007191</v>
      </c>
      <c r="M411" s="81">
        <v>22.806094179595668</v>
      </c>
      <c r="N411" s="81">
        <v>37.785900179017382</v>
      </c>
      <c r="O411" s="81">
        <v>20.184268408145147</v>
      </c>
      <c r="P411" s="81">
        <v>18.13829300969741</v>
      </c>
      <c r="Q411" s="81">
        <v>1.1962548673518953</v>
      </c>
      <c r="R411" s="81">
        <v>0</v>
      </c>
      <c r="S411" s="81">
        <v>0</v>
      </c>
      <c r="T411" s="82"/>
      <c r="U411" s="81">
        <v>1846110</v>
      </c>
      <c r="V411" s="81">
        <v>938</v>
      </c>
      <c r="W411" s="81">
        <v>393</v>
      </c>
      <c r="X411" s="81">
        <v>4639</v>
      </c>
      <c r="Y411" s="81">
        <v>7724</v>
      </c>
      <c r="Z411" s="81">
        <v>9987</v>
      </c>
      <c r="AA411" s="81">
        <v>3552</v>
      </c>
      <c r="AB411" s="81">
        <v>19231</v>
      </c>
      <c r="AC411" s="81">
        <v>0</v>
      </c>
      <c r="AD411" s="81">
        <v>0</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2163</v>
      </c>
      <c r="B412" s="80">
        <v>447</v>
      </c>
      <c r="C412" s="80">
        <v>5</v>
      </c>
      <c r="D412" s="80">
        <v>27</v>
      </c>
      <c r="E412" s="80">
        <v>2008</v>
      </c>
      <c r="F412" s="80" t="s">
        <v>84</v>
      </c>
      <c r="G412" s="80" t="s">
        <v>1665</v>
      </c>
      <c r="H412" s="80" t="s">
        <v>1666</v>
      </c>
      <c r="I412" s="177"/>
      <c r="J412" s="81">
        <v>57.304740812815297</v>
      </c>
      <c r="K412" s="81">
        <v>2.4743111305327417</v>
      </c>
      <c r="L412" s="81">
        <v>27.849286991095916</v>
      </c>
      <c r="M412" s="81">
        <v>26.685338629093579</v>
      </c>
      <c r="N412" s="81">
        <v>38.299454477075933</v>
      </c>
      <c r="O412" s="81">
        <v>19.339750609017539</v>
      </c>
      <c r="P412" s="81">
        <v>17.617754923942147</v>
      </c>
      <c r="Q412" s="81">
        <v>1.1602083029879466</v>
      </c>
      <c r="R412" s="81">
        <v>0</v>
      </c>
      <c r="S412" s="81">
        <v>0</v>
      </c>
      <c r="T412" s="82"/>
      <c r="U412" s="81">
        <v>1977293</v>
      </c>
      <c r="V412" s="81">
        <v>938</v>
      </c>
      <c r="W412" s="81">
        <v>393</v>
      </c>
      <c r="X412" s="81">
        <v>4639</v>
      </c>
      <c r="Y412" s="81">
        <v>7725</v>
      </c>
      <c r="Z412" s="81">
        <v>9905</v>
      </c>
      <c r="AA412" s="81">
        <v>3454</v>
      </c>
      <c r="AB412" s="81">
        <v>18958</v>
      </c>
      <c r="AC412" s="81">
        <v>0</v>
      </c>
      <c r="AD412" s="81">
        <v>0</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2164</v>
      </c>
      <c r="B413" s="80">
        <v>448</v>
      </c>
      <c r="C413" s="80">
        <v>6</v>
      </c>
      <c r="D413" s="80">
        <v>27</v>
      </c>
      <c r="E413" s="80">
        <v>2009</v>
      </c>
      <c r="F413" s="80" t="s">
        <v>85</v>
      </c>
      <c r="G413" s="80" t="s">
        <v>1665</v>
      </c>
      <c r="H413" s="80" t="s">
        <v>1666</v>
      </c>
      <c r="I413" s="177"/>
      <c r="J413" s="81">
        <v>61.49461731011192</v>
      </c>
      <c r="K413" s="81">
        <v>1.8005543597297129</v>
      </c>
      <c r="L413" s="81">
        <v>23.560847961067957</v>
      </c>
      <c r="M413" s="81">
        <v>22.159516419711963</v>
      </c>
      <c r="N413" s="81">
        <v>32.845419051583534</v>
      </c>
      <c r="O413" s="81">
        <v>19.510432196812477</v>
      </c>
      <c r="P413" s="81">
        <v>17.007027894691223</v>
      </c>
      <c r="Q413" s="81">
        <v>1.0944907383064919</v>
      </c>
      <c r="R413" s="81">
        <v>0</v>
      </c>
      <c r="S413" s="81">
        <v>0</v>
      </c>
      <c r="T413" s="82"/>
      <c r="U413" s="81">
        <v>2142785</v>
      </c>
      <c r="V413" s="81">
        <v>836</v>
      </c>
      <c r="W413" s="81">
        <v>381</v>
      </c>
      <c r="X413" s="81">
        <v>4865</v>
      </c>
      <c r="Y413" s="81">
        <v>7713</v>
      </c>
      <c r="Z413" s="81">
        <v>9863</v>
      </c>
      <c r="AA413" s="81">
        <v>3423</v>
      </c>
      <c r="AB413" s="81">
        <v>18774</v>
      </c>
      <c r="AC413" s="81">
        <v>0</v>
      </c>
      <c r="AD413" s="81">
        <v>0</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4.0199999999999996</v>
      </c>
      <c r="BJ413" s="81">
        <v>0</v>
      </c>
      <c r="BK413" s="81">
        <v>9.8000000000000007</v>
      </c>
      <c r="BL413" s="81">
        <v>0</v>
      </c>
      <c r="BM413" s="82"/>
      <c r="BN413" s="81">
        <v>0</v>
      </c>
      <c r="BO413" s="81">
        <v>0</v>
      </c>
      <c r="BP413" s="81">
        <v>1</v>
      </c>
      <c r="BQ413" s="81">
        <v>0</v>
      </c>
      <c r="BR413" s="81">
        <v>2</v>
      </c>
      <c r="BS413" s="81">
        <v>0</v>
      </c>
      <c r="BT413"/>
      <c r="BU413" s="80"/>
      <c r="BV413" s="80"/>
      <c r="BW413" s="80"/>
      <c r="BX413" s="80"/>
      <c r="BY413" s="80"/>
      <c r="BZ413" s="80"/>
      <c r="CA413" s="80"/>
      <c r="CB413" s="80"/>
      <c r="CC413" s="80"/>
    </row>
    <row r="414" spans="1:81">
      <c r="A414" s="80" t="s">
        <v>2165</v>
      </c>
      <c r="B414" s="80">
        <v>449</v>
      </c>
      <c r="C414" s="80">
        <v>7</v>
      </c>
      <c r="D414" s="80">
        <v>27</v>
      </c>
      <c r="E414" s="80">
        <v>2010</v>
      </c>
      <c r="F414" s="80" t="s">
        <v>86</v>
      </c>
      <c r="G414" s="80" t="s">
        <v>1665</v>
      </c>
      <c r="H414" s="80" t="s">
        <v>1666</v>
      </c>
      <c r="I414" s="177"/>
      <c r="J414" s="81">
        <v>53.864244805990452</v>
      </c>
      <c r="K414" s="81">
        <v>1.8778093495185002</v>
      </c>
      <c r="L414" s="81">
        <v>21.449849069035974</v>
      </c>
      <c r="M414" s="81">
        <v>19.835857735564311</v>
      </c>
      <c r="N414" s="81">
        <v>32.362368918114058</v>
      </c>
      <c r="O414" s="81">
        <v>19.443818396046069</v>
      </c>
      <c r="P414" s="81">
        <v>17.218423350579311</v>
      </c>
      <c r="Q414" s="81">
        <v>1.1253810374185635</v>
      </c>
      <c r="R414" s="81">
        <v>0</v>
      </c>
      <c r="S414" s="81">
        <v>0</v>
      </c>
      <c r="T414" s="82"/>
      <c r="U414" s="81">
        <v>2101038</v>
      </c>
      <c r="V414" s="81">
        <v>836</v>
      </c>
      <c r="W414" s="81">
        <v>381</v>
      </c>
      <c r="X414" s="81">
        <v>4865</v>
      </c>
      <c r="Y414" s="81">
        <v>7729</v>
      </c>
      <c r="Z414" s="81">
        <v>9875</v>
      </c>
      <c r="AA414" s="81">
        <v>3379</v>
      </c>
      <c r="AB414" s="81">
        <v>18497</v>
      </c>
      <c r="AC414" s="81">
        <v>0</v>
      </c>
      <c r="AD414" s="81">
        <v>0</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3.26</v>
      </c>
      <c r="BJ414" s="81">
        <v>0</v>
      </c>
      <c r="BK414" s="81">
        <v>8.1129999999999995</v>
      </c>
      <c r="BL414" s="81">
        <v>0</v>
      </c>
      <c r="BM414" s="82"/>
      <c r="BN414" s="81">
        <v>0</v>
      </c>
      <c r="BO414" s="81">
        <v>0</v>
      </c>
      <c r="BP414" s="81">
        <v>1</v>
      </c>
      <c r="BQ414" s="81">
        <v>0</v>
      </c>
      <c r="BR414" s="81">
        <v>2</v>
      </c>
      <c r="BS414" s="81">
        <v>0</v>
      </c>
      <c r="BT414"/>
      <c r="BU414" s="80">
        <v>11.372999999999999</v>
      </c>
      <c r="BV414" s="80">
        <v>0</v>
      </c>
      <c r="BW414" s="80">
        <v>0</v>
      </c>
      <c r="BX414" s="80">
        <v>0</v>
      </c>
      <c r="BY414" s="80">
        <v>0</v>
      </c>
      <c r="BZ414" s="80">
        <v>0</v>
      </c>
      <c r="CA414" s="80">
        <v>0</v>
      </c>
      <c r="CB414" s="80">
        <v>0</v>
      </c>
      <c r="CC414" s="80">
        <v>0</v>
      </c>
    </row>
    <row r="415" spans="1:81">
      <c r="A415" s="80" t="s">
        <v>2166</v>
      </c>
      <c r="B415" s="80">
        <v>450</v>
      </c>
      <c r="C415" s="80">
        <v>8</v>
      </c>
      <c r="D415" s="80">
        <v>27</v>
      </c>
      <c r="E415" s="80">
        <v>2011</v>
      </c>
      <c r="F415" s="80" t="s">
        <v>87</v>
      </c>
      <c r="G415" s="80" t="s">
        <v>1665</v>
      </c>
      <c r="H415" s="80" t="s">
        <v>1666</v>
      </c>
      <c r="I415" s="177"/>
      <c r="J415" s="81">
        <v>8.9911849073976864</v>
      </c>
      <c r="K415" s="81">
        <v>2.6311601835551519</v>
      </c>
      <c r="L415" s="81">
        <v>20.014272121254777</v>
      </c>
      <c r="M415" s="81">
        <v>25.058265061625924</v>
      </c>
      <c r="N415" s="81">
        <v>38.777497669808049</v>
      </c>
      <c r="O415" s="81">
        <v>18.968715169458179</v>
      </c>
      <c r="P415" s="81">
        <v>16.517951079846132</v>
      </c>
      <c r="Q415" s="81">
        <v>1.2789296266123988</v>
      </c>
      <c r="R415" s="81">
        <v>0</v>
      </c>
      <c r="S415" s="81">
        <v>0</v>
      </c>
      <c r="T415" s="82"/>
      <c r="U415" s="81">
        <v>330299</v>
      </c>
      <c r="V415" s="81">
        <v>836</v>
      </c>
      <c r="W415" s="81">
        <v>381</v>
      </c>
      <c r="X415" s="81">
        <v>4865</v>
      </c>
      <c r="Y415" s="81">
        <v>7694</v>
      </c>
      <c r="Z415" s="81">
        <v>9843</v>
      </c>
      <c r="AA415" s="81">
        <v>3338</v>
      </c>
      <c r="AB415" s="81">
        <v>18224</v>
      </c>
      <c r="AC415" s="81">
        <v>0</v>
      </c>
      <c r="AD415" s="81">
        <v>0</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3.0019999999999998</v>
      </c>
      <c r="BJ415" s="81">
        <v>0</v>
      </c>
      <c r="BK415" s="81">
        <v>7.0030000000000001</v>
      </c>
      <c r="BL415" s="81">
        <v>0</v>
      </c>
      <c r="BM415" s="82"/>
      <c r="BN415" s="81">
        <v>0</v>
      </c>
      <c r="BO415" s="81">
        <v>0</v>
      </c>
      <c r="BP415" s="81">
        <v>1</v>
      </c>
      <c r="BQ415" s="81">
        <v>0</v>
      </c>
      <c r="BR415" s="81">
        <v>2</v>
      </c>
      <c r="BS415" s="81">
        <v>0</v>
      </c>
      <c r="BT415"/>
      <c r="BU415" s="80">
        <v>10.005000000000001</v>
      </c>
      <c r="BV415" s="80">
        <v>0</v>
      </c>
      <c r="BW415" s="80">
        <v>0</v>
      </c>
      <c r="BX415" s="80">
        <v>0</v>
      </c>
      <c r="BY415" s="80">
        <v>0</v>
      </c>
      <c r="BZ415" s="80">
        <v>0</v>
      </c>
      <c r="CA415" s="80">
        <v>0</v>
      </c>
      <c r="CB415" s="80">
        <v>0</v>
      </c>
      <c r="CC415" s="80">
        <v>0</v>
      </c>
    </row>
    <row r="416" spans="1:81">
      <c r="A416" s="80" t="s">
        <v>2167</v>
      </c>
      <c r="B416" s="80">
        <v>451</v>
      </c>
      <c r="C416" s="80">
        <v>9</v>
      </c>
      <c r="D416" s="80">
        <v>27</v>
      </c>
      <c r="E416" s="80">
        <v>2012</v>
      </c>
      <c r="F416" s="80" t="s">
        <v>88</v>
      </c>
      <c r="G416" s="80" t="s">
        <v>1665</v>
      </c>
      <c r="H416" s="80" t="s">
        <v>1666</v>
      </c>
      <c r="I416" s="177"/>
      <c r="J416" s="81">
        <v>10.590977188475708</v>
      </c>
      <c r="K416" s="81">
        <v>2.9641037095920968</v>
      </c>
      <c r="L416" s="81">
        <v>20.193805430076367</v>
      </c>
      <c r="M416" s="81">
        <v>31.122285587988486</v>
      </c>
      <c r="N416" s="81">
        <v>42.276344419239493</v>
      </c>
      <c r="O416" s="81">
        <v>18.733408393853313</v>
      </c>
      <c r="P416" s="81">
        <v>16.557189288746006</v>
      </c>
      <c r="Q416" s="81">
        <v>1.3598663630764598</v>
      </c>
      <c r="R416" s="81">
        <v>0</v>
      </c>
      <c r="S416" s="81">
        <v>0</v>
      </c>
      <c r="T416" s="82"/>
      <c r="U416" s="81">
        <v>372781</v>
      </c>
      <c r="V416" s="81">
        <v>836</v>
      </c>
      <c r="W416" s="81">
        <v>381</v>
      </c>
      <c r="X416" s="81">
        <v>4865</v>
      </c>
      <c r="Y416" s="81">
        <v>7636</v>
      </c>
      <c r="Z416" s="81">
        <v>9798</v>
      </c>
      <c r="AA416" s="81">
        <v>3327</v>
      </c>
      <c r="AB416" s="81">
        <v>17835</v>
      </c>
      <c r="AC416" s="81">
        <v>0</v>
      </c>
      <c r="AD416" s="81">
        <v>0</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3.7040000000000002</v>
      </c>
      <c r="BJ416" s="81">
        <v>0</v>
      </c>
      <c r="BK416" s="81">
        <v>8.7539999999999996</v>
      </c>
      <c r="BL416" s="81">
        <v>0</v>
      </c>
      <c r="BM416" s="82"/>
      <c r="BN416" s="81">
        <v>0</v>
      </c>
      <c r="BO416" s="81">
        <v>0</v>
      </c>
      <c r="BP416" s="81">
        <v>1</v>
      </c>
      <c r="BQ416" s="81">
        <v>0</v>
      </c>
      <c r="BR416" s="81">
        <v>2</v>
      </c>
      <c r="BS416" s="81">
        <v>0</v>
      </c>
      <c r="BT416"/>
      <c r="BU416" s="80">
        <v>12.458</v>
      </c>
      <c r="BV416" s="80">
        <v>0</v>
      </c>
      <c r="BW416" s="80">
        <v>0</v>
      </c>
      <c r="BX416" s="80">
        <v>0</v>
      </c>
      <c r="BY416" s="80">
        <v>0</v>
      </c>
      <c r="BZ416" s="80">
        <v>0</v>
      </c>
      <c r="CA416" s="80">
        <v>0</v>
      </c>
      <c r="CB416" s="80">
        <v>0</v>
      </c>
      <c r="CC416" s="80">
        <v>0</v>
      </c>
    </row>
    <row r="417" spans="1:81">
      <c r="A417" s="80" t="s">
        <v>2168</v>
      </c>
      <c r="B417" s="80">
        <v>452</v>
      </c>
      <c r="C417" s="80">
        <v>10</v>
      </c>
      <c r="D417" s="80">
        <v>27</v>
      </c>
      <c r="E417" s="80">
        <v>2013</v>
      </c>
      <c r="F417" s="80" t="s">
        <v>89</v>
      </c>
      <c r="G417" s="80" t="s">
        <v>1665</v>
      </c>
      <c r="H417" s="80" t="s">
        <v>1666</v>
      </c>
      <c r="I417" s="177"/>
      <c r="J417" s="81">
        <v>60.052555566169779</v>
      </c>
      <c r="K417" s="81">
        <v>2.4498418264365993</v>
      </c>
      <c r="L417" s="81">
        <v>17.832722509066141</v>
      </c>
      <c r="M417" s="81">
        <v>28.944469674693405</v>
      </c>
      <c r="N417" s="81">
        <v>41.067980951322198</v>
      </c>
      <c r="O417" s="81">
        <v>17.982160964329914</v>
      </c>
      <c r="P417" s="81">
        <v>16.459723359052798</v>
      </c>
      <c r="Q417" s="81">
        <v>1.3619335323964308</v>
      </c>
      <c r="R417" s="81">
        <v>0</v>
      </c>
      <c r="S417" s="81">
        <v>0</v>
      </c>
      <c r="T417" s="82"/>
      <c r="U417" s="81">
        <v>2152210</v>
      </c>
      <c r="V417" s="81">
        <v>836</v>
      </c>
      <c r="W417" s="81">
        <v>381</v>
      </c>
      <c r="X417" s="81">
        <v>4865</v>
      </c>
      <c r="Y417" s="81">
        <v>7654</v>
      </c>
      <c r="Z417" s="81">
        <v>9825</v>
      </c>
      <c r="AA417" s="81">
        <v>3295</v>
      </c>
      <c r="AB417" s="81">
        <v>17606</v>
      </c>
      <c r="AC417" s="81">
        <v>0</v>
      </c>
      <c r="AD417" s="81">
        <v>0</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4.4089999999999998</v>
      </c>
      <c r="BJ417" s="81">
        <v>0</v>
      </c>
      <c r="BK417" s="81">
        <v>11.221</v>
      </c>
      <c r="BL417" s="81">
        <v>0</v>
      </c>
      <c r="BM417" s="82"/>
      <c r="BN417" s="81">
        <v>0</v>
      </c>
      <c r="BO417" s="81">
        <v>0</v>
      </c>
      <c r="BP417" s="81">
        <v>1</v>
      </c>
      <c r="BQ417" s="81">
        <v>0</v>
      </c>
      <c r="BR417" s="81">
        <v>2</v>
      </c>
      <c r="BS417" s="81">
        <v>0</v>
      </c>
      <c r="BT417"/>
      <c r="BU417" s="80">
        <v>15.63</v>
      </c>
      <c r="BV417" s="80">
        <v>0</v>
      </c>
      <c r="BW417" s="80">
        <v>0</v>
      </c>
      <c r="BX417" s="80">
        <v>0</v>
      </c>
      <c r="BY417" s="80">
        <v>0</v>
      </c>
      <c r="BZ417" s="80">
        <v>0</v>
      </c>
      <c r="CA417" s="80">
        <v>0</v>
      </c>
      <c r="CB417" s="80">
        <v>0</v>
      </c>
      <c r="CC417" s="80">
        <v>0</v>
      </c>
    </row>
    <row r="418" spans="1:81">
      <c r="A418" s="80" t="s">
        <v>2169</v>
      </c>
      <c r="B418" s="80">
        <v>453</v>
      </c>
      <c r="C418" s="80">
        <v>11</v>
      </c>
      <c r="D418" s="80">
        <v>27</v>
      </c>
      <c r="E418" s="80">
        <v>2014</v>
      </c>
      <c r="F418" s="80" t="s">
        <v>90</v>
      </c>
      <c r="G418" s="80" t="s">
        <v>1665</v>
      </c>
      <c r="H418" s="80" t="s">
        <v>1666</v>
      </c>
      <c r="I418" s="177"/>
      <c r="J418" s="81">
        <v>58.416094312711358</v>
      </c>
      <c r="K418" s="81">
        <v>1.5210749488102631</v>
      </c>
      <c r="L418" s="81">
        <v>15.498334933219965</v>
      </c>
      <c r="M418" s="81">
        <v>28.661843938690385</v>
      </c>
      <c r="N418" s="81">
        <v>43.337973264845914</v>
      </c>
      <c r="O418" s="81">
        <v>17.051060050764878</v>
      </c>
      <c r="P418" s="81">
        <v>16.399712772142585</v>
      </c>
      <c r="Q418" s="81">
        <v>1.2803656976652094</v>
      </c>
      <c r="R418" s="81">
        <v>0</v>
      </c>
      <c r="S418" s="81">
        <v>0</v>
      </c>
      <c r="T418" s="82"/>
      <c r="U418" s="81">
        <v>2325143</v>
      </c>
      <c r="V418" s="81">
        <v>451</v>
      </c>
      <c r="W418" s="81">
        <v>338</v>
      </c>
      <c r="X418" s="81">
        <v>4580</v>
      </c>
      <c r="Y418" s="81">
        <v>7628</v>
      </c>
      <c r="Z418" s="81">
        <v>9812</v>
      </c>
      <c r="AA418" s="81">
        <v>3266</v>
      </c>
      <c r="AB418" s="81">
        <v>17251</v>
      </c>
      <c r="AC418" s="81">
        <v>0</v>
      </c>
      <c r="AD418" s="81">
        <v>0</v>
      </c>
      <c r="AE418" s="82"/>
      <c r="AF418" s="81">
        <v>18936321.269595105</v>
      </c>
      <c r="AG418" s="81">
        <v>1067330.1395841122</v>
      </c>
      <c r="AH418" s="81">
        <v>2520805.7774116374</v>
      </c>
      <c r="AI418" s="81">
        <v>30161195.006518543</v>
      </c>
      <c r="AJ418" s="81">
        <v>32807843.971130662</v>
      </c>
      <c r="AK418" s="81">
        <v>0</v>
      </c>
      <c r="AL418" s="81">
        <v>0</v>
      </c>
      <c r="AM418" s="81">
        <v>2368304.514598595</v>
      </c>
      <c r="AN418" s="81">
        <v>0</v>
      </c>
      <c r="AO418" s="81">
        <v>0</v>
      </c>
      <c r="AP418" s="82"/>
      <c r="AQ418" s="81">
        <v>97</v>
      </c>
      <c r="AR418" s="81">
        <v>13</v>
      </c>
      <c r="AS418" s="81">
        <v>0</v>
      </c>
      <c r="AT418" s="81">
        <v>0</v>
      </c>
      <c r="AU418" s="81">
        <v>0</v>
      </c>
      <c r="AV418" s="81">
        <v>0</v>
      </c>
      <c r="AW418" s="81" t="s">
        <v>564</v>
      </c>
      <c r="AX418" s="82"/>
      <c r="AY418" s="81">
        <v>444.12099999999998</v>
      </c>
      <c r="AZ418" s="81">
        <v>433</v>
      </c>
      <c r="BA418" s="81">
        <v>0</v>
      </c>
      <c r="BB418" s="81">
        <v>0</v>
      </c>
      <c r="BC418" s="81">
        <v>0</v>
      </c>
      <c r="BD418" s="81">
        <v>0</v>
      </c>
      <c r="BE418" s="81" t="s">
        <v>564</v>
      </c>
      <c r="BF418" s="82"/>
      <c r="BG418" s="81">
        <v>0</v>
      </c>
      <c r="BH418" s="81">
        <v>0</v>
      </c>
      <c r="BI418" s="81">
        <v>4.5410000000000004</v>
      </c>
      <c r="BJ418" s="81">
        <v>0</v>
      </c>
      <c r="BK418" s="81">
        <v>10.916</v>
      </c>
      <c r="BL418" s="81">
        <v>0</v>
      </c>
      <c r="BM418" s="82"/>
      <c r="BN418" s="81">
        <v>0</v>
      </c>
      <c r="BO418" s="81">
        <v>0</v>
      </c>
      <c r="BP418" s="81">
        <v>1</v>
      </c>
      <c r="BQ418" s="81">
        <v>0</v>
      </c>
      <c r="BR418" s="81">
        <v>2</v>
      </c>
      <c r="BS418" s="81">
        <v>0</v>
      </c>
      <c r="BT418"/>
      <c r="BU418" s="80">
        <v>15.457000000000001</v>
      </c>
      <c r="BV418" s="80">
        <v>0</v>
      </c>
      <c r="BW418" s="80">
        <v>0</v>
      </c>
      <c r="BX418" s="80">
        <v>0</v>
      </c>
      <c r="BY418" s="80">
        <v>0</v>
      </c>
      <c r="BZ418" s="80">
        <v>0</v>
      </c>
      <c r="CA418" s="80">
        <v>0</v>
      </c>
      <c r="CB418" s="80">
        <v>0</v>
      </c>
      <c r="CC418" s="80">
        <v>0</v>
      </c>
    </row>
    <row r="419" spans="1:81">
      <c r="A419" s="80" t="s">
        <v>2170</v>
      </c>
      <c r="B419" s="80">
        <v>454</v>
      </c>
      <c r="C419" s="80">
        <v>12</v>
      </c>
      <c r="D419" s="80">
        <v>27</v>
      </c>
      <c r="E419" s="80">
        <v>2015</v>
      </c>
      <c r="F419" s="80" t="s">
        <v>91</v>
      </c>
      <c r="G419" s="80" t="s">
        <v>1665</v>
      </c>
      <c r="H419" s="80" t="s">
        <v>1666</v>
      </c>
      <c r="I419" s="177"/>
      <c r="J419" s="81">
        <v>69.181040902535344</v>
      </c>
      <c r="K419" s="81">
        <v>1.4585527559273761</v>
      </c>
      <c r="L419" s="81">
        <v>16.313614361370746</v>
      </c>
      <c r="M419" s="81">
        <v>27.732421784950859</v>
      </c>
      <c r="N419" s="81">
        <v>39.94053078046602</v>
      </c>
      <c r="O419" s="81">
        <v>16.848757451706817</v>
      </c>
      <c r="P419" s="81">
        <v>16.367388678457878</v>
      </c>
      <c r="Q419" s="81">
        <v>1.2302367151471003</v>
      </c>
      <c r="R419" s="81">
        <v>0</v>
      </c>
      <c r="S419" s="81">
        <v>0</v>
      </c>
      <c r="T419" s="82"/>
      <c r="U419" s="81">
        <v>2760810</v>
      </c>
      <c r="V419" s="81">
        <v>451</v>
      </c>
      <c r="W419" s="81">
        <v>338</v>
      </c>
      <c r="X419" s="81">
        <v>4580</v>
      </c>
      <c r="Y419" s="81">
        <v>7638</v>
      </c>
      <c r="Z419" s="81">
        <v>9789</v>
      </c>
      <c r="AA419" s="81">
        <v>3257</v>
      </c>
      <c r="AB419" s="81">
        <v>16932</v>
      </c>
      <c r="AC419" s="81">
        <v>0</v>
      </c>
      <c r="AD419" s="81">
        <v>0</v>
      </c>
      <c r="AE419" s="82"/>
      <c r="AF419" s="81">
        <v>21306000.581680909</v>
      </c>
      <c r="AG419" s="81">
        <v>971716.82422553992</v>
      </c>
      <c r="AH419" s="81">
        <v>2109380.7517901235</v>
      </c>
      <c r="AI419" s="81">
        <v>29129171.732133966</v>
      </c>
      <c r="AJ419" s="81">
        <v>31526262.890155483</v>
      </c>
      <c r="AK419" s="81">
        <v>0</v>
      </c>
      <c r="AL419" s="81">
        <v>0</v>
      </c>
      <c r="AM419" s="81">
        <v>2320459.5729313791</v>
      </c>
      <c r="AN419" s="81">
        <v>0</v>
      </c>
      <c r="AO419" s="81">
        <v>0</v>
      </c>
      <c r="AP419" s="82"/>
      <c r="AQ419" s="81">
        <v>103</v>
      </c>
      <c r="AR419" s="81">
        <v>13</v>
      </c>
      <c r="AS419" s="81">
        <v>0</v>
      </c>
      <c r="AT419" s="81">
        <v>0</v>
      </c>
      <c r="AU419" s="81">
        <v>0</v>
      </c>
      <c r="AV419" s="81">
        <v>0</v>
      </c>
      <c r="AW419" s="81" t="s">
        <v>564</v>
      </c>
      <c r="AX419" s="82"/>
      <c r="AY419" s="81">
        <v>480.971</v>
      </c>
      <c r="AZ419" s="81">
        <v>425</v>
      </c>
      <c r="BA419" s="81">
        <v>0</v>
      </c>
      <c r="BB419" s="81">
        <v>0</v>
      </c>
      <c r="BC419" s="81">
        <v>0</v>
      </c>
      <c r="BD419" s="81">
        <v>0</v>
      </c>
      <c r="BE419" s="81" t="s">
        <v>564</v>
      </c>
      <c r="BF419" s="82"/>
      <c r="BG419" s="81">
        <v>0</v>
      </c>
      <c r="BH419" s="81">
        <v>0</v>
      </c>
      <c r="BI419" s="81">
        <v>4.7779999999999996</v>
      </c>
      <c r="BJ419" s="81">
        <v>0</v>
      </c>
      <c r="BK419" s="81">
        <v>10.956</v>
      </c>
      <c r="BL419" s="81">
        <v>0</v>
      </c>
      <c r="BM419" s="82"/>
      <c r="BN419" s="81">
        <v>0</v>
      </c>
      <c r="BO419" s="81">
        <v>0</v>
      </c>
      <c r="BP419" s="81">
        <v>1</v>
      </c>
      <c r="BQ419" s="81">
        <v>0</v>
      </c>
      <c r="BR419" s="81">
        <v>2</v>
      </c>
      <c r="BS419" s="81">
        <v>0</v>
      </c>
      <c r="BT419"/>
      <c r="BU419" s="80">
        <v>15.734</v>
      </c>
      <c r="BV419" s="80">
        <v>0</v>
      </c>
      <c r="BW419" s="80">
        <v>0</v>
      </c>
      <c r="BX419" s="80">
        <v>0</v>
      </c>
      <c r="BY419" s="80">
        <v>0</v>
      </c>
      <c r="BZ419" s="80">
        <v>0</v>
      </c>
      <c r="CA419" s="80">
        <v>0</v>
      </c>
      <c r="CB419" s="80">
        <v>0</v>
      </c>
      <c r="CC419" s="80">
        <v>0</v>
      </c>
    </row>
    <row r="420" spans="1:81">
      <c r="A420" s="80" t="s">
        <v>2171</v>
      </c>
      <c r="B420" s="80">
        <v>455</v>
      </c>
      <c r="C420" s="80">
        <v>13</v>
      </c>
      <c r="D420" s="80">
        <v>27</v>
      </c>
      <c r="E420" s="80">
        <v>2016</v>
      </c>
      <c r="F420" s="80" t="s">
        <v>92</v>
      </c>
      <c r="G420" s="80" t="s">
        <v>1665</v>
      </c>
      <c r="H420" s="80" t="s">
        <v>1666</v>
      </c>
      <c r="I420" s="177"/>
      <c r="J420" s="81">
        <v>90.831609545790386</v>
      </c>
      <c r="K420" s="81">
        <v>1.3758208112223711</v>
      </c>
      <c r="L420" s="81">
        <v>17.542815413828176</v>
      </c>
      <c r="M420" s="81">
        <v>23.777335448885481</v>
      </c>
      <c r="N420" s="81">
        <v>40.420124707255958</v>
      </c>
      <c r="O420" s="81">
        <v>16.50133095935103</v>
      </c>
      <c r="P420" s="81">
        <v>17.263039031717735</v>
      </c>
      <c r="Q420" s="81">
        <v>1.1726329263873836</v>
      </c>
      <c r="R420" s="81">
        <v>0</v>
      </c>
      <c r="S420" s="81">
        <v>0</v>
      </c>
      <c r="T420" s="82"/>
      <c r="U420" s="81">
        <v>3450339</v>
      </c>
      <c r="V420" s="81">
        <v>451</v>
      </c>
      <c r="W420" s="81">
        <v>338</v>
      </c>
      <c r="X420" s="81">
        <v>4580</v>
      </c>
      <c r="Y420" s="81">
        <v>7601</v>
      </c>
      <c r="Z420" s="81">
        <v>9705</v>
      </c>
      <c r="AA420" s="81">
        <v>3553</v>
      </c>
      <c r="AB420" s="81">
        <v>16602</v>
      </c>
      <c r="AC420" s="81">
        <v>0</v>
      </c>
      <c r="AD420" s="81">
        <v>0</v>
      </c>
      <c r="AE420" s="82"/>
      <c r="AF420" s="81">
        <v>28463557.416193441</v>
      </c>
      <c r="AG420" s="81">
        <v>926244.86001802946</v>
      </c>
      <c r="AH420" s="81">
        <v>1787804.128150461</v>
      </c>
      <c r="AI420" s="81">
        <v>29076721.091237038</v>
      </c>
      <c r="AJ420" s="81">
        <v>32655379.725074511</v>
      </c>
      <c r="AK420" s="81">
        <v>0</v>
      </c>
      <c r="AL420" s="81">
        <v>0</v>
      </c>
      <c r="AM420" s="81">
        <v>2277002.0911585782</v>
      </c>
      <c r="AN420" s="81">
        <v>0</v>
      </c>
      <c r="AO420" s="81">
        <v>0</v>
      </c>
      <c r="AP420" s="82"/>
      <c r="AQ420" s="81">
        <v>108</v>
      </c>
      <c r="AR420" s="81">
        <v>14</v>
      </c>
      <c r="AS420" s="81">
        <v>0</v>
      </c>
      <c r="AT420" s="81">
        <v>0</v>
      </c>
      <c r="AU420" s="81">
        <v>0</v>
      </c>
      <c r="AV420" s="81">
        <v>0</v>
      </c>
      <c r="AW420" s="81" t="s">
        <v>564</v>
      </c>
      <c r="AX420" s="82"/>
      <c r="AY420" s="81">
        <v>503.87099999999998</v>
      </c>
      <c r="AZ420" s="81">
        <v>920</v>
      </c>
      <c r="BA420" s="81">
        <v>0</v>
      </c>
      <c r="BB420" s="81">
        <v>0</v>
      </c>
      <c r="BC420" s="81">
        <v>0</v>
      </c>
      <c r="BD420" s="81">
        <v>0</v>
      </c>
      <c r="BE420" s="81" t="s">
        <v>564</v>
      </c>
      <c r="BF420" s="82"/>
      <c r="BG420" s="81">
        <v>0</v>
      </c>
      <c r="BH420" s="81">
        <v>0</v>
      </c>
      <c r="BI420" s="81">
        <v>5.2649999999999997</v>
      </c>
      <c r="BJ420" s="81">
        <v>0</v>
      </c>
      <c r="BK420" s="81">
        <v>9.8870000000000005</v>
      </c>
      <c r="BL420" s="81">
        <v>0</v>
      </c>
      <c r="BM420" s="82"/>
      <c r="BN420" s="81">
        <v>0</v>
      </c>
      <c r="BO420" s="81">
        <v>0</v>
      </c>
      <c r="BP420" s="81">
        <v>1</v>
      </c>
      <c r="BQ420" s="81">
        <v>0</v>
      </c>
      <c r="BR420" s="81">
        <v>2</v>
      </c>
      <c r="BS420" s="81">
        <v>0</v>
      </c>
      <c r="BT420"/>
      <c r="BU420" s="80">
        <v>15.151999999999999</v>
      </c>
      <c r="BV420" s="80">
        <v>0</v>
      </c>
      <c r="BW420" s="80">
        <v>0</v>
      </c>
      <c r="BX420" s="80">
        <v>0</v>
      </c>
      <c r="BY420" s="80">
        <v>0</v>
      </c>
      <c r="BZ420" s="80">
        <v>0</v>
      </c>
      <c r="CA420" s="80">
        <v>0</v>
      </c>
      <c r="CB420" s="80">
        <v>0</v>
      </c>
      <c r="CC420" s="80">
        <v>0</v>
      </c>
    </row>
    <row r="421" spans="1:81">
      <c r="A421" s="80" t="s">
        <v>2172</v>
      </c>
      <c r="B421" s="80">
        <v>456</v>
      </c>
      <c r="C421" s="80">
        <v>14</v>
      </c>
      <c r="D421" s="80">
        <v>27</v>
      </c>
      <c r="E421" s="80">
        <v>2017</v>
      </c>
      <c r="F421" s="80" t="s">
        <v>71</v>
      </c>
      <c r="G421" s="80" t="s">
        <v>1665</v>
      </c>
      <c r="H421" s="80" t="s">
        <v>1666</v>
      </c>
      <c r="I421" s="177"/>
      <c r="J421" s="81">
        <v>96.936438518745391</v>
      </c>
      <c r="K421" s="81">
        <v>1.4058828701488593</v>
      </c>
      <c r="L421" s="81">
        <v>15.836075868031346</v>
      </c>
      <c r="M421" s="81">
        <v>23.841295779482326</v>
      </c>
      <c r="N421" s="81">
        <v>39.787592470277218</v>
      </c>
      <c r="O421" s="81">
        <v>16.235413650522666</v>
      </c>
      <c r="P421" s="81">
        <v>17.182651505853837</v>
      </c>
      <c r="Q421" s="81">
        <v>1.1177402823330842</v>
      </c>
      <c r="R421" s="81">
        <v>0</v>
      </c>
      <c r="S421" s="81">
        <v>0</v>
      </c>
      <c r="T421" s="82"/>
      <c r="U421" s="81">
        <v>3623253</v>
      </c>
      <c r="V421" s="81">
        <v>451</v>
      </c>
      <c r="W421" s="81">
        <v>338</v>
      </c>
      <c r="X421" s="81">
        <v>4580</v>
      </c>
      <c r="Y421" s="81">
        <v>7646</v>
      </c>
      <c r="Z421" s="81">
        <v>9707</v>
      </c>
      <c r="AA421" s="81">
        <v>3559</v>
      </c>
      <c r="AB421" s="81">
        <v>16365</v>
      </c>
      <c r="AC421" s="81">
        <v>0</v>
      </c>
      <c r="AD421" s="81">
        <v>0</v>
      </c>
      <c r="AE421" s="82"/>
      <c r="AF421" s="81">
        <v>29371079.37012754</v>
      </c>
      <c r="AG421" s="81">
        <v>928936.10907278373</v>
      </c>
      <c r="AH421" s="81">
        <v>2183991.8978873291</v>
      </c>
      <c r="AI421" s="81">
        <v>28357344.70869714</v>
      </c>
      <c r="AJ421" s="81">
        <v>28786587.642902609</v>
      </c>
      <c r="AK421" s="81">
        <v>0</v>
      </c>
      <c r="AL421" s="81">
        <v>0</v>
      </c>
      <c r="AM421" s="81">
        <v>2248009.026800897</v>
      </c>
      <c r="AN421" s="81">
        <v>0</v>
      </c>
      <c r="AO421" s="81">
        <v>0</v>
      </c>
      <c r="AP421" s="82"/>
      <c r="AQ421" s="81">
        <v>112</v>
      </c>
      <c r="AR421" s="81">
        <v>24</v>
      </c>
      <c r="AS421" s="81">
        <v>0</v>
      </c>
      <c r="AT421" s="81">
        <v>0</v>
      </c>
      <c r="AU421" s="81">
        <v>0</v>
      </c>
      <c r="AV421" s="81">
        <v>0</v>
      </c>
      <c r="AW421" s="81" t="s">
        <v>564</v>
      </c>
      <c r="AX421" s="82"/>
      <c r="AY421" s="81">
        <v>522.57099999999991</v>
      </c>
      <c r="AZ421" s="81">
        <v>2450</v>
      </c>
      <c r="BA421" s="81">
        <v>0</v>
      </c>
      <c r="BB421" s="81">
        <v>0</v>
      </c>
      <c r="BC421" s="81">
        <v>0</v>
      </c>
      <c r="BD421" s="81">
        <v>0</v>
      </c>
      <c r="BE421" s="81" t="s">
        <v>564</v>
      </c>
      <c r="BF421" s="82"/>
      <c r="BG421" s="81">
        <v>0</v>
      </c>
      <c r="BH421" s="81">
        <v>0</v>
      </c>
      <c r="BI421" s="81">
        <v>4.5999999999999996</v>
      </c>
      <c r="BJ421" s="81">
        <v>0</v>
      </c>
      <c r="BK421" s="81">
        <v>8.8800000000000008</v>
      </c>
      <c r="BL421" s="81">
        <v>0</v>
      </c>
      <c r="BM421" s="82"/>
      <c r="BN421" s="81">
        <v>0</v>
      </c>
      <c r="BO421" s="81">
        <v>0</v>
      </c>
      <c r="BP421" s="81">
        <v>1</v>
      </c>
      <c r="BQ421" s="81">
        <v>0</v>
      </c>
      <c r="BR421" s="81">
        <v>2</v>
      </c>
      <c r="BS421" s="81">
        <v>0</v>
      </c>
      <c r="BT421"/>
      <c r="BU421" s="80">
        <v>13.48</v>
      </c>
      <c r="BV421" s="80">
        <v>0</v>
      </c>
      <c r="BW421" s="80">
        <v>0</v>
      </c>
      <c r="BX421" s="80">
        <v>0</v>
      </c>
      <c r="BY421" s="80">
        <v>0</v>
      </c>
      <c r="BZ421" s="80">
        <v>0</v>
      </c>
      <c r="CA421" s="80">
        <v>0</v>
      </c>
      <c r="CB421" s="80">
        <v>0</v>
      </c>
      <c r="CC421" s="80">
        <v>0</v>
      </c>
    </row>
    <row r="422" spans="1:81">
      <c r="A422" s="80" t="s">
        <v>2173</v>
      </c>
      <c r="B422" s="80">
        <v>457</v>
      </c>
      <c r="C422" s="80">
        <v>15</v>
      </c>
      <c r="D422" s="80">
        <v>27</v>
      </c>
      <c r="E422" s="80">
        <v>2018</v>
      </c>
      <c r="F422" s="80" t="s">
        <v>93</v>
      </c>
      <c r="G422" s="80" t="s">
        <v>1665</v>
      </c>
      <c r="H422" s="80" t="s">
        <v>1666</v>
      </c>
      <c r="I422" s="177"/>
      <c r="J422" s="81">
        <v>97.257932133470106</v>
      </c>
      <c r="K422" s="81">
        <v>1.3084961629482617</v>
      </c>
      <c r="L422" s="81">
        <v>14.5275598665499</v>
      </c>
      <c r="M422" s="81">
        <v>23.958882871267356</v>
      </c>
      <c r="N422" s="81">
        <v>36.660510140623643</v>
      </c>
      <c r="O422" s="81">
        <v>15.884434203344828</v>
      </c>
      <c r="P422" s="81">
        <v>16.9685923478281</v>
      </c>
      <c r="Q422" s="81">
        <v>1.0179391866268359</v>
      </c>
      <c r="R422" s="81">
        <v>0</v>
      </c>
      <c r="S422" s="81">
        <v>0</v>
      </c>
      <c r="T422" s="82"/>
      <c r="U422" s="81">
        <v>3798427</v>
      </c>
      <c r="V422" s="81">
        <v>451</v>
      </c>
      <c r="W422" s="81">
        <v>338</v>
      </c>
      <c r="X422" s="81">
        <v>4580</v>
      </c>
      <c r="Y422" s="81">
        <v>7652</v>
      </c>
      <c r="Z422" s="81">
        <v>9679</v>
      </c>
      <c r="AA422" s="81">
        <v>3550</v>
      </c>
      <c r="AB422" s="81">
        <v>16061</v>
      </c>
      <c r="AC422" s="81">
        <v>0</v>
      </c>
      <c r="AD422" s="81">
        <v>0</v>
      </c>
      <c r="AE422" s="82"/>
      <c r="AF422" s="81">
        <v>30908839.965781149</v>
      </c>
      <c r="AG422" s="81">
        <v>840464.95687874837</v>
      </c>
      <c r="AH422" s="81">
        <v>2058412.632487067</v>
      </c>
      <c r="AI422" s="81">
        <v>28986998.691716839</v>
      </c>
      <c r="AJ422" s="81">
        <v>27921209.336930409</v>
      </c>
      <c r="AK422" s="81">
        <v>0</v>
      </c>
      <c r="AL422" s="81">
        <v>0</v>
      </c>
      <c r="AM422" s="81">
        <v>2210814.489139792</v>
      </c>
      <c r="AN422" s="81">
        <v>0</v>
      </c>
      <c r="AO422" s="81">
        <v>0</v>
      </c>
      <c r="AP422" s="82"/>
      <c r="AQ422" s="81">
        <v>114</v>
      </c>
      <c r="AR422" s="81">
        <v>29</v>
      </c>
      <c r="AS422" s="81">
        <v>0</v>
      </c>
      <c r="AT422" s="81">
        <v>0</v>
      </c>
      <c r="AU422" s="81">
        <v>0</v>
      </c>
      <c r="AV422" s="81">
        <v>0</v>
      </c>
      <c r="AW422" s="81" t="s">
        <v>564</v>
      </c>
      <c r="AX422" s="82"/>
      <c r="AY422" s="81">
        <v>532.37099999999987</v>
      </c>
      <c r="AZ422" s="81">
        <v>2687</v>
      </c>
      <c r="BA422" s="81">
        <v>0</v>
      </c>
      <c r="BB422" s="81">
        <v>0</v>
      </c>
      <c r="BC422" s="81">
        <v>0</v>
      </c>
      <c r="BD422" s="81">
        <v>0</v>
      </c>
      <c r="BE422" s="81" t="s">
        <v>564</v>
      </c>
      <c r="BF422" s="82"/>
      <c r="BG422" s="81">
        <v>0</v>
      </c>
      <c r="BH422" s="81">
        <v>0</v>
      </c>
      <c r="BI422" s="81">
        <v>4.3620000000000001</v>
      </c>
      <c r="BJ422" s="81">
        <v>0</v>
      </c>
      <c r="BK422" s="81">
        <v>8.6609999999999996</v>
      </c>
      <c r="BL422" s="81">
        <v>0</v>
      </c>
      <c r="BM422" s="82"/>
      <c r="BN422" s="81">
        <v>0</v>
      </c>
      <c r="BO422" s="81">
        <v>0</v>
      </c>
      <c r="BP422" s="81">
        <v>1</v>
      </c>
      <c r="BQ422" s="81">
        <v>0</v>
      </c>
      <c r="BR422" s="81">
        <v>2</v>
      </c>
      <c r="BS422" s="81">
        <v>0</v>
      </c>
      <c r="BT422"/>
      <c r="BU422" s="80">
        <v>13.023</v>
      </c>
      <c r="BV422" s="80">
        <v>0</v>
      </c>
      <c r="BW422" s="80">
        <v>0</v>
      </c>
      <c r="BX422" s="80">
        <v>0</v>
      </c>
      <c r="BY422" s="80">
        <v>0</v>
      </c>
      <c r="BZ422" s="80">
        <v>0</v>
      </c>
      <c r="CA422" s="80">
        <v>0</v>
      </c>
      <c r="CB422" s="80">
        <v>0</v>
      </c>
      <c r="CC422" s="80">
        <v>0</v>
      </c>
    </row>
    <row r="423" spans="1:81">
      <c r="A423" s="80" t="s">
        <v>2174</v>
      </c>
      <c r="B423" s="80">
        <v>458</v>
      </c>
      <c r="C423" s="80">
        <v>16</v>
      </c>
      <c r="D423" s="80">
        <v>27</v>
      </c>
      <c r="E423" s="80">
        <v>2019</v>
      </c>
      <c r="F423" s="80" t="s">
        <v>73</v>
      </c>
      <c r="G423" s="80" t="s">
        <v>1665</v>
      </c>
      <c r="H423" s="80" t="s">
        <v>1666</v>
      </c>
      <c r="I423" s="177"/>
      <c r="J423" s="81">
        <v>91.16317863931053</v>
      </c>
      <c r="K423" s="81">
        <v>1.2141880878186737</v>
      </c>
      <c r="L423" s="81">
        <v>14.592648291716062</v>
      </c>
      <c r="M423" s="81">
        <v>21.493293472753429</v>
      </c>
      <c r="N423" s="81">
        <v>37.1278217255391</v>
      </c>
      <c r="O423" s="81">
        <v>15.271491316631971</v>
      </c>
      <c r="P423" s="81">
        <v>15.74327433981705</v>
      </c>
      <c r="Q423" s="81">
        <v>0.97746723234533972</v>
      </c>
      <c r="R423" s="81">
        <v>0</v>
      </c>
      <c r="S423" s="81">
        <v>0</v>
      </c>
      <c r="T423" s="82"/>
      <c r="U423" s="81">
        <v>3745357</v>
      </c>
      <c r="V423" s="81">
        <v>451</v>
      </c>
      <c r="W423" s="81">
        <v>338</v>
      </c>
      <c r="X423" s="81">
        <v>4580</v>
      </c>
      <c r="Y423" s="81">
        <v>7655</v>
      </c>
      <c r="Z423" s="81">
        <v>9561</v>
      </c>
      <c r="AA423" s="81">
        <v>3269</v>
      </c>
      <c r="AB423" s="81">
        <v>15840</v>
      </c>
      <c r="AC423" s="81">
        <v>0</v>
      </c>
      <c r="AD423" s="81">
        <v>0</v>
      </c>
      <c r="AE423" s="82"/>
      <c r="AF423" s="81">
        <v>29906039.33267254</v>
      </c>
      <c r="AG423" s="81">
        <v>840216.0716175572</v>
      </c>
      <c r="AH423" s="81">
        <v>2222470.790804876</v>
      </c>
      <c r="AI423" s="81">
        <v>28404852.355506439</v>
      </c>
      <c r="AJ423" s="81">
        <v>28408184.851071551</v>
      </c>
      <c r="AK423" s="81">
        <v>0</v>
      </c>
      <c r="AL423" s="81">
        <v>0</v>
      </c>
      <c r="AM423" s="81">
        <v>2157288.7565438426</v>
      </c>
      <c r="AN423" s="81">
        <v>0</v>
      </c>
      <c r="AO423" s="81">
        <v>0</v>
      </c>
      <c r="AP423" s="82"/>
      <c r="AQ423" s="81">
        <v>123</v>
      </c>
      <c r="AR423" s="81">
        <v>33</v>
      </c>
      <c r="AS423" s="81">
        <v>0</v>
      </c>
      <c r="AT423" s="81">
        <v>0</v>
      </c>
      <c r="AU423" s="81">
        <v>0</v>
      </c>
      <c r="AV423" s="81">
        <v>0</v>
      </c>
      <c r="AW423" s="81" t="s">
        <v>564</v>
      </c>
      <c r="AX423" s="82"/>
      <c r="AY423" s="81">
        <v>581.87100000000009</v>
      </c>
      <c r="AZ423" s="81">
        <v>4825.3999999999996</v>
      </c>
      <c r="BA423" s="81">
        <v>0</v>
      </c>
      <c r="BB423" s="81">
        <v>0</v>
      </c>
      <c r="BC423" s="81">
        <v>0</v>
      </c>
      <c r="BD423" s="81">
        <v>0</v>
      </c>
      <c r="BE423" s="81" t="s">
        <v>564</v>
      </c>
      <c r="BF423" s="82"/>
      <c r="BG423" s="81">
        <v>0</v>
      </c>
      <c r="BH423" s="81">
        <v>0</v>
      </c>
      <c r="BI423" s="81">
        <v>3.3690000000000002</v>
      </c>
      <c r="BJ423" s="81">
        <v>0</v>
      </c>
      <c r="BK423" s="81">
        <v>8.6020000000000003</v>
      </c>
      <c r="BL423" s="81">
        <v>0</v>
      </c>
      <c r="BM423" s="82"/>
      <c r="BN423" s="81">
        <v>0</v>
      </c>
      <c r="BO423" s="81">
        <v>0</v>
      </c>
      <c r="BP423" s="81">
        <v>1</v>
      </c>
      <c r="BQ423" s="81">
        <v>0</v>
      </c>
      <c r="BR423" s="81">
        <v>2</v>
      </c>
      <c r="BS423" s="81">
        <v>0</v>
      </c>
      <c r="BT423"/>
      <c r="BU423" s="80">
        <v>11.971</v>
      </c>
      <c r="BV423" s="80">
        <v>0</v>
      </c>
      <c r="BW423" s="80">
        <v>0</v>
      </c>
      <c r="BX423" s="80">
        <v>0</v>
      </c>
      <c r="BY423" s="80">
        <v>0</v>
      </c>
      <c r="BZ423" s="80">
        <v>0</v>
      </c>
      <c r="CA423" s="80">
        <v>0</v>
      </c>
      <c r="CB423" s="80">
        <v>0</v>
      </c>
      <c r="CC423" s="80">
        <v>0</v>
      </c>
    </row>
    <row r="424" spans="1:81">
      <c r="A424" s="80" t="s">
        <v>2175</v>
      </c>
      <c r="B424" s="80">
        <v>459</v>
      </c>
      <c r="C424" s="80">
        <v>17</v>
      </c>
      <c r="D424" s="80">
        <v>27</v>
      </c>
      <c r="E424" s="80">
        <v>2020</v>
      </c>
      <c r="F424" s="80" t="s">
        <v>218</v>
      </c>
      <c r="G424" s="80" t="s">
        <v>1665</v>
      </c>
      <c r="H424" s="80" t="s">
        <v>1666</v>
      </c>
      <c r="I424" s="177"/>
      <c r="J424" s="81">
        <v>63.920198209399842</v>
      </c>
      <c r="K424" s="81">
        <v>1.41130554896819</v>
      </c>
      <c r="L424" s="81">
        <v>14.479167775508621</v>
      </c>
      <c r="M424" s="81">
        <v>21.505820467093823</v>
      </c>
      <c r="N424" s="81">
        <v>34.154216705128782</v>
      </c>
      <c r="O424" s="81">
        <v>13.28482582864892</v>
      </c>
      <c r="P424" s="81">
        <v>16.099152450999473</v>
      </c>
      <c r="Q424" s="81">
        <v>0.9208868054932291</v>
      </c>
      <c r="R424" s="81">
        <v>0</v>
      </c>
      <c r="S424" s="81">
        <v>0</v>
      </c>
      <c r="T424" s="82"/>
      <c r="U424" s="81">
        <v>2976920</v>
      </c>
      <c r="V424" s="81">
        <v>485</v>
      </c>
      <c r="W424" s="81">
        <v>298</v>
      </c>
      <c r="X424" s="81">
        <v>4819</v>
      </c>
      <c r="Y424" s="81">
        <v>7683</v>
      </c>
      <c r="Z424" s="81">
        <v>9493</v>
      </c>
      <c r="AA424" s="81">
        <v>3632</v>
      </c>
      <c r="AB424" s="81">
        <v>15618</v>
      </c>
      <c r="AC424" s="81">
        <v>0</v>
      </c>
      <c r="AD424" s="81">
        <v>0</v>
      </c>
      <c r="AE424" s="82"/>
      <c r="AF424" s="81">
        <v>23243515.799011149</v>
      </c>
      <c r="AG424" s="81">
        <v>904224.30627543258</v>
      </c>
      <c r="AH424" s="81">
        <v>2123345.1671053311</v>
      </c>
      <c r="AI424" s="81">
        <v>27669163.910212003</v>
      </c>
      <c r="AJ424" s="81">
        <v>29107961.496443175</v>
      </c>
      <c r="AK424" s="81"/>
      <c r="AL424" s="81"/>
      <c r="AM424" s="81">
        <v>2038322.5195991064</v>
      </c>
      <c r="AN424" s="81"/>
      <c r="AO424" s="81"/>
      <c r="AP424" s="82"/>
      <c r="AQ424" s="81">
        <v>129</v>
      </c>
      <c r="AR424" s="81">
        <v>39</v>
      </c>
      <c r="AS424" s="81">
        <v>0</v>
      </c>
      <c r="AT424" s="81">
        <v>0</v>
      </c>
      <c r="AU424" s="81">
        <v>0</v>
      </c>
      <c r="AV424" s="81">
        <v>0</v>
      </c>
      <c r="AW424" s="81">
        <v>0</v>
      </c>
      <c r="AX424" s="82"/>
      <c r="AY424" s="81">
        <v>620.57100000000003</v>
      </c>
      <c r="AZ424" s="81">
        <v>5094.8999999999996</v>
      </c>
      <c r="BA424" s="81">
        <v>0</v>
      </c>
      <c r="BB424" s="81">
        <v>0</v>
      </c>
      <c r="BC424" s="81">
        <v>0</v>
      </c>
      <c r="BD424" s="81">
        <v>0</v>
      </c>
      <c r="BE424" s="81">
        <v>0</v>
      </c>
      <c r="BF424" s="82"/>
      <c r="BG424" s="81">
        <v>0</v>
      </c>
      <c r="BH424" s="81">
        <v>0</v>
      </c>
      <c r="BI424" s="81">
        <v>2.456</v>
      </c>
      <c r="BJ424" s="81">
        <v>0</v>
      </c>
      <c r="BK424" s="81">
        <v>8.4320000000000004</v>
      </c>
      <c r="BL424" s="81">
        <v>0</v>
      </c>
      <c r="BM424" s="82"/>
      <c r="BN424" s="81">
        <v>0</v>
      </c>
      <c r="BO424" s="81">
        <v>0</v>
      </c>
      <c r="BP424" s="81">
        <v>1</v>
      </c>
      <c r="BQ424" s="81">
        <v>0</v>
      </c>
      <c r="BR424" s="81">
        <v>2</v>
      </c>
      <c r="BS424" s="81">
        <v>0</v>
      </c>
      <c r="BT424"/>
      <c r="BU424" s="80">
        <v>10.888</v>
      </c>
      <c r="BV424" s="80">
        <v>0</v>
      </c>
      <c r="BW424" s="80">
        <v>0</v>
      </c>
      <c r="BX424" s="80">
        <v>0</v>
      </c>
      <c r="BY424" s="80">
        <v>0</v>
      </c>
      <c r="BZ424" s="80">
        <v>0</v>
      </c>
      <c r="CA424" s="80">
        <v>0</v>
      </c>
      <c r="CB424" s="80">
        <v>0</v>
      </c>
      <c r="CC424" s="80">
        <v>0</v>
      </c>
    </row>
    <row r="425" spans="1:81">
      <c r="A425" s="80" t="s">
        <v>1669</v>
      </c>
      <c r="B425" s="80">
        <v>459</v>
      </c>
      <c r="C425" s="80">
        <v>18</v>
      </c>
      <c r="D425" s="80">
        <v>27</v>
      </c>
      <c r="E425" s="80">
        <v>2021</v>
      </c>
      <c r="F425" s="80" t="s">
        <v>75</v>
      </c>
      <c r="G425" s="174" t="s">
        <v>1665</v>
      </c>
      <c r="H425" s="80" t="s">
        <v>1666</v>
      </c>
      <c r="I425" s="177"/>
      <c r="J425" s="81">
        <v>54.984508602361132</v>
      </c>
      <c r="K425" s="81">
        <v>1.3594789979905908</v>
      </c>
      <c r="L425" s="81">
        <v>13.213528426684997</v>
      </c>
      <c r="M425" s="81">
        <v>21.721562443906265</v>
      </c>
      <c r="N425" s="81">
        <v>32.591152149795342</v>
      </c>
      <c r="O425" s="81">
        <v>12.882803894357279</v>
      </c>
      <c r="P425" s="81">
        <v>16.544862558881441</v>
      </c>
      <c r="Q425" s="81">
        <v>0.92161514949735734</v>
      </c>
      <c r="R425" s="81">
        <v>0</v>
      </c>
      <c r="S425" s="81">
        <v>0</v>
      </c>
      <c r="T425" s="82"/>
      <c r="U425" s="81">
        <v>2629728</v>
      </c>
      <c r="V425" s="81">
        <v>485</v>
      </c>
      <c r="W425" s="81">
        <v>298</v>
      </c>
      <c r="X425" s="81">
        <v>4819</v>
      </c>
      <c r="Y425" s="81">
        <v>7718</v>
      </c>
      <c r="Z425" s="81">
        <v>9479</v>
      </c>
      <c r="AA425" s="81">
        <v>3640</v>
      </c>
      <c r="AB425" s="81">
        <v>15445</v>
      </c>
      <c r="AC425" s="81">
        <v>0</v>
      </c>
      <c r="AD425" s="81">
        <v>0</v>
      </c>
      <c r="AE425" s="82"/>
      <c r="AF425" s="81">
        <v>20142584.551554091</v>
      </c>
      <c r="AG425" s="81">
        <v>919838.8407160592</v>
      </c>
      <c r="AH425" s="81">
        <v>1903702.5133140634</v>
      </c>
      <c r="AI425" s="81">
        <v>30191145.520105183</v>
      </c>
      <c r="AJ425" s="81">
        <v>28495617.772757873</v>
      </c>
      <c r="AK425" s="81">
        <v>0</v>
      </c>
      <c r="AL425" s="81">
        <v>0</v>
      </c>
      <c r="AM425" s="81">
        <v>2027370.7471915162</v>
      </c>
      <c r="AN425" s="81">
        <v>0</v>
      </c>
      <c r="AO425" s="81">
        <v>0</v>
      </c>
      <c r="AP425" s="82"/>
      <c r="AQ425" s="81">
        <v>138</v>
      </c>
      <c r="AR425" s="81">
        <v>39</v>
      </c>
      <c r="AS425" s="81">
        <v>0</v>
      </c>
      <c r="AT425" s="81">
        <v>0</v>
      </c>
      <c r="AU425" s="81">
        <v>0</v>
      </c>
      <c r="AV425" s="81">
        <v>1</v>
      </c>
      <c r="AW425" s="81"/>
      <c r="AX425" s="82"/>
      <c r="AY425" s="81">
        <v>686.57100000000003</v>
      </c>
      <c r="AZ425" s="81">
        <v>5094.8999999999996</v>
      </c>
      <c r="BA425" s="81">
        <v>0</v>
      </c>
      <c r="BB425" s="81">
        <v>0</v>
      </c>
      <c r="BC425" s="81">
        <v>0</v>
      </c>
      <c r="BD425" s="81">
        <v>1089</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1664</v>
      </c>
      <c r="B426" s="80">
        <v>459</v>
      </c>
      <c r="C426" s="80">
        <v>19</v>
      </c>
      <c r="D426" s="80">
        <v>27</v>
      </c>
      <c r="E426" s="80">
        <v>2022</v>
      </c>
      <c r="F426" s="80" t="s">
        <v>568</v>
      </c>
      <c r="G426" s="174" t="s">
        <v>1665</v>
      </c>
      <c r="H426" s="80" t="s">
        <v>1666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157</v>
      </c>
      <c r="AR426" s="81">
        <v>41</v>
      </c>
      <c r="AS426" s="81">
        <v>0</v>
      </c>
      <c r="AT426" s="81">
        <v>0</v>
      </c>
      <c r="AU426" s="81">
        <v>0</v>
      </c>
      <c r="AV426" s="81">
        <v>1</v>
      </c>
      <c r="AW426" s="81"/>
      <c r="AX426" s="82"/>
      <c r="AY426" s="81">
        <v>802.62299999999982</v>
      </c>
      <c r="AZ426" s="81">
        <v>5160.8999999999996</v>
      </c>
      <c r="BA426" s="81">
        <v>0</v>
      </c>
      <c r="BB426" s="81">
        <v>0</v>
      </c>
      <c r="BC426" s="81">
        <v>0</v>
      </c>
      <c r="BD426" s="81">
        <v>1089</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2176</v>
      </c>
      <c r="B427" s="80">
        <v>205</v>
      </c>
      <c r="C427" s="80">
        <v>1</v>
      </c>
      <c r="D427" s="80">
        <v>13</v>
      </c>
      <c r="E427" s="80">
        <v>1990</v>
      </c>
      <c r="F427" s="80" t="s">
        <v>562</v>
      </c>
      <c r="G427" s="80" t="s">
        <v>2177</v>
      </c>
      <c r="H427" s="80" t="s">
        <v>2178</v>
      </c>
      <c r="I427" s="177"/>
      <c r="J427" s="81">
        <v>11.916381338183022</v>
      </c>
      <c r="K427" s="81">
        <v>3.2147580914815652</v>
      </c>
      <c r="L427" s="81">
        <v>10.426028015738023</v>
      </c>
      <c r="M427" s="81">
        <v>9.8752180898124458</v>
      </c>
      <c r="N427" s="81">
        <v>21.766846947689107</v>
      </c>
      <c r="O427" s="81">
        <v>13.52502271304362</v>
      </c>
      <c r="P427" s="81">
        <v>31.802500830426371</v>
      </c>
      <c r="Q427" s="81">
        <v>1.32466130606063</v>
      </c>
      <c r="R427" s="81">
        <v>0</v>
      </c>
      <c r="S427" s="81">
        <v>1.663241506134262</v>
      </c>
      <c r="T427" s="82"/>
      <c r="U427" s="81">
        <v>1110737</v>
      </c>
      <c r="V427" s="81">
        <v>864</v>
      </c>
      <c r="W427" s="81">
        <v>99</v>
      </c>
      <c r="X427" s="81">
        <v>3166</v>
      </c>
      <c r="Y427" s="81">
        <v>5417</v>
      </c>
      <c r="Z427" s="81">
        <v>5563</v>
      </c>
      <c r="AA427" s="81">
        <v>7722</v>
      </c>
      <c r="AB427" s="81">
        <v>21508</v>
      </c>
      <c r="AC427" s="81">
        <v>0</v>
      </c>
      <c r="AD427" s="81">
        <v>1.663241506134262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2179</v>
      </c>
      <c r="B428" s="80">
        <v>206</v>
      </c>
      <c r="C428" s="80">
        <v>2</v>
      </c>
      <c r="D428" s="80">
        <v>13</v>
      </c>
      <c r="E428" s="80">
        <v>2005</v>
      </c>
      <c r="F428" s="80" t="s">
        <v>565</v>
      </c>
      <c r="G428" s="80" t="s">
        <v>2177</v>
      </c>
      <c r="H428" s="80" t="s">
        <v>2178</v>
      </c>
      <c r="I428" s="177"/>
      <c r="J428" s="81">
        <v>46.263479506012175</v>
      </c>
      <c r="K428" s="81">
        <v>1.8290997296878013</v>
      </c>
      <c r="L428" s="81">
        <v>22.436781651322242</v>
      </c>
      <c r="M428" s="81">
        <v>17.679066603847865</v>
      </c>
      <c r="N428" s="81">
        <v>34.28047369539798</v>
      </c>
      <c r="O428" s="81">
        <v>20.364897680152232</v>
      </c>
      <c r="P428" s="81">
        <v>31.846525996380723</v>
      </c>
      <c r="Q428" s="81">
        <v>1.1410619024425763</v>
      </c>
      <c r="R428" s="81">
        <v>0</v>
      </c>
      <c r="S428" s="81">
        <v>1.4652293175162066</v>
      </c>
      <c r="T428" s="82"/>
      <c r="U428" s="81">
        <v>4474600</v>
      </c>
      <c r="V428" s="81">
        <v>646</v>
      </c>
      <c r="W428" s="81">
        <v>198</v>
      </c>
      <c r="X428" s="81">
        <v>2446</v>
      </c>
      <c r="Y428" s="81">
        <v>5834</v>
      </c>
      <c r="Z428" s="81">
        <v>9693</v>
      </c>
      <c r="AA428" s="81">
        <v>6333</v>
      </c>
      <c r="AB428" s="81">
        <v>19368</v>
      </c>
      <c r="AC428" s="81">
        <v>0</v>
      </c>
      <c r="AD428" s="81">
        <v>1.4652293175162066</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2180</v>
      </c>
      <c r="B429" s="80">
        <v>207</v>
      </c>
      <c r="C429" s="80">
        <v>3</v>
      </c>
      <c r="D429" s="80">
        <v>13</v>
      </c>
      <c r="E429" s="80">
        <v>2006</v>
      </c>
      <c r="F429" s="80" t="s">
        <v>566</v>
      </c>
      <c r="G429" s="80" t="s">
        <v>2177</v>
      </c>
      <c r="H429" s="80" t="s">
        <v>2178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2181</v>
      </c>
      <c r="B430" s="80">
        <v>208</v>
      </c>
      <c r="C430" s="80">
        <v>4</v>
      </c>
      <c r="D430" s="80">
        <v>13</v>
      </c>
      <c r="E430" s="80">
        <v>2007</v>
      </c>
      <c r="F430" s="80" t="s">
        <v>567</v>
      </c>
      <c r="G430" s="80" t="s">
        <v>2177</v>
      </c>
      <c r="H430" s="80" t="s">
        <v>2178</v>
      </c>
      <c r="I430" s="177"/>
      <c r="J430" s="81">
        <v>38.717688029075724</v>
      </c>
      <c r="K430" s="81">
        <v>1.8767606228154148</v>
      </c>
      <c r="L430" s="81">
        <v>20.102907562072225</v>
      </c>
      <c r="M430" s="81">
        <v>23.457194383144042</v>
      </c>
      <c r="N430" s="81">
        <v>30.888496389577096</v>
      </c>
      <c r="O430" s="81">
        <v>19.689110126379298</v>
      </c>
      <c r="P430" s="81">
        <v>30.684966975020199</v>
      </c>
      <c r="Q430" s="81">
        <v>1.1700667700529954</v>
      </c>
      <c r="R430" s="81">
        <v>0</v>
      </c>
      <c r="S430" s="81">
        <v>1.6249931411960192</v>
      </c>
      <c r="T430" s="82"/>
      <c r="U430" s="81">
        <v>4078728</v>
      </c>
      <c r="V430" s="81">
        <v>626</v>
      </c>
      <c r="W430" s="81">
        <v>172</v>
      </c>
      <c r="X430" s="81">
        <v>3586</v>
      </c>
      <c r="Y430" s="81">
        <v>5821</v>
      </c>
      <c r="Z430" s="81">
        <v>9742</v>
      </c>
      <c r="AA430" s="81">
        <v>6009</v>
      </c>
      <c r="AB430" s="81">
        <v>18810</v>
      </c>
      <c r="AC430" s="81">
        <v>0</v>
      </c>
      <c r="AD430" s="81">
        <v>1.6249931411960192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2182</v>
      </c>
      <c r="B431" s="80">
        <v>209</v>
      </c>
      <c r="C431" s="80">
        <v>5</v>
      </c>
      <c r="D431" s="80">
        <v>13</v>
      </c>
      <c r="E431" s="80">
        <v>2008</v>
      </c>
      <c r="F431" s="80" t="s">
        <v>84</v>
      </c>
      <c r="G431" s="80" t="s">
        <v>2177</v>
      </c>
      <c r="H431" s="80" t="s">
        <v>2178</v>
      </c>
      <c r="I431" s="177"/>
      <c r="J431" s="81">
        <v>33.907754504970093</v>
      </c>
      <c r="K431" s="81">
        <v>1.3979464915398492</v>
      </c>
      <c r="L431" s="81">
        <v>17.383220766255775</v>
      </c>
      <c r="M431" s="81">
        <v>23.457903565875107</v>
      </c>
      <c r="N431" s="81">
        <v>29.743095464632816</v>
      </c>
      <c r="O431" s="81">
        <v>18.970723565594589</v>
      </c>
      <c r="P431" s="81">
        <v>30.190935551480479</v>
      </c>
      <c r="Q431" s="81">
        <v>1.1356675534627769</v>
      </c>
      <c r="R431" s="81">
        <v>0</v>
      </c>
      <c r="S431" s="81">
        <v>1.8028712588224503</v>
      </c>
      <c r="T431" s="82"/>
      <c r="U431" s="81">
        <v>3923632</v>
      </c>
      <c r="V431" s="81">
        <v>626</v>
      </c>
      <c r="W431" s="81">
        <v>172</v>
      </c>
      <c r="X431" s="81">
        <v>3586</v>
      </c>
      <c r="Y431" s="81">
        <v>5803</v>
      </c>
      <c r="Z431" s="81">
        <v>9716</v>
      </c>
      <c r="AA431" s="81">
        <v>5919</v>
      </c>
      <c r="AB431" s="81">
        <v>18557</v>
      </c>
      <c r="AC431" s="81">
        <v>0</v>
      </c>
      <c r="AD431" s="81">
        <v>1.8028712588224503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2183</v>
      </c>
      <c r="B432" s="80">
        <v>210</v>
      </c>
      <c r="C432" s="80">
        <v>6</v>
      </c>
      <c r="D432" s="80">
        <v>13</v>
      </c>
      <c r="E432" s="80">
        <v>2009</v>
      </c>
      <c r="F432" s="80" t="s">
        <v>85</v>
      </c>
      <c r="G432" s="80" t="s">
        <v>2177</v>
      </c>
      <c r="H432" s="80" t="s">
        <v>2178</v>
      </c>
      <c r="I432" s="177"/>
      <c r="J432" s="81">
        <v>34.556947187595298</v>
      </c>
      <c r="K432" s="81">
        <v>1.1152321963643739</v>
      </c>
      <c r="L432" s="81">
        <v>7.4294723063142847</v>
      </c>
      <c r="M432" s="81">
        <v>21.061160412918269</v>
      </c>
      <c r="N432" s="81">
        <v>26.173925938034159</v>
      </c>
      <c r="O432" s="81">
        <v>19.273054942060625</v>
      </c>
      <c r="P432" s="81">
        <v>29.050567367881854</v>
      </c>
      <c r="Q432" s="81">
        <v>1.0641173669068069</v>
      </c>
      <c r="R432" s="81">
        <v>0</v>
      </c>
      <c r="S432" s="81">
        <v>1.1597899993872469</v>
      </c>
      <c r="T432" s="82"/>
      <c r="U432" s="81">
        <v>3297001</v>
      </c>
      <c r="V432" s="81">
        <v>473</v>
      </c>
      <c r="W432" s="81">
        <v>109</v>
      </c>
      <c r="X432" s="81">
        <v>3531</v>
      </c>
      <c r="Y432" s="81">
        <v>5782</v>
      </c>
      <c r="Z432" s="81">
        <v>9743</v>
      </c>
      <c r="AA432" s="81">
        <v>5847</v>
      </c>
      <c r="AB432" s="81">
        <v>18253</v>
      </c>
      <c r="AC432" s="81">
        <v>0</v>
      </c>
      <c r="AD432" s="81">
        <v>1.1597899993872469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5.89</v>
      </c>
      <c r="BJ432" s="81">
        <v>0</v>
      </c>
      <c r="BK432" s="81">
        <v>0</v>
      </c>
      <c r="BL432" s="81">
        <v>0</v>
      </c>
      <c r="BM432" s="82"/>
      <c r="BN432" s="81">
        <v>0</v>
      </c>
      <c r="BO432" s="81">
        <v>0</v>
      </c>
      <c r="BP432" s="81">
        <v>1</v>
      </c>
      <c r="BQ432" s="81">
        <v>0</v>
      </c>
      <c r="BR432" s="81">
        <v>0</v>
      </c>
      <c r="BS432" s="81">
        <v>0</v>
      </c>
      <c r="BT432"/>
      <c r="BU432" s="80"/>
      <c r="BV432" s="80"/>
      <c r="BW432" s="80"/>
      <c r="BX432" s="80"/>
      <c r="BY432" s="80"/>
      <c r="BZ432" s="80"/>
      <c r="CA432" s="80"/>
      <c r="CB432" s="80"/>
      <c r="CC432" s="80"/>
    </row>
    <row r="433" spans="1:81">
      <c r="A433" s="80" t="s">
        <v>2184</v>
      </c>
      <c r="B433" s="80">
        <v>211</v>
      </c>
      <c r="C433" s="80">
        <v>7</v>
      </c>
      <c r="D433" s="80">
        <v>13</v>
      </c>
      <c r="E433" s="80">
        <v>2010</v>
      </c>
      <c r="F433" s="80" t="s">
        <v>86</v>
      </c>
      <c r="G433" s="80" t="s">
        <v>2177</v>
      </c>
      <c r="H433" s="80" t="s">
        <v>2178</v>
      </c>
      <c r="I433" s="177"/>
      <c r="J433" s="81">
        <v>39.44142440689847</v>
      </c>
      <c r="K433" s="81">
        <v>1.2792195116529825</v>
      </c>
      <c r="L433" s="81">
        <v>6.7948128771425766</v>
      </c>
      <c r="M433" s="81">
        <v>23.394565821363091</v>
      </c>
      <c r="N433" s="81">
        <v>28.638768477912649</v>
      </c>
      <c r="O433" s="81">
        <v>19.231167015107033</v>
      </c>
      <c r="P433" s="81">
        <v>29.356418148176203</v>
      </c>
      <c r="Q433" s="81">
        <v>1.0954471308169562</v>
      </c>
      <c r="R433" s="81">
        <v>0</v>
      </c>
      <c r="S433" s="81">
        <v>1.5157679918330391</v>
      </c>
      <c r="T433" s="82"/>
      <c r="U433" s="81">
        <v>3702437</v>
      </c>
      <c r="V433" s="81">
        <v>473</v>
      </c>
      <c r="W433" s="81">
        <v>109</v>
      </c>
      <c r="X433" s="81">
        <v>3531</v>
      </c>
      <c r="Y433" s="81">
        <v>5773</v>
      </c>
      <c r="Z433" s="81">
        <v>9767</v>
      </c>
      <c r="AA433" s="81">
        <v>5761</v>
      </c>
      <c r="AB433" s="81">
        <v>18005</v>
      </c>
      <c r="AC433" s="81">
        <v>0</v>
      </c>
      <c r="AD433" s="81">
        <v>1.5157679918330391</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5.9720000000000004</v>
      </c>
      <c r="BJ433" s="81">
        <v>0</v>
      </c>
      <c r="BK433" s="81">
        <v>0</v>
      </c>
      <c r="BL433" s="81">
        <v>0</v>
      </c>
      <c r="BM433" s="82"/>
      <c r="BN433" s="81">
        <v>0</v>
      </c>
      <c r="BO433" s="81">
        <v>0</v>
      </c>
      <c r="BP433" s="81">
        <v>1</v>
      </c>
      <c r="BQ433" s="81">
        <v>0</v>
      </c>
      <c r="BR433" s="81">
        <v>0</v>
      </c>
      <c r="BS433" s="81">
        <v>0</v>
      </c>
      <c r="BT433"/>
      <c r="BU433" s="80">
        <v>5.9720000000000004</v>
      </c>
      <c r="BV433" s="80">
        <v>0</v>
      </c>
      <c r="BW433" s="80">
        <v>0</v>
      </c>
      <c r="BX433" s="80">
        <v>0</v>
      </c>
      <c r="BY433" s="80">
        <v>0</v>
      </c>
      <c r="BZ433" s="80">
        <v>0</v>
      </c>
      <c r="CA433" s="80">
        <v>0</v>
      </c>
      <c r="CB433" s="80">
        <v>0</v>
      </c>
      <c r="CC433" s="80">
        <v>0</v>
      </c>
    </row>
    <row r="434" spans="1:81">
      <c r="A434" s="80" t="s">
        <v>2185</v>
      </c>
      <c r="B434" s="80">
        <v>212</v>
      </c>
      <c r="C434" s="80">
        <v>8</v>
      </c>
      <c r="D434" s="80">
        <v>13</v>
      </c>
      <c r="E434" s="80">
        <v>2011</v>
      </c>
      <c r="F434" s="80" t="s">
        <v>87</v>
      </c>
      <c r="G434" s="80" t="s">
        <v>2177</v>
      </c>
      <c r="H434" s="80" t="s">
        <v>2178</v>
      </c>
      <c r="I434" s="177"/>
      <c r="J434" s="81">
        <v>26.461428121311126</v>
      </c>
      <c r="K434" s="81">
        <v>1.3489197237048485</v>
      </c>
      <c r="L434" s="81">
        <v>6.7856609262291911</v>
      </c>
      <c r="M434" s="81">
        <v>20.991628433004824</v>
      </c>
      <c r="N434" s="81">
        <v>29.556073200419153</v>
      </c>
      <c r="O434" s="81">
        <v>18.908974219518807</v>
      </c>
      <c r="P434" s="81">
        <v>28.057753931314426</v>
      </c>
      <c r="Q434" s="81">
        <v>1.2504372304093352</v>
      </c>
      <c r="R434" s="81">
        <v>0</v>
      </c>
      <c r="S434" s="81">
        <v>1.3285608203313704</v>
      </c>
      <c r="T434" s="82"/>
      <c r="U434" s="81">
        <v>2475980</v>
      </c>
      <c r="V434" s="81">
        <v>473</v>
      </c>
      <c r="W434" s="81">
        <v>109</v>
      </c>
      <c r="X434" s="81">
        <v>3531</v>
      </c>
      <c r="Y434" s="81">
        <v>5761</v>
      </c>
      <c r="Z434" s="81">
        <v>9812</v>
      </c>
      <c r="AA434" s="81">
        <v>5670</v>
      </c>
      <c r="AB434" s="81">
        <v>17818</v>
      </c>
      <c r="AC434" s="81">
        <v>0</v>
      </c>
      <c r="AD434" s="81">
        <v>1.3285608203313704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7.492</v>
      </c>
      <c r="BJ434" s="81">
        <v>0</v>
      </c>
      <c r="BK434" s="81">
        <v>0</v>
      </c>
      <c r="BL434" s="81">
        <v>0</v>
      </c>
      <c r="BM434" s="82"/>
      <c r="BN434" s="81">
        <v>0</v>
      </c>
      <c r="BO434" s="81">
        <v>0</v>
      </c>
      <c r="BP434" s="81">
        <v>1</v>
      </c>
      <c r="BQ434" s="81">
        <v>0</v>
      </c>
      <c r="BR434" s="81">
        <v>0</v>
      </c>
      <c r="BS434" s="81">
        <v>0</v>
      </c>
      <c r="BT434"/>
      <c r="BU434" s="80">
        <v>7.492</v>
      </c>
      <c r="BV434" s="80">
        <v>0</v>
      </c>
      <c r="BW434" s="80">
        <v>0</v>
      </c>
      <c r="BX434" s="80">
        <v>0</v>
      </c>
      <c r="BY434" s="80">
        <v>0</v>
      </c>
      <c r="BZ434" s="80">
        <v>0</v>
      </c>
      <c r="CA434" s="80">
        <v>0</v>
      </c>
      <c r="CB434" s="80">
        <v>0</v>
      </c>
      <c r="CC434" s="80">
        <v>0</v>
      </c>
    </row>
    <row r="435" spans="1:81">
      <c r="A435" s="80" t="s">
        <v>2186</v>
      </c>
      <c r="B435" s="80">
        <v>213</v>
      </c>
      <c r="C435" s="80">
        <v>9</v>
      </c>
      <c r="D435" s="80">
        <v>13</v>
      </c>
      <c r="E435" s="80">
        <v>2012</v>
      </c>
      <c r="F435" s="80" t="s">
        <v>88</v>
      </c>
      <c r="G435" s="80" t="s">
        <v>2177</v>
      </c>
      <c r="H435" s="80" t="s">
        <v>2178</v>
      </c>
      <c r="I435" s="177"/>
      <c r="J435" s="81">
        <v>39.375385404159864</v>
      </c>
      <c r="K435" s="81">
        <v>1.2684696441115195</v>
      </c>
      <c r="L435" s="81">
        <v>6.5781897819511777</v>
      </c>
      <c r="M435" s="81">
        <v>22.198625853938392</v>
      </c>
      <c r="N435" s="81">
        <v>30.748063881483102</v>
      </c>
      <c r="O435" s="81">
        <v>19.027850616006141</v>
      </c>
      <c r="P435" s="81">
        <v>27.849122711097881</v>
      </c>
      <c r="Q435" s="81">
        <v>1.3461418917922567</v>
      </c>
      <c r="R435" s="81">
        <v>0</v>
      </c>
      <c r="S435" s="81">
        <v>1.454753069753834</v>
      </c>
      <c r="T435" s="82"/>
      <c r="U435" s="81">
        <v>3211141</v>
      </c>
      <c r="V435" s="81">
        <v>473</v>
      </c>
      <c r="W435" s="81">
        <v>109</v>
      </c>
      <c r="X435" s="81">
        <v>3531</v>
      </c>
      <c r="Y435" s="81">
        <v>5785</v>
      </c>
      <c r="Z435" s="81">
        <v>9952</v>
      </c>
      <c r="AA435" s="81">
        <v>5596</v>
      </c>
      <c r="AB435" s="81">
        <v>17655</v>
      </c>
      <c r="AC435" s="81">
        <v>0</v>
      </c>
      <c r="AD435" s="81">
        <v>1.454753069753834</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7.0880000000000001</v>
      </c>
      <c r="BJ435" s="81">
        <v>0</v>
      </c>
      <c r="BK435" s="81">
        <v>0</v>
      </c>
      <c r="BL435" s="81">
        <v>0</v>
      </c>
      <c r="BM435" s="82"/>
      <c r="BN435" s="81">
        <v>0</v>
      </c>
      <c r="BO435" s="81">
        <v>0</v>
      </c>
      <c r="BP435" s="81">
        <v>1</v>
      </c>
      <c r="BQ435" s="81">
        <v>0</v>
      </c>
      <c r="BR435" s="81">
        <v>0</v>
      </c>
      <c r="BS435" s="81">
        <v>0</v>
      </c>
      <c r="BT435"/>
      <c r="BU435" s="80">
        <v>7.0880000000000001</v>
      </c>
      <c r="BV435" s="80">
        <v>0</v>
      </c>
      <c r="BW435" s="80">
        <v>0</v>
      </c>
      <c r="BX435" s="80">
        <v>0</v>
      </c>
      <c r="BY435" s="80">
        <v>0</v>
      </c>
      <c r="BZ435" s="80">
        <v>0</v>
      </c>
      <c r="CA435" s="80">
        <v>0</v>
      </c>
      <c r="CB435" s="80">
        <v>0</v>
      </c>
      <c r="CC435" s="80">
        <v>0</v>
      </c>
    </row>
    <row r="436" spans="1:81">
      <c r="A436" s="80" t="s">
        <v>2187</v>
      </c>
      <c r="B436" s="80">
        <v>214</v>
      </c>
      <c r="C436" s="80">
        <v>10</v>
      </c>
      <c r="D436" s="80">
        <v>13</v>
      </c>
      <c r="E436" s="80">
        <v>2013</v>
      </c>
      <c r="F436" s="80" t="s">
        <v>89</v>
      </c>
      <c r="G436" s="80" t="s">
        <v>2177</v>
      </c>
      <c r="H436" s="80" t="s">
        <v>2178</v>
      </c>
      <c r="I436" s="177"/>
      <c r="J436" s="81">
        <v>18.211964373786135</v>
      </c>
      <c r="K436" s="81">
        <v>1.0556187059979907</v>
      </c>
      <c r="L436" s="81">
        <v>5.7920821164426428</v>
      </c>
      <c r="M436" s="81">
        <v>21.475283952288816</v>
      </c>
      <c r="N436" s="81">
        <v>28.095013655220001</v>
      </c>
      <c r="O436" s="81">
        <v>18.361021760219611</v>
      </c>
      <c r="P436" s="81">
        <v>27.419551295247594</v>
      </c>
      <c r="Q436" s="81">
        <v>1.346617001701526</v>
      </c>
      <c r="R436" s="81">
        <v>0</v>
      </c>
      <c r="S436" s="81">
        <v>1.2038667700780157</v>
      </c>
      <c r="T436" s="82"/>
      <c r="U436" s="81">
        <v>1417384</v>
      </c>
      <c r="V436" s="81">
        <v>473</v>
      </c>
      <c r="W436" s="81">
        <v>109</v>
      </c>
      <c r="X436" s="81">
        <v>3531</v>
      </c>
      <c r="Y436" s="81">
        <v>5740</v>
      </c>
      <c r="Z436" s="81">
        <v>10032</v>
      </c>
      <c r="AA436" s="81">
        <v>5489</v>
      </c>
      <c r="AB436" s="81">
        <v>17408</v>
      </c>
      <c r="AC436" s="81">
        <v>0</v>
      </c>
      <c r="AD436" s="81">
        <v>1.2038667700780157</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7.0949999999999998</v>
      </c>
      <c r="BJ436" s="81">
        <v>0</v>
      </c>
      <c r="BK436" s="81">
        <v>0</v>
      </c>
      <c r="BL436" s="81">
        <v>0</v>
      </c>
      <c r="BM436" s="82"/>
      <c r="BN436" s="81">
        <v>0</v>
      </c>
      <c r="BO436" s="81">
        <v>0</v>
      </c>
      <c r="BP436" s="81">
        <v>1</v>
      </c>
      <c r="BQ436" s="81">
        <v>0</v>
      </c>
      <c r="BR436" s="81">
        <v>0</v>
      </c>
      <c r="BS436" s="81">
        <v>0</v>
      </c>
      <c r="BT436"/>
      <c r="BU436" s="80">
        <v>7.0949999999999998</v>
      </c>
      <c r="BV436" s="80">
        <v>0</v>
      </c>
      <c r="BW436" s="80">
        <v>0</v>
      </c>
      <c r="BX436" s="80">
        <v>0</v>
      </c>
      <c r="BY436" s="80">
        <v>0</v>
      </c>
      <c r="BZ436" s="80">
        <v>0</v>
      </c>
      <c r="CA436" s="80">
        <v>0</v>
      </c>
      <c r="CB436" s="80">
        <v>0</v>
      </c>
      <c r="CC436" s="80">
        <v>0</v>
      </c>
    </row>
    <row r="437" spans="1:81">
      <c r="A437" s="80" t="s">
        <v>2188</v>
      </c>
      <c r="B437" s="80">
        <v>215</v>
      </c>
      <c r="C437" s="80">
        <v>11</v>
      </c>
      <c r="D437" s="80">
        <v>13</v>
      </c>
      <c r="E437" s="80">
        <v>2014</v>
      </c>
      <c r="F437" s="80" t="s">
        <v>90</v>
      </c>
      <c r="G437" s="80" t="s">
        <v>2177</v>
      </c>
      <c r="H437" s="80" t="s">
        <v>2178</v>
      </c>
      <c r="I437" s="177"/>
      <c r="J437" s="81">
        <v>26.856023184088997</v>
      </c>
      <c r="K437" s="81">
        <v>1.0149003679711404</v>
      </c>
      <c r="L437" s="81">
        <v>11.000144952456287</v>
      </c>
      <c r="M437" s="81">
        <v>20.661129734253617</v>
      </c>
      <c r="N437" s="81">
        <v>31.143320155251303</v>
      </c>
      <c r="O437" s="81">
        <v>17.309988704205967</v>
      </c>
      <c r="P437" s="81">
        <v>27.190583178552387</v>
      </c>
      <c r="Q437" s="81">
        <v>1.2757640703244615</v>
      </c>
      <c r="R437" s="81">
        <v>0</v>
      </c>
      <c r="S437" s="81">
        <v>1.5723703162526932</v>
      </c>
      <c r="T437" s="82"/>
      <c r="U437" s="81">
        <v>2236822</v>
      </c>
      <c r="V437" s="81">
        <v>400</v>
      </c>
      <c r="W437" s="81">
        <v>182</v>
      </c>
      <c r="X437" s="81">
        <v>3491</v>
      </c>
      <c r="Y437" s="81">
        <v>5736</v>
      </c>
      <c r="Z437" s="81">
        <v>9961</v>
      </c>
      <c r="AA437" s="81">
        <v>5415</v>
      </c>
      <c r="AB437" s="81">
        <v>17189</v>
      </c>
      <c r="AC437" s="81">
        <v>0</v>
      </c>
      <c r="AD437" s="81">
        <v>1.5723703162526932</v>
      </c>
      <c r="AE437" s="82"/>
      <c r="AF437" s="81">
        <v>26242428.162647557</v>
      </c>
      <c r="AG437" s="81">
        <v>725723.70052849373</v>
      </c>
      <c r="AH437" s="81">
        <v>1491986.8620794625</v>
      </c>
      <c r="AI437" s="81">
        <v>21860317.584520601</v>
      </c>
      <c r="AJ437" s="81">
        <v>35500751.339758322</v>
      </c>
      <c r="AK437" s="81">
        <v>0</v>
      </c>
      <c r="AL437" s="81">
        <v>0</v>
      </c>
      <c r="AM437" s="81">
        <v>2359792.8410779233</v>
      </c>
      <c r="AN437" s="81">
        <v>0</v>
      </c>
      <c r="AO437" s="81">
        <v>0</v>
      </c>
      <c r="AP437" s="82"/>
      <c r="AQ437" s="81">
        <v>75</v>
      </c>
      <c r="AR437" s="81">
        <v>33</v>
      </c>
      <c r="AS437" s="81">
        <v>4</v>
      </c>
      <c r="AT437" s="81">
        <v>0</v>
      </c>
      <c r="AU437" s="81">
        <v>0</v>
      </c>
      <c r="AV437" s="81">
        <v>1</v>
      </c>
      <c r="AW437" s="81" t="s">
        <v>564</v>
      </c>
      <c r="AX437" s="82"/>
      <c r="AY437" s="81">
        <v>365.3</v>
      </c>
      <c r="AZ437" s="81">
        <v>3151.6</v>
      </c>
      <c r="BA437" s="81">
        <v>22500</v>
      </c>
      <c r="BB437" s="81">
        <v>0</v>
      </c>
      <c r="BC437" s="81">
        <v>0</v>
      </c>
      <c r="BD437" s="81">
        <v>1110</v>
      </c>
      <c r="BE437" s="81" t="s">
        <v>564</v>
      </c>
      <c r="BF437" s="82"/>
      <c r="BG437" s="81">
        <v>0</v>
      </c>
      <c r="BH437" s="81">
        <v>0</v>
      </c>
      <c r="BI437" s="81">
        <v>7.3369999999999997</v>
      </c>
      <c r="BJ437" s="81">
        <v>0</v>
      </c>
      <c r="BK437" s="81">
        <v>0</v>
      </c>
      <c r="BL437" s="81">
        <v>0</v>
      </c>
      <c r="BM437" s="82"/>
      <c r="BN437" s="81">
        <v>0</v>
      </c>
      <c r="BO437" s="81">
        <v>0</v>
      </c>
      <c r="BP437" s="81">
        <v>1</v>
      </c>
      <c r="BQ437" s="81">
        <v>0</v>
      </c>
      <c r="BR437" s="81">
        <v>0</v>
      </c>
      <c r="BS437" s="81">
        <v>0</v>
      </c>
      <c r="BT437"/>
      <c r="BU437" s="80">
        <v>7.3369999999999997</v>
      </c>
      <c r="BV437" s="80">
        <v>0</v>
      </c>
      <c r="BW437" s="80">
        <v>0</v>
      </c>
      <c r="BX437" s="80">
        <v>0</v>
      </c>
      <c r="BY437" s="80">
        <v>0</v>
      </c>
      <c r="BZ437" s="80">
        <v>0</v>
      </c>
      <c r="CA437" s="80">
        <v>0</v>
      </c>
      <c r="CB437" s="80">
        <v>0</v>
      </c>
      <c r="CC437" s="80">
        <v>0</v>
      </c>
    </row>
    <row r="438" spans="1:81">
      <c r="A438" s="80" t="s">
        <v>2189</v>
      </c>
      <c r="B438" s="80">
        <v>216</v>
      </c>
      <c r="C438" s="80">
        <v>12</v>
      </c>
      <c r="D438" s="80">
        <v>13</v>
      </c>
      <c r="E438" s="80">
        <v>2015</v>
      </c>
      <c r="F438" s="80" t="s">
        <v>91</v>
      </c>
      <c r="G438" s="80" t="s">
        <v>2177</v>
      </c>
      <c r="H438" s="80" t="s">
        <v>2178</v>
      </c>
      <c r="I438" s="177"/>
      <c r="J438" s="81">
        <v>33.473944420938359</v>
      </c>
      <c r="K438" s="81">
        <v>0.9723316636710746</v>
      </c>
      <c r="L438" s="81">
        <v>10.893494084300171</v>
      </c>
      <c r="M438" s="81">
        <v>19.734594836161822</v>
      </c>
      <c r="N438" s="81">
        <v>25.827812971148994</v>
      </c>
      <c r="O438" s="81">
        <v>17.041531058264297</v>
      </c>
      <c r="P438" s="81">
        <v>27.010965350540708</v>
      </c>
      <c r="Q438" s="81">
        <v>1.2353953973332239</v>
      </c>
      <c r="R438" s="81">
        <v>0</v>
      </c>
      <c r="S438" s="81">
        <v>1.2073857500998189</v>
      </c>
      <c r="T438" s="82"/>
      <c r="U438" s="81">
        <v>2725631</v>
      </c>
      <c r="V438" s="81">
        <v>400</v>
      </c>
      <c r="W438" s="81">
        <v>182</v>
      </c>
      <c r="X438" s="81">
        <v>3491</v>
      </c>
      <c r="Y438" s="81">
        <v>5725</v>
      </c>
      <c r="Z438" s="81">
        <v>9901</v>
      </c>
      <c r="AA438" s="81">
        <v>5375</v>
      </c>
      <c r="AB438" s="81">
        <v>17003</v>
      </c>
      <c r="AC438" s="81">
        <v>0</v>
      </c>
      <c r="AD438" s="81">
        <v>1.2073857500998189</v>
      </c>
      <c r="AE438" s="82"/>
      <c r="AF438" s="81">
        <v>32398736.116224229</v>
      </c>
      <c r="AG438" s="81">
        <v>645907.51097616588</v>
      </c>
      <c r="AH438" s="81">
        <v>1279239.7221436833</v>
      </c>
      <c r="AI438" s="81">
        <v>22057910.875112519</v>
      </c>
      <c r="AJ438" s="81">
        <v>30254062.753507014</v>
      </c>
      <c r="AK438" s="81">
        <v>0</v>
      </c>
      <c r="AL438" s="81">
        <v>0</v>
      </c>
      <c r="AM438" s="81">
        <v>2330189.8250975809</v>
      </c>
      <c r="AN438" s="81">
        <v>0</v>
      </c>
      <c r="AO438" s="81">
        <v>0</v>
      </c>
      <c r="AP438" s="82"/>
      <c r="AQ438" s="81">
        <v>101</v>
      </c>
      <c r="AR438" s="81">
        <v>55</v>
      </c>
      <c r="AS438" s="81">
        <v>4</v>
      </c>
      <c r="AT438" s="81">
        <v>0</v>
      </c>
      <c r="AU438" s="81">
        <v>0</v>
      </c>
      <c r="AV438" s="81">
        <v>1</v>
      </c>
      <c r="AW438" s="81" t="s">
        <v>564</v>
      </c>
      <c r="AX438" s="82"/>
      <c r="AY438" s="81">
        <v>498.9</v>
      </c>
      <c r="AZ438" s="81">
        <v>3863.9</v>
      </c>
      <c r="BA438" s="81">
        <v>22500</v>
      </c>
      <c r="BB438" s="81">
        <v>0</v>
      </c>
      <c r="BC438" s="81">
        <v>0</v>
      </c>
      <c r="BD438" s="81">
        <v>1110</v>
      </c>
      <c r="BE438" s="81" t="s">
        <v>564</v>
      </c>
      <c r="BF438" s="82"/>
      <c r="BG438" s="81">
        <v>0</v>
      </c>
      <c r="BH438" s="81">
        <v>0</v>
      </c>
      <c r="BI438" s="81">
        <v>7.6580000000000004</v>
      </c>
      <c r="BJ438" s="81">
        <v>0</v>
      </c>
      <c r="BK438" s="81">
        <v>0</v>
      </c>
      <c r="BL438" s="81">
        <v>0</v>
      </c>
      <c r="BM438" s="82"/>
      <c r="BN438" s="81">
        <v>0</v>
      </c>
      <c r="BO438" s="81">
        <v>0</v>
      </c>
      <c r="BP438" s="81">
        <v>1</v>
      </c>
      <c r="BQ438" s="81">
        <v>0</v>
      </c>
      <c r="BR438" s="81">
        <v>0</v>
      </c>
      <c r="BS438" s="81">
        <v>0</v>
      </c>
      <c r="BT438"/>
      <c r="BU438" s="80">
        <v>7.6580000000000004</v>
      </c>
      <c r="BV438" s="80">
        <v>0</v>
      </c>
      <c r="BW438" s="80">
        <v>0</v>
      </c>
      <c r="BX438" s="80">
        <v>0</v>
      </c>
      <c r="BY438" s="80">
        <v>0</v>
      </c>
      <c r="BZ438" s="80">
        <v>0</v>
      </c>
      <c r="CA438" s="80">
        <v>0</v>
      </c>
      <c r="CB438" s="80">
        <v>0</v>
      </c>
      <c r="CC438" s="80">
        <v>0</v>
      </c>
    </row>
    <row r="439" spans="1:81">
      <c r="A439" s="80" t="s">
        <v>2190</v>
      </c>
      <c r="B439" s="80">
        <v>217</v>
      </c>
      <c r="C439" s="80">
        <v>13</v>
      </c>
      <c r="D439" s="80">
        <v>13</v>
      </c>
      <c r="E439" s="80">
        <v>2016</v>
      </c>
      <c r="F439" s="80" t="s">
        <v>92</v>
      </c>
      <c r="G439" s="80" t="s">
        <v>2177</v>
      </c>
      <c r="H439" s="80" t="s">
        <v>2178</v>
      </c>
      <c r="I439" s="177"/>
      <c r="J439" s="81">
        <v>21.585295907021987</v>
      </c>
      <c r="K439" s="81">
        <v>0.96405621741620273</v>
      </c>
      <c r="L439" s="81">
        <v>11.44990962286581</v>
      </c>
      <c r="M439" s="81">
        <v>19.903320033221938</v>
      </c>
      <c r="N439" s="81">
        <v>24.617256900774613</v>
      </c>
      <c r="O439" s="81">
        <v>16.882196300401485</v>
      </c>
      <c r="P439" s="81">
        <v>25.969868737554538</v>
      </c>
      <c r="Q439" s="81">
        <v>1.1865474358740908</v>
      </c>
      <c r="R439" s="81">
        <v>0</v>
      </c>
      <c r="S439" s="81">
        <v>0.38495221750999997</v>
      </c>
      <c r="T439" s="82"/>
      <c r="U439" s="81">
        <v>2042338</v>
      </c>
      <c r="V439" s="81">
        <v>400</v>
      </c>
      <c r="W439" s="81">
        <v>182</v>
      </c>
      <c r="X439" s="81">
        <v>3491</v>
      </c>
      <c r="Y439" s="81">
        <v>5718</v>
      </c>
      <c r="Z439" s="81">
        <v>9929</v>
      </c>
      <c r="AA439" s="81">
        <v>5345</v>
      </c>
      <c r="AB439" s="81">
        <v>16799</v>
      </c>
      <c r="AC439" s="81">
        <v>0</v>
      </c>
      <c r="AD439" s="81">
        <v>0.38495221751000003</v>
      </c>
      <c r="AE439" s="82"/>
      <c r="AF439" s="81">
        <v>21565609.222395301</v>
      </c>
      <c r="AG439" s="81">
        <v>616281.04167206818</v>
      </c>
      <c r="AH439" s="81">
        <v>986796.84275130322</v>
      </c>
      <c r="AI439" s="81">
        <v>23255987.482985139</v>
      </c>
      <c r="AJ439" s="81">
        <v>27517422.364470121</v>
      </c>
      <c r="AK439" s="81">
        <v>0</v>
      </c>
      <c r="AL439" s="81">
        <v>0</v>
      </c>
      <c r="AM439" s="81">
        <v>2304021.089589986</v>
      </c>
      <c r="AN439" s="81">
        <v>0</v>
      </c>
      <c r="AO439" s="81">
        <v>0</v>
      </c>
      <c r="AP439" s="82"/>
      <c r="AQ439" s="81">
        <v>115</v>
      </c>
      <c r="AR439" s="81">
        <v>79</v>
      </c>
      <c r="AS439" s="81">
        <v>4</v>
      </c>
      <c r="AT439" s="81">
        <v>0</v>
      </c>
      <c r="AU439" s="81">
        <v>0</v>
      </c>
      <c r="AV439" s="81">
        <v>1</v>
      </c>
      <c r="AW439" s="81" t="s">
        <v>564</v>
      </c>
      <c r="AX439" s="82"/>
      <c r="AY439" s="81">
        <v>583.9</v>
      </c>
      <c r="AZ439" s="81">
        <v>4916.7</v>
      </c>
      <c r="BA439" s="81">
        <v>22500</v>
      </c>
      <c r="BB439" s="81">
        <v>0</v>
      </c>
      <c r="BC439" s="81">
        <v>0</v>
      </c>
      <c r="BD439" s="81">
        <v>1110</v>
      </c>
      <c r="BE439" s="81" t="s">
        <v>564</v>
      </c>
      <c r="BF439" s="82"/>
      <c r="BG439" s="81">
        <v>0</v>
      </c>
      <c r="BH439" s="81">
        <v>0</v>
      </c>
      <c r="BI439" s="81">
        <v>7.8810000000000002</v>
      </c>
      <c r="BJ439" s="81">
        <v>0</v>
      </c>
      <c r="BK439" s="81">
        <v>0</v>
      </c>
      <c r="BL439" s="81">
        <v>0</v>
      </c>
      <c r="BM439" s="82"/>
      <c r="BN439" s="81">
        <v>0</v>
      </c>
      <c r="BO439" s="81">
        <v>0</v>
      </c>
      <c r="BP439" s="81">
        <v>1</v>
      </c>
      <c r="BQ439" s="81">
        <v>0</v>
      </c>
      <c r="BR439" s="81">
        <v>0</v>
      </c>
      <c r="BS439" s="81">
        <v>0</v>
      </c>
      <c r="BT439"/>
      <c r="BU439" s="80">
        <v>7.8810000000000002</v>
      </c>
      <c r="BV439" s="80">
        <v>0</v>
      </c>
      <c r="BW439" s="80">
        <v>0</v>
      </c>
      <c r="BX439" s="80">
        <v>0</v>
      </c>
      <c r="BY439" s="80">
        <v>0</v>
      </c>
      <c r="BZ439" s="80">
        <v>0</v>
      </c>
      <c r="CA439" s="80">
        <v>0</v>
      </c>
      <c r="CB439" s="80">
        <v>0</v>
      </c>
      <c r="CC439" s="80">
        <v>0</v>
      </c>
    </row>
    <row r="440" spans="1:81">
      <c r="A440" s="80" t="s">
        <v>2191</v>
      </c>
      <c r="B440" s="80">
        <v>218</v>
      </c>
      <c r="C440" s="80">
        <v>14</v>
      </c>
      <c r="D440" s="80">
        <v>13</v>
      </c>
      <c r="E440" s="80">
        <v>2017</v>
      </c>
      <c r="F440" s="80" t="s">
        <v>71</v>
      </c>
      <c r="G440" s="80" t="s">
        <v>2177</v>
      </c>
      <c r="H440" s="80" t="s">
        <v>2178</v>
      </c>
      <c r="I440" s="177"/>
      <c r="J440" s="81">
        <v>19.341467547463928</v>
      </c>
      <c r="K440" s="81">
        <v>0.96405086384755101</v>
      </c>
      <c r="L440" s="81">
        <v>11.347474084536326</v>
      </c>
      <c r="M440" s="81">
        <v>17.288663480120469</v>
      </c>
      <c r="N440" s="81">
        <v>28.0300258401059</v>
      </c>
      <c r="O440" s="81">
        <v>16.645187663541932</v>
      </c>
      <c r="P440" s="81">
        <v>25.757079455951171</v>
      </c>
      <c r="Q440" s="81">
        <v>1.1320834206948287</v>
      </c>
      <c r="R440" s="81">
        <v>0</v>
      </c>
      <c r="S440" s="81">
        <v>0.67475100081200012</v>
      </c>
      <c r="T440" s="82"/>
      <c r="U440" s="81">
        <v>2119896</v>
      </c>
      <c r="V440" s="81">
        <v>400</v>
      </c>
      <c r="W440" s="81">
        <v>182</v>
      </c>
      <c r="X440" s="81">
        <v>3491</v>
      </c>
      <c r="Y440" s="81">
        <v>5737</v>
      </c>
      <c r="Z440" s="81">
        <v>9952</v>
      </c>
      <c r="AA440" s="81">
        <v>5335</v>
      </c>
      <c r="AB440" s="81">
        <v>16575</v>
      </c>
      <c r="AC440" s="81">
        <v>0</v>
      </c>
      <c r="AD440" s="81">
        <v>0.67475100081200012</v>
      </c>
      <c r="AE440" s="82"/>
      <c r="AF440" s="81">
        <v>20159882.38872062</v>
      </c>
      <c r="AG440" s="81">
        <v>618504.16702454013</v>
      </c>
      <c r="AH440" s="81">
        <v>1414784.4493009429</v>
      </c>
      <c r="AI440" s="81">
        <v>21114614.001014329</v>
      </c>
      <c r="AJ440" s="81">
        <v>33733865.4800357</v>
      </c>
      <c r="AK440" s="81">
        <v>0</v>
      </c>
      <c r="AL440" s="81">
        <v>0</v>
      </c>
      <c r="AM440" s="81">
        <v>2276856.072057737</v>
      </c>
      <c r="AN440" s="81">
        <v>0</v>
      </c>
      <c r="AO440" s="81">
        <v>0</v>
      </c>
      <c r="AP440" s="82"/>
      <c r="AQ440" s="81">
        <v>124</v>
      </c>
      <c r="AR440" s="81">
        <v>97</v>
      </c>
      <c r="AS440" s="81">
        <v>4</v>
      </c>
      <c r="AT440" s="81">
        <v>0</v>
      </c>
      <c r="AU440" s="81">
        <v>0</v>
      </c>
      <c r="AV440" s="81">
        <v>1</v>
      </c>
      <c r="AW440" s="81" t="s">
        <v>564</v>
      </c>
      <c r="AX440" s="82"/>
      <c r="AY440" s="81">
        <v>645.1</v>
      </c>
      <c r="AZ440" s="81">
        <v>26754.3</v>
      </c>
      <c r="BA440" s="81">
        <v>22500</v>
      </c>
      <c r="BB440" s="81">
        <v>0</v>
      </c>
      <c r="BC440" s="81">
        <v>0</v>
      </c>
      <c r="BD440" s="81">
        <v>1110</v>
      </c>
      <c r="BE440" s="81" t="s">
        <v>564</v>
      </c>
      <c r="BF440" s="82"/>
      <c r="BG440" s="81">
        <v>0</v>
      </c>
      <c r="BH440" s="81">
        <v>0</v>
      </c>
      <c r="BI440" s="81">
        <v>7.54</v>
      </c>
      <c r="BJ440" s="81">
        <v>0</v>
      </c>
      <c r="BK440" s="81">
        <v>0</v>
      </c>
      <c r="BL440" s="81">
        <v>0</v>
      </c>
      <c r="BM440" s="82"/>
      <c r="BN440" s="81">
        <v>0</v>
      </c>
      <c r="BO440" s="81">
        <v>0</v>
      </c>
      <c r="BP440" s="81">
        <v>1</v>
      </c>
      <c r="BQ440" s="81">
        <v>0</v>
      </c>
      <c r="BR440" s="81">
        <v>0</v>
      </c>
      <c r="BS440" s="81">
        <v>0</v>
      </c>
      <c r="BT440"/>
      <c r="BU440" s="80">
        <v>7.54</v>
      </c>
      <c r="BV440" s="80">
        <v>0</v>
      </c>
      <c r="BW440" s="80">
        <v>0</v>
      </c>
      <c r="BX440" s="80">
        <v>0</v>
      </c>
      <c r="BY440" s="80">
        <v>0</v>
      </c>
      <c r="BZ440" s="80">
        <v>0</v>
      </c>
      <c r="CA440" s="80">
        <v>0</v>
      </c>
      <c r="CB440" s="80">
        <v>0</v>
      </c>
      <c r="CC440" s="80">
        <v>0</v>
      </c>
    </row>
    <row r="441" spans="1:81">
      <c r="A441" s="80" t="s">
        <v>2192</v>
      </c>
      <c r="B441" s="80">
        <v>219</v>
      </c>
      <c r="C441" s="80">
        <v>15</v>
      </c>
      <c r="D441" s="80">
        <v>13</v>
      </c>
      <c r="E441" s="80">
        <v>2018</v>
      </c>
      <c r="F441" s="80" t="s">
        <v>93</v>
      </c>
      <c r="G441" s="80" t="s">
        <v>2177</v>
      </c>
      <c r="H441" s="80" t="s">
        <v>2178</v>
      </c>
      <c r="I441" s="177"/>
      <c r="J441" s="81">
        <v>16.952046724498011</v>
      </c>
      <c r="K441" s="81">
        <v>0.87480935108725899</v>
      </c>
      <c r="L441" s="81">
        <v>10.295360362905285</v>
      </c>
      <c r="M441" s="81">
        <v>15.987409368825208</v>
      </c>
      <c r="N441" s="81">
        <v>23.573466384432493</v>
      </c>
      <c r="O441" s="81">
        <v>16.329178667556675</v>
      </c>
      <c r="P441" s="81">
        <v>25.127856330290793</v>
      </c>
      <c r="Q441" s="81">
        <v>1.0363826399179392</v>
      </c>
      <c r="R441" s="81">
        <v>0</v>
      </c>
      <c r="S441" s="81">
        <v>0.63463824952000003</v>
      </c>
      <c r="T441" s="82"/>
      <c r="U441" s="81">
        <v>1914832</v>
      </c>
      <c r="V441" s="81">
        <v>400</v>
      </c>
      <c r="W441" s="81">
        <v>182</v>
      </c>
      <c r="X441" s="81">
        <v>3491</v>
      </c>
      <c r="Y441" s="81">
        <v>5727</v>
      </c>
      <c r="Z441" s="81">
        <v>9950</v>
      </c>
      <c r="AA441" s="81">
        <v>5257</v>
      </c>
      <c r="AB441" s="81">
        <v>16352</v>
      </c>
      <c r="AC441" s="81">
        <v>0</v>
      </c>
      <c r="AD441" s="81">
        <v>0.63463824952000003</v>
      </c>
      <c r="AE441" s="82"/>
      <c r="AF441" s="81">
        <v>19585057.624860939</v>
      </c>
      <c r="AG441" s="81">
        <v>544815.5449546387</v>
      </c>
      <c r="AH441" s="81">
        <v>1319454.073358695</v>
      </c>
      <c r="AI441" s="81">
        <v>20188273.24768937</v>
      </c>
      <c r="AJ441" s="81">
        <v>30192972.315639559</v>
      </c>
      <c r="AK441" s="81">
        <v>0</v>
      </c>
      <c r="AL441" s="81">
        <v>0</v>
      </c>
      <c r="AM441" s="81">
        <v>2250870.9623568831</v>
      </c>
      <c r="AN441" s="81">
        <v>0</v>
      </c>
      <c r="AO441" s="81">
        <v>0</v>
      </c>
      <c r="AP441" s="82"/>
      <c r="AQ441" s="81">
        <v>151</v>
      </c>
      <c r="AR441" s="81">
        <v>113</v>
      </c>
      <c r="AS441" s="81">
        <v>4</v>
      </c>
      <c r="AT441" s="81">
        <v>0</v>
      </c>
      <c r="AU441" s="81">
        <v>0</v>
      </c>
      <c r="AV441" s="81">
        <v>1</v>
      </c>
      <c r="AW441" s="81" t="s">
        <v>564</v>
      </c>
      <c r="AX441" s="82"/>
      <c r="AY441" s="81">
        <v>788.9</v>
      </c>
      <c r="AZ441" s="81">
        <v>27899</v>
      </c>
      <c r="BA441" s="81">
        <v>22500</v>
      </c>
      <c r="BB441" s="81">
        <v>0</v>
      </c>
      <c r="BC441" s="81">
        <v>0</v>
      </c>
      <c r="BD441" s="81">
        <v>1110</v>
      </c>
      <c r="BE441" s="81" t="s">
        <v>564</v>
      </c>
      <c r="BF441" s="82"/>
      <c r="BG441" s="81">
        <v>0</v>
      </c>
      <c r="BH441" s="81">
        <v>0</v>
      </c>
      <c r="BI441" s="81">
        <v>8.032</v>
      </c>
      <c r="BJ441" s="81">
        <v>0</v>
      </c>
      <c r="BK441" s="81">
        <v>0</v>
      </c>
      <c r="BL441" s="81">
        <v>0</v>
      </c>
      <c r="BM441" s="82"/>
      <c r="BN441" s="81">
        <v>0</v>
      </c>
      <c r="BO441" s="81">
        <v>0</v>
      </c>
      <c r="BP441" s="81">
        <v>1</v>
      </c>
      <c r="BQ441" s="81">
        <v>0</v>
      </c>
      <c r="BR441" s="81">
        <v>0</v>
      </c>
      <c r="BS441" s="81">
        <v>0</v>
      </c>
      <c r="BT441"/>
      <c r="BU441" s="80">
        <v>8.032</v>
      </c>
      <c r="BV441" s="80">
        <v>0</v>
      </c>
      <c r="BW441" s="80">
        <v>0</v>
      </c>
      <c r="BX441" s="80">
        <v>0</v>
      </c>
      <c r="BY441" s="80">
        <v>0</v>
      </c>
      <c r="BZ441" s="80">
        <v>0</v>
      </c>
      <c r="CA441" s="80">
        <v>0</v>
      </c>
      <c r="CB441" s="80">
        <v>0</v>
      </c>
      <c r="CC441" s="80">
        <v>0</v>
      </c>
    </row>
    <row r="442" spans="1:81">
      <c r="A442" s="80" t="s">
        <v>2193</v>
      </c>
      <c r="B442" s="80">
        <v>220</v>
      </c>
      <c r="C442" s="80">
        <v>16</v>
      </c>
      <c r="D442" s="80">
        <v>13</v>
      </c>
      <c r="E442" s="80">
        <v>2019</v>
      </c>
      <c r="F442" s="80" t="s">
        <v>73</v>
      </c>
      <c r="G442" s="80" t="s">
        <v>2177</v>
      </c>
      <c r="H442" s="80" t="s">
        <v>2178</v>
      </c>
      <c r="I442" s="177"/>
      <c r="J442" s="81">
        <v>15.283189233038884</v>
      </c>
      <c r="K442" s="81">
        <v>0.7897369773950037</v>
      </c>
      <c r="L442" s="81">
        <v>10.330292418986865</v>
      </c>
      <c r="M442" s="81">
        <v>16.286896317851173</v>
      </c>
      <c r="N442" s="81">
        <v>20.777594461206551</v>
      </c>
      <c r="O442" s="81">
        <v>15.74747755367374</v>
      </c>
      <c r="P442" s="81">
        <v>24.960963873744806</v>
      </c>
      <c r="Q442" s="81">
        <v>0.99900360002769595</v>
      </c>
      <c r="R442" s="81">
        <v>0</v>
      </c>
      <c r="S442" s="81">
        <v>0.87431470489999996</v>
      </c>
      <c r="T442" s="82"/>
      <c r="U442" s="81">
        <v>1874969</v>
      </c>
      <c r="V442" s="81">
        <v>400</v>
      </c>
      <c r="W442" s="81">
        <v>182</v>
      </c>
      <c r="X442" s="81">
        <v>3491</v>
      </c>
      <c r="Y442" s="81">
        <v>5764</v>
      </c>
      <c r="Z442" s="81">
        <v>9859</v>
      </c>
      <c r="AA442" s="81">
        <v>5183</v>
      </c>
      <c r="AB442" s="81">
        <v>16189</v>
      </c>
      <c r="AC442" s="81">
        <v>0</v>
      </c>
      <c r="AD442" s="81">
        <v>0.87431470489999996</v>
      </c>
      <c r="AE442" s="82"/>
      <c r="AF442" s="81">
        <v>19183317.091415729</v>
      </c>
      <c r="AG442" s="81">
        <v>529460.40451625246</v>
      </c>
      <c r="AH442" s="81">
        <v>1435774.4591857251</v>
      </c>
      <c r="AI442" s="81">
        <v>22692694.83585351</v>
      </c>
      <c r="AJ442" s="81">
        <v>30329344.695114467</v>
      </c>
      <c r="AK442" s="81">
        <v>0</v>
      </c>
      <c r="AL442" s="81">
        <v>0</v>
      </c>
      <c r="AM442" s="81">
        <v>2204819.9292732491</v>
      </c>
      <c r="AN442" s="81">
        <v>0</v>
      </c>
      <c r="AO442" s="81">
        <v>0</v>
      </c>
      <c r="AP442" s="82"/>
      <c r="AQ442" s="81">
        <v>176</v>
      </c>
      <c r="AR442" s="81">
        <v>124</v>
      </c>
      <c r="AS442" s="81">
        <v>4</v>
      </c>
      <c r="AT442" s="81">
        <v>1</v>
      </c>
      <c r="AU442" s="81">
        <v>0</v>
      </c>
      <c r="AV442" s="81">
        <v>1</v>
      </c>
      <c r="AW442" s="81" t="s">
        <v>564</v>
      </c>
      <c r="AX442" s="82"/>
      <c r="AY442" s="81">
        <v>928.09999999999957</v>
      </c>
      <c r="AZ442" s="81">
        <v>29532.2</v>
      </c>
      <c r="BA442" s="81">
        <v>22500</v>
      </c>
      <c r="BB442" s="81">
        <v>140</v>
      </c>
      <c r="BC442" s="81">
        <v>0</v>
      </c>
      <c r="BD442" s="81">
        <v>1110</v>
      </c>
      <c r="BE442" s="81" t="s">
        <v>564</v>
      </c>
      <c r="BF442" s="82"/>
      <c r="BG442" s="81">
        <v>0</v>
      </c>
      <c r="BH442" s="81">
        <v>0</v>
      </c>
      <c r="BI442" s="81">
        <v>7.2530000000000001</v>
      </c>
      <c r="BJ442" s="81">
        <v>0</v>
      </c>
      <c r="BK442" s="81">
        <v>0</v>
      </c>
      <c r="BL442" s="81">
        <v>0</v>
      </c>
      <c r="BM442" s="82"/>
      <c r="BN442" s="81">
        <v>0</v>
      </c>
      <c r="BO442" s="81">
        <v>0</v>
      </c>
      <c r="BP442" s="81">
        <v>1</v>
      </c>
      <c r="BQ442" s="81">
        <v>0</v>
      </c>
      <c r="BR442" s="81">
        <v>0</v>
      </c>
      <c r="BS442" s="81">
        <v>0</v>
      </c>
      <c r="BT442"/>
      <c r="BU442" s="80">
        <v>7.2530000000000001</v>
      </c>
      <c r="BV442" s="80">
        <v>0</v>
      </c>
      <c r="BW442" s="80">
        <v>0</v>
      </c>
      <c r="BX442" s="80">
        <v>0</v>
      </c>
      <c r="BY442" s="80">
        <v>0</v>
      </c>
      <c r="BZ442" s="80">
        <v>0</v>
      </c>
      <c r="CA442" s="80">
        <v>0</v>
      </c>
      <c r="CB442" s="80">
        <v>0</v>
      </c>
      <c r="CC442" s="80">
        <v>0</v>
      </c>
    </row>
    <row r="443" spans="1:81">
      <c r="A443" s="80" t="s">
        <v>2194</v>
      </c>
      <c r="B443" s="80">
        <v>221</v>
      </c>
      <c r="C443" s="80">
        <v>17</v>
      </c>
      <c r="D443" s="80">
        <v>13</v>
      </c>
      <c r="E443" s="80">
        <v>2020</v>
      </c>
      <c r="F443" s="80" t="s">
        <v>218</v>
      </c>
      <c r="G443" s="80" t="s">
        <v>2177</v>
      </c>
      <c r="H443" s="80" t="s">
        <v>2178</v>
      </c>
      <c r="I443" s="177"/>
      <c r="J443" s="81">
        <v>16.168610577244301</v>
      </c>
      <c r="K443" s="81">
        <v>0.76775518581562807</v>
      </c>
      <c r="L443" s="81">
        <v>15.708363025717309</v>
      </c>
      <c r="M443" s="81">
        <v>11.34731159193546</v>
      </c>
      <c r="N443" s="81">
        <v>18.266859634278791</v>
      </c>
      <c r="O443" s="81">
        <v>13.725647501041674</v>
      </c>
      <c r="P443" s="81">
        <v>23.053879927766591</v>
      </c>
      <c r="Q443" s="81">
        <v>0.93904746217730606</v>
      </c>
      <c r="R443" s="81">
        <v>0</v>
      </c>
      <c r="S443" s="81">
        <v>0.72086913768000005</v>
      </c>
      <c r="T443" s="82"/>
      <c r="U443" s="81">
        <v>1836066</v>
      </c>
      <c r="V443" s="81">
        <v>353</v>
      </c>
      <c r="W443" s="81">
        <v>247</v>
      </c>
      <c r="X443" s="81">
        <v>3055</v>
      </c>
      <c r="Y443" s="81">
        <v>5727</v>
      </c>
      <c r="Z443" s="81">
        <v>9808</v>
      </c>
      <c r="AA443" s="81">
        <v>5201</v>
      </c>
      <c r="AB443" s="81">
        <v>15926</v>
      </c>
      <c r="AC443" s="81">
        <v>0</v>
      </c>
      <c r="AD443" s="81">
        <v>0.72086913768000005</v>
      </c>
      <c r="AE443" s="82"/>
      <c r="AF443" s="81">
        <v>18505492.340405289</v>
      </c>
      <c r="AG443" s="81">
        <v>491828.54334604129</v>
      </c>
      <c r="AH443" s="81">
        <v>2235349.6895014541</v>
      </c>
      <c r="AI443" s="81">
        <v>16546294.75988763</v>
      </c>
      <c r="AJ443" s="81">
        <v>26775559.099527568</v>
      </c>
      <c r="AK443" s="81"/>
      <c r="AL443" s="81"/>
      <c r="AM443" s="81">
        <v>2078519.9415504781</v>
      </c>
      <c r="AN443" s="81"/>
      <c r="AO443" s="81"/>
      <c r="AP443" s="82"/>
      <c r="AQ443" s="81">
        <v>202</v>
      </c>
      <c r="AR443" s="81">
        <v>126</v>
      </c>
      <c r="AS443" s="81">
        <v>4</v>
      </c>
      <c r="AT443" s="81">
        <v>1</v>
      </c>
      <c r="AU443" s="81">
        <v>0</v>
      </c>
      <c r="AV443" s="81">
        <v>1</v>
      </c>
      <c r="AW443" s="81">
        <v>4</v>
      </c>
      <c r="AX443" s="82"/>
      <c r="AY443" s="81">
        <v>1055.299999999999</v>
      </c>
      <c r="AZ443" s="81">
        <v>29624.7</v>
      </c>
      <c r="BA443" s="81">
        <v>22500</v>
      </c>
      <c r="BB443" s="81">
        <v>140</v>
      </c>
      <c r="BC443" s="81">
        <v>0</v>
      </c>
      <c r="BD443" s="81">
        <v>1110</v>
      </c>
      <c r="BE443" s="81">
        <v>22500</v>
      </c>
      <c r="BF443" s="82"/>
      <c r="BG443" s="81">
        <v>0</v>
      </c>
      <c r="BH443" s="81">
        <v>0</v>
      </c>
      <c r="BI443" s="81">
        <v>5.9429999999999996</v>
      </c>
      <c r="BJ443" s="81">
        <v>0</v>
      </c>
      <c r="BK443" s="81">
        <v>0</v>
      </c>
      <c r="BL443" s="81">
        <v>0</v>
      </c>
      <c r="BM443" s="82"/>
      <c r="BN443" s="81">
        <v>0</v>
      </c>
      <c r="BO443" s="81">
        <v>0</v>
      </c>
      <c r="BP443" s="81">
        <v>1</v>
      </c>
      <c r="BQ443" s="81">
        <v>0</v>
      </c>
      <c r="BR443" s="81">
        <v>0</v>
      </c>
      <c r="BS443" s="81">
        <v>0</v>
      </c>
      <c r="BT443"/>
      <c r="BU443" s="80">
        <v>5.9429999999999996</v>
      </c>
      <c r="BV443" s="80">
        <v>0</v>
      </c>
      <c r="BW443" s="80">
        <v>0</v>
      </c>
      <c r="BX443" s="80">
        <v>0</v>
      </c>
      <c r="BY443" s="80">
        <v>0</v>
      </c>
      <c r="BZ443" s="80">
        <v>0</v>
      </c>
      <c r="CA443" s="80">
        <v>0</v>
      </c>
      <c r="CB443" s="80">
        <v>0</v>
      </c>
      <c r="CC443" s="80">
        <v>0</v>
      </c>
    </row>
    <row r="444" spans="1:81">
      <c r="A444" s="80" t="s">
        <v>2195</v>
      </c>
      <c r="B444" s="80">
        <v>221</v>
      </c>
      <c r="C444" s="80">
        <v>18</v>
      </c>
      <c r="D444" s="80">
        <v>13</v>
      </c>
      <c r="E444" s="80">
        <v>2021</v>
      </c>
      <c r="F444" s="80" t="s">
        <v>75</v>
      </c>
      <c r="G444" s="174" t="s">
        <v>2177</v>
      </c>
      <c r="H444" s="80" t="s">
        <v>2178</v>
      </c>
      <c r="I444" s="177"/>
      <c r="J444" s="81">
        <v>16.271078643846703</v>
      </c>
      <c r="K444" s="81">
        <v>0.8126040955930357</v>
      </c>
      <c r="L444" s="81">
        <v>12.491811595636261</v>
      </c>
      <c r="M444" s="81">
        <v>13.779371261085705</v>
      </c>
      <c r="N444" s="81">
        <v>19.603674669380744</v>
      </c>
      <c r="O444" s="81">
        <v>13.252476081219308</v>
      </c>
      <c r="P444" s="81">
        <v>23.517340351552903</v>
      </c>
      <c r="Q444" s="81">
        <v>0.93235588934258373</v>
      </c>
      <c r="R444" s="81">
        <v>0</v>
      </c>
      <c r="S444" s="81">
        <v>0.49435595905000013</v>
      </c>
      <c r="T444" s="82"/>
      <c r="U444" s="81">
        <v>2092282</v>
      </c>
      <c r="V444" s="81">
        <v>353</v>
      </c>
      <c r="W444" s="81">
        <v>247</v>
      </c>
      <c r="X444" s="81">
        <v>3055</v>
      </c>
      <c r="Y444" s="81">
        <v>5670</v>
      </c>
      <c r="Z444" s="81">
        <v>9751</v>
      </c>
      <c r="AA444" s="81">
        <v>5174</v>
      </c>
      <c r="AB444" s="81">
        <v>15625</v>
      </c>
      <c r="AC444" s="81">
        <v>0</v>
      </c>
      <c r="AD444" s="81">
        <v>0.49435595905000013</v>
      </c>
      <c r="AE444" s="82"/>
      <c r="AF444" s="81">
        <v>18260889.611885592</v>
      </c>
      <c r="AG444" s="81">
        <v>520074.14567865251</v>
      </c>
      <c r="AH444" s="81">
        <v>1980440.012722495</v>
      </c>
      <c r="AI444" s="81">
        <v>20315036.511791199</v>
      </c>
      <c r="AJ444" s="81">
        <v>27618973.184597395</v>
      </c>
      <c r="AK444" s="81">
        <v>0</v>
      </c>
      <c r="AL444" s="81">
        <v>0</v>
      </c>
      <c r="AM444" s="81">
        <v>2050998.2469969206</v>
      </c>
      <c r="AN444" s="81">
        <v>0</v>
      </c>
      <c r="AO444" s="81">
        <v>0</v>
      </c>
      <c r="AP444" s="82"/>
      <c r="AQ444" s="81">
        <v>233</v>
      </c>
      <c r="AR444" s="81">
        <v>141</v>
      </c>
      <c r="AS444" s="81">
        <v>4</v>
      </c>
      <c r="AT444" s="81">
        <v>2</v>
      </c>
      <c r="AU444" s="81">
        <v>0</v>
      </c>
      <c r="AV444" s="81">
        <v>1</v>
      </c>
      <c r="AW444" s="81"/>
      <c r="AX444" s="82"/>
      <c r="AY444" s="81">
        <v>1194.299999999999</v>
      </c>
      <c r="AZ444" s="81">
        <v>30328.7</v>
      </c>
      <c r="BA444" s="81">
        <v>22500</v>
      </c>
      <c r="BB444" s="81">
        <v>159.9</v>
      </c>
      <c r="BC444" s="81">
        <v>0</v>
      </c>
      <c r="BD444" s="81">
        <v>1110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2196</v>
      </c>
      <c r="B445" s="80">
        <v>221</v>
      </c>
      <c r="C445" s="80">
        <v>19</v>
      </c>
      <c r="D445" s="80">
        <v>13</v>
      </c>
      <c r="E445" s="80">
        <v>2022</v>
      </c>
      <c r="F445" s="80" t="s">
        <v>568</v>
      </c>
      <c r="G445" s="174" t="s">
        <v>2177</v>
      </c>
      <c r="H445" s="80" t="s">
        <v>2178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255</v>
      </c>
      <c r="AR445" s="81">
        <v>152</v>
      </c>
      <c r="AS445" s="81">
        <v>4</v>
      </c>
      <c r="AT445" s="81">
        <v>2</v>
      </c>
      <c r="AU445" s="81">
        <v>0</v>
      </c>
      <c r="AV445" s="81">
        <v>1</v>
      </c>
      <c r="AW445" s="81"/>
      <c r="AX445" s="82"/>
      <c r="AY445" s="81">
        <v>1322.8</v>
      </c>
      <c r="AZ445" s="81">
        <v>35072.199999999997</v>
      </c>
      <c r="BA445" s="81">
        <v>22500</v>
      </c>
      <c r="BB445" s="81">
        <v>159.9</v>
      </c>
      <c r="BC445" s="81">
        <v>0</v>
      </c>
      <c r="BD445" s="81">
        <v>1110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2197</v>
      </c>
      <c r="B446" s="80">
        <v>154</v>
      </c>
      <c r="C446" s="80">
        <v>1</v>
      </c>
      <c r="D446" s="80">
        <v>10</v>
      </c>
      <c r="E446" s="80">
        <v>1990</v>
      </c>
      <c r="F446" s="80" t="s">
        <v>562</v>
      </c>
      <c r="G446" s="80" t="s">
        <v>2198</v>
      </c>
      <c r="H446" s="80" t="s">
        <v>2199</v>
      </c>
      <c r="I446" s="177"/>
      <c r="J446" s="81">
        <v>125.40432277904215</v>
      </c>
      <c r="K446" s="81">
        <v>1.9874639088921986</v>
      </c>
      <c r="L446" s="81">
        <v>35.215184631489045</v>
      </c>
      <c r="M446" s="81">
        <v>6.8595030707013533</v>
      </c>
      <c r="N446" s="81">
        <v>16.834388386513744</v>
      </c>
      <c r="O446" s="81">
        <v>11.16185138874407</v>
      </c>
      <c r="P446" s="81">
        <v>18.067543530572451</v>
      </c>
      <c r="Q446" s="81">
        <v>0.96522651983365226</v>
      </c>
      <c r="R446" s="81">
        <v>0</v>
      </c>
      <c r="S446" s="81">
        <v>0.88093215779489153</v>
      </c>
      <c r="T446" s="82"/>
      <c r="U446" s="81">
        <v>9335492</v>
      </c>
      <c r="V446" s="81">
        <v>580</v>
      </c>
      <c r="W446" s="81">
        <v>380</v>
      </c>
      <c r="X446" s="81">
        <v>2580</v>
      </c>
      <c r="Y446" s="81">
        <v>4368</v>
      </c>
      <c r="Z446" s="81">
        <v>4591</v>
      </c>
      <c r="AA446" s="81">
        <v>4387</v>
      </c>
      <c r="AB446" s="81">
        <v>15672</v>
      </c>
      <c r="AC446" s="81">
        <v>0</v>
      </c>
      <c r="AD446" s="81">
        <v>0.88093215779489153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2200</v>
      </c>
      <c r="B447" s="80">
        <v>155</v>
      </c>
      <c r="C447" s="80">
        <v>2</v>
      </c>
      <c r="D447" s="80">
        <v>10</v>
      </c>
      <c r="E447" s="80">
        <v>2005</v>
      </c>
      <c r="F447" s="80" t="s">
        <v>565</v>
      </c>
      <c r="G447" s="80" t="s">
        <v>2198</v>
      </c>
      <c r="H447" s="80" t="s">
        <v>2199</v>
      </c>
      <c r="I447" s="177"/>
      <c r="J447" s="81">
        <v>516.64963982624113</v>
      </c>
      <c r="K447" s="81">
        <v>2.65127811481248</v>
      </c>
      <c r="L447" s="81">
        <v>29.085511172348649</v>
      </c>
      <c r="M447" s="81">
        <v>17.570460491636283</v>
      </c>
      <c r="N447" s="81">
        <v>30.37701159214113</v>
      </c>
      <c r="O447" s="81">
        <v>18.742933271911486</v>
      </c>
      <c r="P447" s="81">
        <v>20.521975776287658</v>
      </c>
      <c r="Q447" s="81">
        <v>0.96531904541107039</v>
      </c>
      <c r="R447" s="81">
        <v>0</v>
      </c>
      <c r="S447" s="81">
        <v>1.9361308137605149</v>
      </c>
      <c r="T447" s="82"/>
      <c r="U447" s="81">
        <v>41722341</v>
      </c>
      <c r="V447" s="81">
        <v>823</v>
      </c>
      <c r="W447" s="81">
        <v>290</v>
      </c>
      <c r="X447" s="81">
        <v>2781</v>
      </c>
      <c r="Y447" s="81">
        <v>5275</v>
      </c>
      <c r="Z447" s="81">
        <v>8921</v>
      </c>
      <c r="AA447" s="81">
        <v>4081</v>
      </c>
      <c r="AB447" s="81">
        <v>16385</v>
      </c>
      <c r="AC447" s="81">
        <v>0</v>
      </c>
      <c r="AD447" s="81">
        <v>1.9361308137605149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2201</v>
      </c>
      <c r="B448" s="80">
        <v>156</v>
      </c>
      <c r="C448" s="80">
        <v>3</v>
      </c>
      <c r="D448" s="80">
        <v>10</v>
      </c>
      <c r="E448" s="80">
        <v>2006</v>
      </c>
      <c r="F448" s="80" t="s">
        <v>566</v>
      </c>
      <c r="G448" s="80" t="s">
        <v>2198</v>
      </c>
      <c r="H448" s="80" t="s">
        <v>2199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2202</v>
      </c>
      <c r="B449" s="80">
        <v>157</v>
      </c>
      <c r="C449" s="80">
        <v>4</v>
      </c>
      <c r="D449" s="80">
        <v>10</v>
      </c>
      <c r="E449" s="80">
        <v>2007</v>
      </c>
      <c r="F449" s="80" t="s">
        <v>567</v>
      </c>
      <c r="G449" s="80" t="s">
        <v>2198</v>
      </c>
      <c r="H449" s="80" t="s">
        <v>2199</v>
      </c>
      <c r="I449" s="177"/>
      <c r="J449" s="81">
        <v>487.9233354515535</v>
      </c>
      <c r="K449" s="81">
        <v>1.8490727980870694</v>
      </c>
      <c r="L449" s="81">
        <v>26.899416567349718</v>
      </c>
      <c r="M449" s="81">
        <v>19.002048745048249</v>
      </c>
      <c r="N449" s="81">
        <v>31.21823217054208</v>
      </c>
      <c r="O449" s="81">
        <v>18.399677539576793</v>
      </c>
      <c r="P449" s="81">
        <v>20.032805032951277</v>
      </c>
      <c r="Q449" s="81">
        <v>1.0223932712701238</v>
      </c>
      <c r="R449" s="81">
        <v>0</v>
      </c>
      <c r="S449" s="81">
        <v>1.4661779735170308</v>
      </c>
      <c r="T449" s="82"/>
      <c r="U449" s="81">
        <v>44235876</v>
      </c>
      <c r="V449" s="81">
        <v>611</v>
      </c>
      <c r="W449" s="81">
        <v>352</v>
      </c>
      <c r="X449" s="81">
        <v>4038</v>
      </c>
      <c r="Y449" s="81">
        <v>5439</v>
      </c>
      <c r="Z449" s="81">
        <v>9104</v>
      </c>
      <c r="AA449" s="81">
        <v>3923</v>
      </c>
      <c r="AB449" s="81">
        <v>16436</v>
      </c>
      <c r="AC449" s="81">
        <v>0</v>
      </c>
      <c r="AD449" s="81">
        <v>1.4661779735170308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2203</v>
      </c>
      <c r="B450" s="80">
        <v>158</v>
      </c>
      <c r="C450" s="80">
        <v>5</v>
      </c>
      <c r="D450" s="80">
        <v>10</v>
      </c>
      <c r="E450" s="80">
        <v>2008</v>
      </c>
      <c r="F450" s="80" t="s">
        <v>84</v>
      </c>
      <c r="G450" s="80" t="s">
        <v>2198</v>
      </c>
      <c r="H450" s="80" t="s">
        <v>2199</v>
      </c>
      <c r="I450" s="177"/>
      <c r="J450" s="81">
        <v>393.77193491349487</v>
      </c>
      <c r="K450" s="81">
        <v>1.3439853447288015</v>
      </c>
      <c r="L450" s="81">
        <v>23.691398762987934</v>
      </c>
      <c r="M450" s="81">
        <v>19.929258272259105</v>
      </c>
      <c r="N450" s="81">
        <v>25.679243902804057</v>
      </c>
      <c r="O450" s="81">
        <v>17.81482933434387</v>
      </c>
      <c r="P450" s="81">
        <v>19.821249459883958</v>
      </c>
      <c r="Q450" s="81">
        <v>1.0020704057983245</v>
      </c>
      <c r="R450" s="81">
        <v>0</v>
      </c>
      <c r="S450" s="81">
        <v>1.3952179882119475</v>
      </c>
      <c r="T450" s="82"/>
      <c r="U450" s="81">
        <v>38541050</v>
      </c>
      <c r="V450" s="81">
        <v>611</v>
      </c>
      <c r="W450" s="81">
        <v>352</v>
      </c>
      <c r="X450" s="81">
        <v>4038</v>
      </c>
      <c r="Y450" s="81">
        <v>5434</v>
      </c>
      <c r="Z450" s="81">
        <v>9124</v>
      </c>
      <c r="AA450" s="81">
        <v>3886</v>
      </c>
      <c r="AB450" s="81">
        <v>16374</v>
      </c>
      <c r="AC450" s="81">
        <v>0</v>
      </c>
      <c r="AD450" s="81">
        <v>1.3952179882119475</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2204</v>
      </c>
      <c r="B451" s="80">
        <v>159</v>
      </c>
      <c r="C451" s="80">
        <v>6</v>
      </c>
      <c r="D451" s="80">
        <v>10</v>
      </c>
      <c r="E451" s="80">
        <v>2009</v>
      </c>
      <c r="F451" s="80" t="s">
        <v>85</v>
      </c>
      <c r="G451" s="80" t="s">
        <v>2198</v>
      </c>
      <c r="H451" s="80" t="s">
        <v>2199</v>
      </c>
      <c r="I451" s="177"/>
      <c r="J451" s="81">
        <v>379.41557720997559</v>
      </c>
      <c r="K451" s="81">
        <v>1.6194867577354024</v>
      </c>
      <c r="L451" s="81">
        <v>21.331187918617161</v>
      </c>
      <c r="M451" s="81">
        <v>21.709589676878174</v>
      </c>
      <c r="N451" s="81">
        <v>24.455985458208168</v>
      </c>
      <c r="O451" s="81">
        <v>18.278048615892455</v>
      </c>
      <c r="P451" s="81">
        <v>18.72611397461035</v>
      </c>
      <c r="Q451" s="81">
        <v>0.95014435138591691</v>
      </c>
      <c r="R451" s="81">
        <v>0</v>
      </c>
      <c r="S451" s="81">
        <v>0.84401977243947335</v>
      </c>
      <c r="T451" s="82"/>
      <c r="U451" s="81">
        <v>28364868</v>
      </c>
      <c r="V451" s="81">
        <v>596</v>
      </c>
      <c r="W451" s="81">
        <v>434</v>
      </c>
      <c r="X451" s="81">
        <v>4418</v>
      </c>
      <c r="Y451" s="81">
        <v>5433</v>
      </c>
      <c r="Z451" s="81">
        <v>9240</v>
      </c>
      <c r="AA451" s="81">
        <v>3769</v>
      </c>
      <c r="AB451" s="81">
        <v>16298</v>
      </c>
      <c r="AC451" s="81">
        <v>0</v>
      </c>
      <c r="AD451" s="81">
        <v>0.84401977243947335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308.709</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2205</v>
      </c>
      <c r="B452" s="80">
        <v>160</v>
      </c>
      <c r="C452" s="80">
        <v>7</v>
      </c>
      <c r="D452" s="80">
        <v>10</v>
      </c>
      <c r="E452" s="80">
        <v>2010</v>
      </c>
      <c r="F452" s="80" t="s">
        <v>86</v>
      </c>
      <c r="G452" s="80" t="s">
        <v>2198</v>
      </c>
      <c r="H452" s="80" t="s">
        <v>2199</v>
      </c>
      <c r="I452" s="177"/>
      <c r="J452" s="81">
        <v>395.53580193315639</v>
      </c>
      <c r="K452" s="81">
        <v>1.5442501435672307</v>
      </c>
      <c r="L452" s="81">
        <v>19.784369147741504</v>
      </c>
      <c r="M452" s="81">
        <v>20.732289211051814</v>
      </c>
      <c r="N452" s="81">
        <v>25.714737422945511</v>
      </c>
      <c r="O452" s="81">
        <v>18.295894737828871</v>
      </c>
      <c r="P452" s="81">
        <v>19.154795316610723</v>
      </c>
      <c r="Q452" s="81">
        <v>0.98508106054192368</v>
      </c>
      <c r="R452" s="81">
        <v>0</v>
      </c>
      <c r="S452" s="81">
        <v>0.65069940835404938</v>
      </c>
      <c r="T452" s="82"/>
      <c r="U452" s="81">
        <v>34751271</v>
      </c>
      <c r="V452" s="81">
        <v>596</v>
      </c>
      <c r="W452" s="81">
        <v>434</v>
      </c>
      <c r="X452" s="81">
        <v>4418</v>
      </c>
      <c r="Y452" s="81">
        <v>5497</v>
      </c>
      <c r="Z452" s="81">
        <v>9292</v>
      </c>
      <c r="AA452" s="81">
        <v>3759</v>
      </c>
      <c r="AB452" s="81">
        <v>16191</v>
      </c>
      <c r="AC452" s="81">
        <v>0</v>
      </c>
      <c r="AD452" s="81">
        <v>0.65069940835404938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232.75200000000001</v>
      </c>
      <c r="BJ452" s="81">
        <v>0</v>
      </c>
      <c r="BK452" s="81">
        <v>0</v>
      </c>
      <c r="BL452" s="81">
        <v>0</v>
      </c>
      <c r="BM452" s="82"/>
      <c r="BN452" s="81">
        <v>0</v>
      </c>
      <c r="BO452" s="81">
        <v>0</v>
      </c>
      <c r="BP452" s="81">
        <v>5</v>
      </c>
      <c r="BQ452" s="81">
        <v>0</v>
      </c>
      <c r="BR452" s="81">
        <v>0</v>
      </c>
      <c r="BS452" s="81">
        <v>0</v>
      </c>
      <c r="BT452"/>
      <c r="BU452" s="80">
        <v>178.83</v>
      </c>
      <c r="BV452" s="80">
        <v>0</v>
      </c>
      <c r="BW452" s="80">
        <v>0</v>
      </c>
      <c r="BX452" s="80">
        <v>0</v>
      </c>
      <c r="BY452" s="80">
        <v>0</v>
      </c>
      <c r="BZ452" s="80">
        <v>0</v>
      </c>
      <c r="CA452" s="80">
        <v>49.585999999999999</v>
      </c>
      <c r="CB452" s="80">
        <v>4.3360000000000003</v>
      </c>
      <c r="CC452" s="80">
        <v>0</v>
      </c>
    </row>
    <row r="453" spans="1:81">
      <c r="A453" s="80" t="s">
        <v>2206</v>
      </c>
      <c r="B453" s="80">
        <v>161</v>
      </c>
      <c r="C453" s="80">
        <v>8</v>
      </c>
      <c r="D453" s="80">
        <v>10</v>
      </c>
      <c r="E453" s="80">
        <v>2011</v>
      </c>
      <c r="F453" s="80" t="s">
        <v>87</v>
      </c>
      <c r="G453" s="80" t="s">
        <v>2198</v>
      </c>
      <c r="H453" s="80" t="s">
        <v>2199</v>
      </c>
      <c r="I453" s="177"/>
      <c r="J453" s="81">
        <v>345.0566584865395</v>
      </c>
      <c r="K453" s="81">
        <v>1.8845760233339306</v>
      </c>
      <c r="L453" s="81">
        <v>21.670094726820565</v>
      </c>
      <c r="M453" s="81">
        <v>25.535558393527925</v>
      </c>
      <c r="N453" s="81">
        <v>31.574880006499956</v>
      </c>
      <c r="O453" s="81">
        <v>18.228698241176968</v>
      </c>
      <c r="P453" s="81">
        <v>18.630942425290794</v>
      </c>
      <c r="Q453" s="81">
        <v>1.1342219394924051</v>
      </c>
      <c r="R453" s="81">
        <v>0</v>
      </c>
      <c r="S453" s="81">
        <v>1.5096693060905573</v>
      </c>
      <c r="T453" s="82"/>
      <c r="U453" s="81">
        <v>33573980</v>
      </c>
      <c r="V453" s="81">
        <v>596</v>
      </c>
      <c r="W453" s="81">
        <v>434</v>
      </c>
      <c r="X453" s="81">
        <v>4418</v>
      </c>
      <c r="Y453" s="81">
        <v>5552</v>
      </c>
      <c r="Z453" s="81">
        <v>9459</v>
      </c>
      <c r="AA453" s="81">
        <v>3765</v>
      </c>
      <c r="AB453" s="81">
        <v>16162</v>
      </c>
      <c r="AC453" s="81">
        <v>0</v>
      </c>
      <c r="AD453" s="81">
        <v>1.5096693060905573</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215.17599999999999</v>
      </c>
      <c r="BJ453" s="81">
        <v>0</v>
      </c>
      <c r="BK453" s="81">
        <v>0</v>
      </c>
      <c r="BL453" s="81">
        <v>0</v>
      </c>
      <c r="BM453" s="82"/>
      <c r="BN453" s="81">
        <v>0</v>
      </c>
      <c r="BO453" s="81">
        <v>0</v>
      </c>
      <c r="BP453" s="81">
        <v>5</v>
      </c>
      <c r="BQ453" s="81">
        <v>0</v>
      </c>
      <c r="BR453" s="81">
        <v>0</v>
      </c>
      <c r="BS453" s="81">
        <v>0</v>
      </c>
      <c r="BT453"/>
      <c r="BU453" s="80">
        <v>172.33199999999999</v>
      </c>
      <c r="BV453" s="80">
        <v>0</v>
      </c>
      <c r="BW453" s="80">
        <v>0</v>
      </c>
      <c r="BX453" s="80">
        <v>0</v>
      </c>
      <c r="BY453" s="80">
        <v>0</v>
      </c>
      <c r="BZ453" s="80">
        <v>0</v>
      </c>
      <c r="CA453" s="80">
        <v>38.987000000000002</v>
      </c>
      <c r="CB453" s="80">
        <v>3.8570000000000002</v>
      </c>
      <c r="CC453" s="80">
        <v>0</v>
      </c>
    </row>
    <row r="454" spans="1:81">
      <c r="A454" s="80" t="s">
        <v>2207</v>
      </c>
      <c r="B454" s="80">
        <v>162</v>
      </c>
      <c r="C454" s="80">
        <v>9</v>
      </c>
      <c r="D454" s="80">
        <v>10</v>
      </c>
      <c r="E454" s="80">
        <v>2012</v>
      </c>
      <c r="F454" s="80" t="s">
        <v>88</v>
      </c>
      <c r="G454" s="80" t="s">
        <v>2198</v>
      </c>
      <c r="H454" s="80" t="s">
        <v>2199</v>
      </c>
      <c r="I454" s="177"/>
      <c r="J454" s="81">
        <v>709.04175089905118</v>
      </c>
      <c r="K454" s="81">
        <v>1.8022431941670445</v>
      </c>
      <c r="L454" s="81">
        <v>21.190991627492167</v>
      </c>
      <c r="M454" s="81">
        <v>25.459932478063759</v>
      </c>
      <c r="N454" s="81">
        <v>34.628887144046111</v>
      </c>
      <c r="O454" s="81">
        <v>18.349103935069426</v>
      </c>
      <c r="P454" s="81">
        <v>18.736945498084975</v>
      </c>
      <c r="Q454" s="81">
        <v>1.2363461215186318</v>
      </c>
      <c r="R454" s="81">
        <v>0</v>
      </c>
      <c r="S454" s="81">
        <v>1.4538200822408958</v>
      </c>
      <c r="T454" s="82"/>
      <c r="U454" s="81">
        <v>60195338</v>
      </c>
      <c r="V454" s="81">
        <v>596</v>
      </c>
      <c r="W454" s="81">
        <v>434</v>
      </c>
      <c r="X454" s="81">
        <v>4418</v>
      </c>
      <c r="Y454" s="81">
        <v>5690</v>
      </c>
      <c r="Z454" s="81">
        <v>9597</v>
      </c>
      <c r="AA454" s="81">
        <v>3765</v>
      </c>
      <c r="AB454" s="81">
        <v>16215</v>
      </c>
      <c r="AC454" s="81">
        <v>0</v>
      </c>
      <c r="AD454" s="81">
        <v>1.4538200822408958</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245.54599999999999</v>
      </c>
      <c r="BJ454" s="81">
        <v>0</v>
      </c>
      <c r="BK454" s="81">
        <v>0</v>
      </c>
      <c r="BL454" s="81">
        <v>0</v>
      </c>
      <c r="BM454" s="82"/>
      <c r="BN454" s="81">
        <v>0</v>
      </c>
      <c r="BO454" s="81">
        <v>0</v>
      </c>
      <c r="BP454" s="81">
        <v>6</v>
      </c>
      <c r="BQ454" s="81">
        <v>0</v>
      </c>
      <c r="BR454" s="81">
        <v>0</v>
      </c>
      <c r="BS454" s="81">
        <v>0</v>
      </c>
      <c r="BT454"/>
      <c r="BU454" s="80">
        <v>207.68</v>
      </c>
      <c r="BV454" s="80">
        <v>0</v>
      </c>
      <c r="BW454" s="80">
        <v>0</v>
      </c>
      <c r="BX454" s="80">
        <v>0</v>
      </c>
      <c r="BY454" s="80">
        <v>0</v>
      </c>
      <c r="BZ454" s="80">
        <v>0</v>
      </c>
      <c r="CA454" s="80">
        <v>37.866</v>
      </c>
      <c r="CB454" s="80">
        <v>0</v>
      </c>
      <c r="CC454" s="80">
        <v>0</v>
      </c>
    </row>
    <row r="455" spans="1:81">
      <c r="A455" s="80" t="s">
        <v>2208</v>
      </c>
      <c r="B455" s="80">
        <v>163</v>
      </c>
      <c r="C455" s="80">
        <v>10</v>
      </c>
      <c r="D455" s="80">
        <v>10</v>
      </c>
      <c r="E455" s="80">
        <v>2013</v>
      </c>
      <c r="F455" s="80" t="s">
        <v>89</v>
      </c>
      <c r="G455" s="80" t="s">
        <v>2198</v>
      </c>
      <c r="H455" s="80" t="s">
        <v>2199</v>
      </c>
      <c r="I455" s="177"/>
      <c r="J455" s="81">
        <v>753.51898431755001</v>
      </c>
      <c r="K455" s="81">
        <v>1.7516154283846792</v>
      </c>
      <c r="L455" s="81">
        <v>17.225896213008372</v>
      </c>
      <c r="M455" s="81">
        <v>24.426983925814326</v>
      </c>
      <c r="N455" s="81">
        <v>30.512635169716376</v>
      </c>
      <c r="O455" s="81">
        <v>18.024256608317657</v>
      </c>
      <c r="P455" s="81">
        <v>18.572762199987348</v>
      </c>
      <c r="Q455" s="81">
        <v>1.2537121867288967</v>
      </c>
      <c r="R455" s="81">
        <v>0</v>
      </c>
      <c r="S455" s="81">
        <v>1.7134871399199159</v>
      </c>
      <c r="T455" s="82"/>
      <c r="U455" s="81">
        <v>59974581</v>
      </c>
      <c r="V455" s="81">
        <v>596</v>
      </c>
      <c r="W455" s="81">
        <v>434</v>
      </c>
      <c r="X455" s="81">
        <v>4418</v>
      </c>
      <c r="Y455" s="81">
        <v>5818</v>
      </c>
      <c r="Z455" s="81">
        <v>9848</v>
      </c>
      <c r="AA455" s="81">
        <v>3718</v>
      </c>
      <c r="AB455" s="81">
        <v>16207</v>
      </c>
      <c r="AC455" s="81">
        <v>0</v>
      </c>
      <c r="AD455" s="81">
        <v>1.7134871399199159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256.19400000000002</v>
      </c>
      <c r="BJ455" s="81">
        <v>0</v>
      </c>
      <c r="BK455" s="81">
        <v>0</v>
      </c>
      <c r="BL455" s="81">
        <v>0</v>
      </c>
      <c r="BM455" s="82"/>
      <c r="BN455" s="81">
        <v>0</v>
      </c>
      <c r="BO455" s="81">
        <v>0</v>
      </c>
      <c r="BP455" s="81">
        <v>5</v>
      </c>
      <c r="BQ455" s="81">
        <v>0</v>
      </c>
      <c r="BR455" s="81">
        <v>0</v>
      </c>
      <c r="BS455" s="81">
        <v>0</v>
      </c>
      <c r="BT455"/>
      <c r="BU455" s="80">
        <v>210.73</v>
      </c>
      <c r="BV455" s="80">
        <v>0</v>
      </c>
      <c r="BW455" s="80">
        <v>0</v>
      </c>
      <c r="BX455" s="80">
        <v>0</v>
      </c>
      <c r="BY455" s="80">
        <v>0</v>
      </c>
      <c r="BZ455" s="80">
        <v>0</v>
      </c>
      <c r="CA455" s="80">
        <v>41.424999999999997</v>
      </c>
      <c r="CB455" s="80">
        <v>4.0389999999999997</v>
      </c>
      <c r="CC455" s="80">
        <v>0</v>
      </c>
    </row>
    <row r="456" spans="1:81">
      <c r="A456" s="80" t="s">
        <v>2209</v>
      </c>
      <c r="B456" s="80">
        <v>164</v>
      </c>
      <c r="C456" s="80">
        <v>11</v>
      </c>
      <c r="D456" s="80">
        <v>10</v>
      </c>
      <c r="E456" s="80">
        <v>2014</v>
      </c>
      <c r="F456" s="80" t="s">
        <v>90</v>
      </c>
      <c r="G456" s="80" t="s">
        <v>2198</v>
      </c>
      <c r="H456" s="80" t="s">
        <v>2199</v>
      </c>
      <c r="I456" s="177"/>
      <c r="J456" s="81">
        <v>645.38113356361748</v>
      </c>
      <c r="K456" s="81">
        <v>1.298173815373366</v>
      </c>
      <c r="L456" s="81">
        <v>17.704474819958843</v>
      </c>
      <c r="M456" s="81">
        <v>24.711714232035462</v>
      </c>
      <c r="N456" s="81">
        <v>26.896260432808283</v>
      </c>
      <c r="O456" s="81">
        <v>17.285659837439692</v>
      </c>
      <c r="P456" s="81">
        <v>18.468506912412867</v>
      </c>
      <c r="Q456" s="81">
        <v>1.1985754826732054</v>
      </c>
      <c r="R456" s="81">
        <v>0</v>
      </c>
      <c r="S456" s="81">
        <v>1.853056962514648</v>
      </c>
      <c r="T456" s="82"/>
      <c r="U456" s="81">
        <v>51226637</v>
      </c>
      <c r="V456" s="81">
        <v>449</v>
      </c>
      <c r="W456" s="81">
        <v>383</v>
      </c>
      <c r="X456" s="81">
        <v>4570</v>
      </c>
      <c r="Y456" s="81">
        <v>5840</v>
      </c>
      <c r="Z456" s="81">
        <v>9947</v>
      </c>
      <c r="AA456" s="81">
        <v>3678</v>
      </c>
      <c r="AB456" s="81">
        <v>16149</v>
      </c>
      <c r="AC456" s="81">
        <v>0</v>
      </c>
      <c r="AD456" s="81">
        <v>1.853056962514648</v>
      </c>
      <c r="AE456" s="82"/>
      <c r="AF456" s="81">
        <v>578022028.25594771</v>
      </c>
      <c r="AG456" s="81">
        <v>924809.04670458834</v>
      </c>
      <c r="AH456" s="81">
        <v>3341962.0581900468</v>
      </c>
      <c r="AI456" s="81">
        <v>28988260.05164345</v>
      </c>
      <c r="AJ456" s="81">
        <v>30316836.455493603</v>
      </c>
      <c r="AK456" s="81">
        <v>0</v>
      </c>
      <c r="AL456" s="81">
        <v>0</v>
      </c>
      <c r="AM456" s="81">
        <v>2217016.3820214896</v>
      </c>
      <c r="AN456" s="81">
        <v>0</v>
      </c>
      <c r="AO456" s="81">
        <v>0</v>
      </c>
      <c r="AP456" s="82"/>
      <c r="AQ456" s="81">
        <v>327</v>
      </c>
      <c r="AR456" s="81">
        <v>34</v>
      </c>
      <c r="AS456" s="81">
        <v>0</v>
      </c>
      <c r="AT456" s="81">
        <v>0</v>
      </c>
      <c r="AU456" s="81">
        <v>0</v>
      </c>
      <c r="AV456" s="81">
        <v>0</v>
      </c>
      <c r="AW456" s="81" t="s">
        <v>564</v>
      </c>
      <c r="AX456" s="82"/>
      <c r="AY456" s="81">
        <v>1367.9</v>
      </c>
      <c r="AZ456" s="81">
        <v>7667.2</v>
      </c>
      <c r="BA456" s="81">
        <v>0</v>
      </c>
      <c r="BB456" s="81">
        <v>0</v>
      </c>
      <c r="BC456" s="81">
        <v>0</v>
      </c>
      <c r="BD456" s="81">
        <v>0</v>
      </c>
      <c r="BE456" s="81" t="s">
        <v>564</v>
      </c>
      <c r="BF456" s="82"/>
      <c r="BG456" s="81">
        <v>0</v>
      </c>
      <c r="BH456" s="81">
        <v>0</v>
      </c>
      <c r="BI456" s="81">
        <v>238.56399999999999</v>
      </c>
      <c r="BJ456" s="81">
        <v>0</v>
      </c>
      <c r="BK456" s="81">
        <v>0</v>
      </c>
      <c r="BL456" s="81">
        <v>0</v>
      </c>
      <c r="BM456" s="82"/>
      <c r="BN456" s="81">
        <v>0</v>
      </c>
      <c r="BO456" s="81">
        <v>0</v>
      </c>
      <c r="BP456" s="81">
        <v>5</v>
      </c>
      <c r="BQ456" s="81">
        <v>0</v>
      </c>
      <c r="BR456" s="81">
        <v>0</v>
      </c>
      <c r="BS456" s="81">
        <v>0</v>
      </c>
      <c r="BT456"/>
      <c r="BU456" s="80">
        <v>189.024</v>
      </c>
      <c r="BV456" s="80">
        <v>0</v>
      </c>
      <c r="BW456" s="80">
        <v>0</v>
      </c>
      <c r="BX456" s="80">
        <v>0</v>
      </c>
      <c r="BY456" s="80">
        <v>0</v>
      </c>
      <c r="BZ456" s="80">
        <v>0</v>
      </c>
      <c r="CA456" s="80">
        <v>43.688000000000002</v>
      </c>
      <c r="CB456" s="80">
        <v>5.8520000000000003</v>
      </c>
      <c r="CC456" s="80">
        <v>0</v>
      </c>
    </row>
    <row r="457" spans="1:81">
      <c r="A457" s="80" t="s">
        <v>2210</v>
      </c>
      <c r="B457" s="80">
        <v>165</v>
      </c>
      <c r="C457" s="80">
        <v>12</v>
      </c>
      <c r="D457" s="80">
        <v>10</v>
      </c>
      <c r="E457" s="80">
        <v>2015</v>
      </c>
      <c r="F457" s="80" t="s">
        <v>91</v>
      </c>
      <c r="G457" s="80" t="s">
        <v>2198</v>
      </c>
      <c r="H457" s="80" t="s">
        <v>2199</v>
      </c>
      <c r="I457" s="177"/>
      <c r="J457" s="81">
        <v>545.28940307836672</v>
      </c>
      <c r="K457" s="81">
        <v>1.3362041021988087</v>
      </c>
      <c r="L457" s="81">
        <v>15.500845744884732</v>
      </c>
      <c r="M457" s="81">
        <v>26.079492717869947</v>
      </c>
      <c r="N457" s="81">
        <v>30.64879370422199</v>
      </c>
      <c r="O457" s="81">
        <v>17.132754282795961</v>
      </c>
      <c r="P457" s="81">
        <v>18.563442977655324</v>
      </c>
      <c r="Q457" s="81">
        <v>1.1640457366744446</v>
      </c>
      <c r="R457" s="81">
        <v>0</v>
      </c>
      <c r="S457" s="81">
        <v>1.6733366476061504</v>
      </c>
      <c r="T457" s="82"/>
      <c r="U457" s="81">
        <v>49422675</v>
      </c>
      <c r="V457" s="81">
        <v>449</v>
      </c>
      <c r="W457" s="81">
        <v>383</v>
      </c>
      <c r="X457" s="81">
        <v>4570</v>
      </c>
      <c r="Y457" s="81">
        <v>5904</v>
      </c>
      <c r="Z457" s="81">
        <v>9954</v>
      </c>
      <c r="AA457" s="81">
        <v>3694</v>
      </c>
      <c r="AB457" s="81">
        <v>16021</v>
      </c>
      <c r="AC457" s="81">
        <v>0</v>
      </c>
      <c r="AD457" s="81">
        <v>1.6733366476061504</v>
      </c>
      <c r="AE457" s="82"/>
      <c r="AF457" s="81">
        <v>466599247.2891798</v>
      </c>
      <c r="AG457" s="81">
        <v>885735.4358658744</v>
      </c>
      <c r="AH457" s="81">
        <v>2308652.5956783239</v>
      </c>
      <c r="AI457" s="81">
        <v>30713734.855346225</v>
      </c>
      <c r="AJ457" s="81">
        <v>35165924.165655725</v>
      </c>
      <c r="AK457" s="81">
        <v>0</v>
      </c>
      <c r="AL457" s="81">
        <v>0</v>
      </c>
      <c r="AM457" s="81">
        <v>2195610.8444326497</v>
      </c>
      <c r="AN457" s="81">
        <v>0</v>
      </c>
      <c r="AO457" s="81">
        <v>0</v>
      </c>
      <c r="AP457" s="82"/>
      <c r="AQ457" s="81">
        <v>350</v>
      </c>
      <c r="AR457" s="81">
        <v>50</v>
      </c>
      <c r="AS457" s="81">
        <v>0</v>
      </c>
      <c r="AT457" s="81">
        <v>0</v>
      </c>
      <c r="AU457" s="81">
        <v>0</v>
      </c>
      <c r="AV457" s="81">
        <v>0</v>
      </c>
      <c r="AW457" s="81" t="s">
        <v>564</v>
      </c>
      <c r="AX457" s="82"/>
      <c r="AY457" s="81">
        <v>1491.9</v>
      </c>
      <c r="AZ457" s="81">
        <v>16244.3</v>
      </c>
      <c r="BA457" s="81">
        <v>0</v>
      </c>
      <c r="BB457" s="81">
        <v>0</v>
      </c>
      <c r="BC457" s="81">
        <v>0</v>
      </c>
      <c r="BD457" s="81">
        <v>0</v>
      </c>
      <c r="BE457" s="81" t="s">
        <v>564</v>
      </c>
      <c r="BF457" s="82"/>
      <c r="BG457" s="81">
        <v>0</v>
      </c>
      <c r="BH457" s="81">
        <v>0</v>
      </c>
      <c r="BI457" s="81">
        <v>220.84800000000001</v>
      </c>
      <c r="BJ457" s="81">
        <v>0</v>
      </c>
      <c r="BK457" s="81">
        <v>0</v>
      </c>
      <c r="BL457" s="81">
        <v>0</v>
      </c>
      <c r="BM457" s="82"/>
      <c r="BN457" s="81">
        <v>0</v>
      </c>
      <c r="BO457" s="81">
        <v>0</v>
      </c>
      <c r="BP457" s="81">
        <v>5</v>
      </c>
      <c r="BQ457" s="81">
        <v>0</v>
      </c>
      <c r="BR457" s="81">
        <v>0</v>
      </c>
      <c r="BS457" s="81">
        <v>0</v>
      </c>
      <c r="BT457"/>
      <c r="BU457" s="80">
        <v>176.76900000000001</v>
      </c>
      <c r="BV457" s="80">
        <v>0</v>
      </c>
      <c r="BW457" s="80">
        <v>0</v>
      </c>
      <c r="BX457" s="80">
        <v>0</v>
      </c>
      <c r="BY457" s="80">
        <v>0</v>
      </c>
      <c r="BZ457" s="80">
        <v>0</v>
      </c>
      <c r="CA457" s="80">
        <v>39.249000000000002</v>
      </c>
      <c r="CB457" s="80">
        <v>4.83</v>
      </c>
      <c r="CC457" s="80">
        <v>0</v>
      </c>
    </row>
    <row r="458" spans="1:81">
      <c r="A458" s="80" t="s">
        <v>2211</v>
      </c>
      <c r="B458" s="80">
        <v>166</v>
      </c>
      <c r="C458" s="80">
        <v>13</v>
      </c>
      <c r="D458" s="80">
        <v>10</v>
      </c>
      <c r="E458" s="80">
        <v>2016</v>
      </c>
      <c r="F458" s="80" t="s">
        <v>92</v>
      </c>
      <c r="G458" s="80" t="s">
        <v>2198</v>
      </c>
      <c r="H458" s="80" t="s">
        <v>2199</v>
      </c>
      <c r="I458" s="177"/>
      <c r="J458" s="81">
        <v>562.68137861606317</v>
      </c>
      <c r="K458" s="81">
        <v>1.3061264203463439</v>
      </c>
      <c r="L458" s="81">
        <v>18.766107371200803</v>
      </c>
      <c r="M458" s="81">
        <v>20.81874722493172</v>
      </c>
      <c r="N458" s="81">
        <v>28.042911426038469</v>
      </c>
      <c r="O458" s="81">
        <v>17.043724012007704</v>
      </c>
      <c r="P458" s="81">
        <v>18.322240413342968</v>
      </c>
      <c r="Q458" s="81">
        <v>1.1255213638105623</v>
      </c>
      <c r="R458" s="81">
        <v>0</v>
      </c>
      <c r="S458" s="81">
        <v>1.9277644228555775</v>
      </c>
      <c r="T458" s="82"/>
      <c r="U458" s="81">
        <v>51437750</v>
      </c>
      <c r="V458" s="81">
        <v>449</v>
      </c>
      <c r="W458" s="81">
        <v>383</v>
      </c>
      <c r="X458" s="81">
        <v>4570</v>
      </c>
      <c r="Y458" s="81">
        <v>5959</v>
      </c>
      <c r="Z458" s="81">
        <v>10024</v>
      </c>
      <c r="AA458" s="81">
        <v>3771</v>
      </c>
      <c r="AB458" s="81">
        <v>15935</v>
      </c>
      <c r="AC458" s="81">
        <v>0</v>
      </c>
      <c r="AD458" s="81">
        <v>1.927764422855577</v>
      </c>
      <c r="AE458" s="82"/>
      <c r="AF458" s="81">
        <v>480601878.99870032</v>
      </c>
      <c r="AG458" s="81">
        <v>870652.84453395917</v>
      </c>
      <c r="AH458" s="81">
        <v>2225331.69790672</v>
      </c>
      <c r="AI458" s="81">
        <v>28206795.720361259</v>
      </c>
      <c r="AJ458" s="81">
        <v>29321194.608295571</v>
      </c>
      <c r="AK458" s="81">
        <v>0</v>
      </c>
      <c r="AL458" s="81">
        <v>0</v>
      </c>
      <c r="AM458" s="81">
        <v>2185521.5228654342</v>
      </c>
      <c r="AN458" s="81">
        <v>0</v>
      </c>
      <c r="AO458" s="81">
        <v>0</v>
      </c>
      <c r="AP458" s="82"/>
      <c r="AQ458" s="81">
        <v>385</v>
      </c>
      <c r="AR458" s="81">
        <v>68</v>
      </c>
      <c r="AS458" s="81">
        <v>0</v>
      </c>
      <c r="AT458" s="81">
        <v>0</v>
      </c>
      <c r="AU458" s="81">
        <v>0</v>
      </c>
      <c r="AV458" s="81">
        <v>0</v>
      </c>
      <c r="AW458" s="81" t="s">
        <v>564</v>
      </c>
      <c r="AX458" s="82"/>
      <c r="AY458" s="81">
        <v>1670.9</v>
      </c>
      <c r="AZ458" s="81">
        <v>18883</v>
      </c>
      <c r="BA458" s="81">
        <v>0</v>
      </c>
      <c r="BB458" s="81">
        <v>0</v>
      </c>
      <c r="BC458" s="81">
        <v>0</v>
      </c>
      <c r="BD458" s="81">
        <v>0</v>
      </c>
      <c r="BE458" s="81" t="s">
        <v>564</v>
      </c>
      <c r="BF458" s="82"/>
      <c r="BG458" s="81">
        <v>0</v>
      </c>
      <c r="BH458" s="81">
        <v>0</v>
      </c>
      <c r="BI458" s="81">
        <v>216.041</v>
      </c>
      <c r="BJ458" s="81">
        <v>0</v>
      </c>
      <c r="BK458" s="81">
        <v>0</v>
      </c>
      <c r="BL458" s="81">
        <v>0</v>
      </c>
      <c r="BM458" s="82"/>
      <c r="BN458" s="81">
        <v>0</v>
      </c>
      <c r="BO458" s="81">
        <v>0</v>
      </c>
      <c r="BP458" s="81">
        <v>6</v>
      </c>
      <c r="BQ458" s="81">
        <v>0</v>
      </c>
      <c r="BR458" s="81">
        <v>0</v>
      </c>
      <c r="BS458" s="81">
        <v>0</v>
      </c>
      <c r="BT458"/>
      <c r="BU458" s="80">
        <v>175.20099999999999</v>
      </c>
      <c r="BV458" s="80">
        <v>0</v>
      </c>
      <c r="BW458" s="80">
        <v>0</v>
      </c>
      <c r="BX458" s="80">
        <v>0</v>
      </c>
      <c r="BY458" s="80">
        <v>0</v>
      </c>
      <c r="BZ458" s="80">
        <v>0</v>
      </c>
      <c r="CA458" s="80">
        <v>35.57</v>
      </c>
      <c r="CB458" s="80">
        <v>5.27</v>
      </c>
      <c r="CC458" s="80">
        <v>0</v>
      </c>
    </row>
    <row r="459" spans="1:81">
      <c r="A459" s="80" t="s">
        <v>2212</v>
      </c>
      <c r="B459" s="80">
        <v>167</v>
      </c>
      <c r="C459" s="80">
        <v>14</v>
      </c>
      <c r="D459" s="80">
        <v>10</v>
      </c>
      <c r="E459" s="80">
        <v>2017</v>
      </c>
      <c r="F459" s="80" t="s">
        <v>71</v>
      </c>
      <c r="G459" s="80" t="s">
        <v>2198</v>
      </c>
      <c r="H459" s="80" t="s">
        <v>2199</v>
      </c>
      <c r="I459" s="177"/>
      <c r="J459" s="81">
        <v>554.96493960567921</v>
      </c>
      <c r="K459" s="81">
        <v>1.3244721108628459</v>
      </c>
      <c r="L459" s="81">
        <v>16.693051430944543</v>
      </c>
      <c r="M459" s="81">
        <v>18.686572840932971</v>
      </c>
      <c r="N459" s="81">
        <v>27.796436124050466</v>
      </c>
      <c r="O459" s="81">
        <v>16.80742472175773</v>
      </c>
      <c r="P459" s="81">
        <v>18.042025478329808</v>
      </c>
      <c r="Q459" s="81">
        <v>1.0758036777896982</v>
      </c>
      <c r="R459" s="81">
        <v>0</v>
      </c>
      <c r="S459" s="81">
        <v>2.3053749698924948</v>
      </c>
      <c r="T459" s="82"/>
      <c r="U459" s="81">
        <v>57989892.000000007</v>
      </c>
      <c r="V459" s="81">
        <v>449</v>
      </c>
      <c r="W459" s="81">
        <v>383</v>
      </c>
      <c r="X459" s="81">
        <v>4570</v>
      </c>
      <c r="Y459" s="81">
        <v>5966</v>
      </c>
      <c r="Z459" s="81">
        <v>10049</v>
      </c>
      <c r="AA459" s="81">
        <v>3737</v>
      </c>
      <c r="AB459" s="81">
        <v>15751</v>
      </c>
      <c r="AC459" s="81">
        <v>0</v>
      </c>
      <c r="AD459" s="81">
        <v>2.3053749698924948</v>
      </c>
      <c r="AE459" s="82"/>
      <c r="AF459" s="81">
        <v>486115177.841901</v>
      </c>
      <c r="AG459" s="81">
        <v>885508.28789761092</v>
      </c>
      <c r="AH459" s="81">
        <v>2646166.2567754248</v>
      </c>
      <c r="AI459" s="81">
        <v>26934686.045463581</v>
      </c>
      <c r="AJ459" s="81">
        <v>33427729.67351548</v>
      </c>
      <c r="AK459" s="81">
        <v>0</v>
      </c>
      <c r="AL459" s="81">
        <v>0</v>
      </c>
      <c r="AM459" s="81">
        <v>2163665.7611451838</v>
      </c>
      <c r="AN459" s="81">
        <v>0</v>
      </c>
      <c r="AO459" s="81">
        <v>0</v>
      </c>
      <c r="AP459" s="82"/>
      <c r="AQ459" s="81">
        <v>404</v>
      </c>
      <c r="AR459" s="81">
        <v>71</v>
      </c>
      <c r="AS459" s="81">
        <v>0</v>
      </c>
      <c r="AT459" s="81">
        <v>0</v>
      </c>
      <c r="AU459" s="81">
        <v>0</v>
      </c>
      <c r="AV459" s="81">
        <v>0</v>
      </c>
      <c r="AW459" s="81" t="s">
        <v>564</v>
      </c>
      <c r="AX459" s="82"/>
      <c r="AY459" s="81">
        <v>1780.3</v>
      </c>
      <c r="AZ459" s="81">
        <v>20148.900000000001</v>
      </c>
      <c r="BA459" s="81">
        <v>0</v>
      </c>
      <c r="BB459" s="81">
        <v>0</v>
      </c>
      <c r="BC459" s="81">
        <v>0</v>
      </c>
      <c r="BD459" s="81">
        <v>0</v>
      </c>
      <c r="BE459" s="81" t="s">
        <v>564</v>
      </c>
      <c r="BF459" s="82"/>
      <c r="BG459" s="81">
        <v>0</v>
      </c>
      <c r="BH459" s="81">
        <v>0</v>
      </c>
      <c r="BI459" s="81">
        <v>209.06100000000001</v>
      </c>
      <c r="BJ459" s="81">
        <v>0</v>
      </c>
      <c r="BK459" s="81">
        <v>0</v>
      </c>
      <c r="BL459" s="81">
        <v>0</v>
      </c>
      <c r="BM459" s="82"/>
      <c r="BN459" s="81">
        <v>0</v>
      </c>
      <c r="BO459" s="81">
        <v>0</v>
      </c>
      <c r="BP459" s="81">
        <v>6</v>
      </c>
      <c r="BQ459" s="81">
        <v>0</v>
      </c>
      <c r="BR459" s="81">
        <v>0</v>
      </c>
      <c r="BS459" s="81">
        <v>0</v>
      </c>
      <c r="BT459"/>
      <c r="BU459" s="80">
        <v>167.32400000000001</v>
      </c>
      <c r="BV459" s="80">
        <v>0</v>
      </c>
      <c r="BW459" s="80">
        <v>0</v>
      </c>
      <c r="BX459" s="80">
        <v>0</v>
      </c>
      <c r="BY459" s="80">
        <v>0</v>
      </c>
      <c r="BZ459" s="80">
        <v>0</v>
      </c>
      <c r="CA459" s="80">
        <v>35.414000000000001</v>
      </c>
      <c r="CB459" s="80">
        <v>6.3230000000000004</v>
      </c>
      <c r="CC459" s="80">
        <v>0</v>
      </c>
    </row>
    <row r="460" spans="1:81">
      <c r="A460" s="80" t="s">
        <v>2213</v>
      </c>
      <c r="B460" s="80">
        <v>168</v>
      </c>
      <c r="C460" s="80">
        <v>15</v>
      </c>
      <c r="D460" s="80">
        <v>10</v>
      </c>
      <c r="E460" s="80">
        <v>2018</v>
      </c>
      <c r="F460" s="80" t="s">
        <v>93</v>
      </c>
      <c r="G460" s="80" t="s">
        <v>2198</v>
      </c>
      <c r="H460" s="80" t="s">
        <v>2199</v>
      </c>
      <c r="I460" s="177"/>
      <c r="J460" s="81">
        <v>571.51563054973747</v>
      </c>
      <c r="K460" s="81">
        <v>1.259751032395785</v>
      </c>
      <c r="L460" s="81">
        <v>15.285764080200646</v>
      </c>
      <c r="M460" s="81">
        <v>19.9837660709447</v>
      </c>
      <c r="N460" s="81">
        <v>25.887000355693115</v>
      </c>
      <c r="O460" s="81">
        <v>16.516266744752798</v>
      </c>
      <c r="P460" s="81">
        <v>17.89111018532974</v>
      </c>
      <c r="Q460" s="81">
        <v>0.99150990819937879</v>
      </c>
      <c r="R460" s="81">
        <v>0</v>
      </c>
      <c r="S460" s="81">
        <v>2.6165283196705418</v>
      </c>
      <c r="T460" s="82"/>
      <c r="U460" s="81">
        <v>61233805.000000007</v>
      </c>
      <c r="V460" s="81">
        <v>449</v>
      </c>
      <c r="W460" s="81">
        <v>383</v>
      </c>
      <c r="X460" s="81">
        <v>4570</v>
      </c>
      <c r="Y460" s="81">
        <v>6017</v>
      </c>
      <c r="Z460" s="81">
        <v>10064</v>
      </c>
      <c r="AA460" s="81">
        <v>3743</v>
      </c>
      <c r="AB460" s="81">
        <v>15644</v>
      </c>
      <c r="AC460" s="81">
        <v>0</v>
      </c>
      <c r="AD460" s="81">
        <v>2.6165283196705418</v>
      </c>
      <c r="AE460" s="82"/>
      <c r="AF460" s="81">
        <v>530659375.12186128</v>
      </c>
      <c r="AG460" s="81">
        <v>803539.60157161567</v>
      </c>
      <c r="AH460" s="81">
        <v>2501202.0279563428</v>
      </c>
      <c r="AI460" s="81">
        <v>27646373.83245058</v>
      </c>
      <c r="AJ460" s="81">
        <v>30532125.740411419</v>
      </c>
      <c r="AK460" s="81">
        <v>0</v>
      </c>
      <c r="AL460" s="81">
        <v>0</v>
      </c>
      <c r="AM460" s="81">
        <v>2153413.9759730352</v>
      </c>
      <c r="AN460" s="81">
        <v>0</v>
      </c>
      <c r="AO460" s="81">
        <v>0</v>
      </c>
      <c r="AP460" s="82"/>
      <c r="AQ460" s="81">
        <v>430</v>
      </c>
      <c r="AR460" s="81">
        <v>77</v>
      </c>
      <c r="AS460" s="81">
        <v>0</v>
      </c>
      <c r="AT460" s="81">
        <v>0</v>
      </c>
      <c r="AU460" s="81">
        <v>0</v>
      </c>
      <c r="AV460" s="81">
        <v>0</v>
      </c>
      <c r="AW460" s="81" t="s">
        <v>564</v>
      </c>
      <c r="AX460" s="82"/>
      <c r="AY460" s="81">
        <v>1911.2</v>
      </c>
      <c r="AZ460" s="81">
        <v>40272</v>
      </c>
      <c r="BA460" s="81">
        <v>0</v>
      </c>
      <c r="BB460" s="81">
        <v>0</v>
      </c>
      <c r="BC460" s="81">
        <v>0</v>
      </c>
      <c r="BD460" s="81">
        <v>0</v>
      </c>
      <c r="BE460" s="81" t="s">
        <v>564</v>
      </c>
      <c r="BF460" s="82"/>
      <c r="BG460" s="81">
        <v>0</v>
      </c>
      <c r="BH460" s="81">
        <v>0</v>
      </c>
      <c r="BI460" s="81">
        <v>215.392</v>
      </c>
      <c r="BJ460" s="81">
        <v>0</v>
      </c>
      <c r="BK460" s="81">
        <v>0</v>
      </c>
      <c r="BL460" s="81">
        <v>0</v>
      </c>
      <c r="BM460" s="82"/>
      <c r="BN460" s="81">
        <v>0</v>
      </c>
      <c r="BO460" s="81">
        <v>0</v>
      </c>
      <c r="BP460" s="81">
        <v>6</v>
      </c>
      <c r="BQ460" s="81">
        <v>0</v>
      </c>
      <c r="BR460" s="81">
        <v>0</v>
      </c>
      <c r="BS460" s="81">
        <v>0</v>
      </c>
      <c r="BT460"/>
      <c r="BU460" s="80">
        <v>170.61099999999999</v>
      </c>
      <c r="BV460" s="80">
        <v>0</v>
      </c>
      <c r="BW460" s="80">
        <v>0</v>
      </c>
      <c r="BX460" s="80">
        <v>0</v>
      </c>
      <c r="BY460" s="80">
        <v>0</v>
      </c>
      <c r="BZ460" s="80">
        <v>0</v>
      </c>
      <c r="CA460" s="80">
        <v>38.633000000000003</v>
      </c>
      <c r="CB460" s="80">
        <v>6.1479999999999997</v>
      </c>
      <c r="CC460" s="80">
        <v>0</v>
      </c>
    </row>
    <row r="461" spans="1:81">
      <c r="A461" s="80" t="s">
        <v>2214</v>
      </c>
      <c r="B461" s="80">
        <v>169</v>
      </c>
      <c r="C461" s="80">
        <v>16</v>
      </c>
      <c r="D461" s="80">
        <v>10</v>
      </c>
      <c r="E461" s="80">
        <v>2019</v>
      </c>
      <c r="F461" s="80" t="s">
        <v>73</v>
      </c>
      <c r="G461" s="80" t="s">
        <v>2198</v>
      </c>
      <c r="H461" s="80" t="s">
        <v>2199</v>
      </c>
      <c r="I461" s="177"/>
      <c r="J461" s="81">
        <v>519.43770060476993</v>
      </c>
      <c r="K461" s="81">
        <v>1.1845232086711401</v>
      </c>
      <c r="L461" s="81">
        <v>15.432524744349889</v>
      </c>
      <c r="M461" s="81">
        <v>18.619642767221645</v>
      </c>
      <c r="N461" s="81">
        <v>24.486433505326875</v>
      </c>
      <c r="O461" s="81">
        <v>16.193115674930965</v>
      </c>
      <c r="P461" s="81">
        <v>17.679278097726641</v>
      </c>
      <c r="Q461" s="81">
        <v>0.96401471614260714</v>
      </c>
      <c r="R461" s="81">
        <v>0</v>
      </c>
      <c r="S461" s="81">
        <v>2.7823028480298211</v>
      </c>
      <c r="T461" s="82"/>
      <c r="U461" s="81">
        <v>59111695</v>
      </c>
      <c r="V461" s="81">
        <v>449</v>
      </c>
      <c r="W461" s="81">
        <v>383</v>
      </c>
      <c r="X461" s="81">
        <v>4570</v>
      </c>
      <c r="Y461" s="81">
        <v>6114</v>
      </c>
      <c r="Z461" s="81">
        <v>10138</v>
      </c>
      <c r="AA461" s="81">
        <v>3671</v>
      </c>
      <c r="AB461" s="81">
        <v>15622</v>
      </c>
      <c r="AC461" s="81">
        <v>0</v>
      </c>
      <c r="AD461" s="81">
        <v>2.7823028480298211</v>
      </c>
      <c r="AE461" s="82"/>
      <c r="AF461" s="81">
        <v>512710647.94446301</v>
      </c>
      <c r="AG461" s="81">
        <v>778685.49729459907</v>
      </c>
      <c r="AH461" s="81">
        <v>2663655.8644910431</v>
      </c>
      <c r="AI461" s="81">
        <v>26513411.879924878</v>
      </c>
      <c r="AJ461" s="81">
        <v>28366893.318145022</v>
      </c>
      <c r="AK461" s="81">
        <v>0</v>
      </c>
      <c r="AL461" s="81">
        <v>0</v>
      </c>
      <c r="AM461" s="81">
        <v>2127598.797646964</v>
      </c>
      <c r="AN461" s="81">
        <v>0</v>
      </c>
      <c r="AO461" s="81">
        <v>0</v>
      </c>
      <c r="AP461" s="82"/>
      <c r="AQ461" s="81">
        <v>458</v>
      </c>
      <c r="AR461" s="81">
        <v>83</v>
      </c>
      <c r="AS461" s="81">
        <v>0</v>
      </c>
      <c r="AT461" s="81">
        <v>0</v>
      </c>
      <c r="AU461" s="81">
        <v>0</v>
      </c>
      <c r="AV461" s="81">
        <v>0</v>
      </c>
      <c r="AW461" s="81" t="s">
        <v>564</v>
      </c>
      <c r="AX461" s="82"/>
      <c r="AY461" s="81">
        <v>2060.4</v>
      </c>
      <c r="AZ461" s="81">
        <v>43923.8</v>
      </c>
      <c r="BA461" s="81">
        <v>0</v>
      </c>
      <c r="BB461" s="81">
        <v>0</v>
      </c>
      <c r="BC461" s="81">
        <v>0</v>
      </c>
      <c r="BD461" s="81">
        <v>0</v>
      </c>
      <c r="BE461" s="81" t="s">
        <v>564</v>
      </c>
      <c r="BF461" s="82"/>
      <c r="BG461" s="81">
        <v>0</v>
      </c>
      <c r="BH461" s="81">
        <v>0</v>
      </c>
      <c r="BI461" s="81">
        <v>219.86</v>
      </c>
      <c r="BJ461" s="81">
        <v>0</v>
      </c>
      <c r="BK461" s="81">
        <v>0</v>
      </c>
      <c r="BL461" s="81">
        <v>0</v>
      </c>
      <c r="BM461" s="82"/>
      <c r="BN461" s="81">
        <v>0</v>
      </c>
      <c r="BO461" s="81">
        <v>0</v>
      </c>
      <c r="BP461" s="81">
        <v>6</v>
      </c>
      <c r="BQ461" s="81">
        <v>0</v>
      </c>
      <c r="BR461" s="81">
        <v>0</v>
      </c>
      <c r="BS461" s="81">
        <v>0</v>
      </c>
      <c r="BT461"/>
      <c r="BU461" s="80">
        <v>171.274</v>
      </c>
      <c r="BV461" s="80">
        <v>0</v>
      </c>
      <c r="BW461" s="80">
        <v>0</v>
      </c>
      <c r="BX461" s="80">
        <v>0</v>
      </c>
      <c r="BY461" s="80">
        <v>0</v>
      </c>
      <c r="BZ461" s="80">
        <v>0</v>
      </c>
      <c r="CA461" s="80">
        <v>40.945</v>
      </c>
      <c r="CB461" s="80">
        <v>7.641</v>
      </c>
      <c r="CC461" s="80">
        <v>0</v>
      </c>
    </row>
    <row r="462" spans="1:81">
      <c r="A462" s="80" t="s">
        <v>2215</v>
      </c>
      <c r="B462" s="80">
        <v>170</v>
      </c>
      <c r="C462" s="80">
        <v>17</v>
      </c>
      <c r="D462" s="80">
        <v>10</v>
      </c>
      <c r="E462" s="80">
        <v>2020</v>
      </c>
      <c r="F462" s="80" t="s">
        <v>218</v>
      </c>
      <c r="G462" s="174" t="s">
        <v>2198</v>
      </c>
      <c r="H462" s="80" t="s">
        <v>2199</v>
      </c>
      <c r="I462" s="177"/>
      <c r="J462" s="81">
        <v>641.40540620606328</v>
      </c>
      <c r="K462" s="81">
        <v>1.3920577047821892</v>
      </c>
      <c r="L462" s="81">
        <v>17.130951330400762</v>
      </c>
      <c r="M462" s="81">
        <v>17.183550378957055</v>
      </c>
      <c r="N462" s="81">
        <v>23.821446246964232</v>
      </c>
      <c r="O462" s="81">
        <v>14.2924182226895</v>
      </c>
      <c r="P462" s="81">
        <v>16.564573983861518</v>
      </c>
      <c r="Q462" s="81">
        <v>0.9175259047432538</v>
      </c>
      <c r="R462" s="81">
        <v>0</v>
      </c>
      <c r="S462" s="81">
        <v>2.4614499281605529</v>
      </c>
      <c r="T462" s="82"/>
      <c r="U462" s="81">
        <v>56296245</v>
      </c>
      <c r="V462" s="81">
        <v>464</v>
      </c>
      <c r="W462" s="81">
        <v>437</v>
      </c>
      <c r="X462" s="81">
        <v>4678</v>
      </c>
      <c r="Y462" s="81">
        <v>6193</v>
      </c>
      <c r="Z462" s="81">
        <v>10213</v>
      </c>
      <c r="AA462" s="81">
        <v>3737</v>
      </c>
      <c r="AB462" s="81">
        <v>15561</v>
      </c>
      <c r="AC462" s="81">
        <v>0</v>
      </c>
      <c r="AD462" s="81">
        <v>2.4614499281605529</v>
      </c>
      <c r="AE462" s="82"/>
      <c r="AF462" s="81">
        <v>468730866.84192282</v>
      </c>
      <c r="AG462" s="81">
        <v>909469.81120476325</v>
      </c>
      <c r="AH462" s="81">
        <v>2996403.4647303098</v>
      </c>
      <c r="AI462" s="81">
        <v>25931647.038309924</v>
      </c>
      <c r="AJ462" s="81">
        <v>28437448.154485613</v>
      </c>
      <c r="AK462" s="81"/>
      <c r="AL462" s="81"/>
      <c r="AM462" s="81">
        <v>2030883.3863158978</v>
      </c>
      <c r="AN462" s="81"/>
      <c r="AO462" s="81"/>
      <c r="AP462" s="82"/>
      <c r="AQ462" s="81">
        <v>484</v>
      </c>
      <c r="AR462" s="81">
        <v>92</v>
      </c>
      <c r="AS462" s="81">
        <v>0</v>
      </c>
      <c r="AT462" s="81">
        <v>0</v>
      </c>
      <c r="AU462" s="81">
        <v>0</v>
      </c>
      <c r="AV462" s="81">
        <v>0</v>
      </c>
      <c r="AW462" s="81">
        <v>0</v>
      </c>
      <c r="AX462" s="82"/>
      <c r="AY462" s="81">
        <v>2196.3000000000002</v>
      </c>
      <c r="AZ462" s="81">
        <v>45347.199999999983</v>
      </c>
      <c r="BA462" s="81">
        <v>0</v>
      </c>
      <c r="BB462" s="81">
        <v>0</v>
      </c>
      <c r="BC462" s="81">
        <v>0</v>
      </c>
      <c r="BD462" s="81">
        <v>0</v>
      </c>
      <c r="BE462" s="81">
        <v>0</v>
      </c>
      <c r="BF462" s="82"/>
      <c r="BG462" s="81">
        <v>0</v>
      </c>
      <c r="BH462" s="81">
        <v>0</v>
      </c>
      <c r="BI462" s="81">
        <v>233.32599999999999</v>
      </c>
      <c r="BJ462" s="81">
        <v>0</v>
      </c>
      <c r="BK462" s="81">
        <v>0</v>
      </c>
      <c r="BL462" s="81">
        <v>0</v>
      </c>
      <c r="BM462" s="82"/>
      <c r="BN462" s="81">
        <v>0</v>
      </c>
      <c r="BO462" s="81">
        <v>0</v>
      </c>
      <c r="BP462" s="81">
        <v>6</v>
      </c>
      <c r="BQ462" s="81">
        <v>0</v>
      </c>
      <c r="BR462" s="81">
        <v>0</v>
      </c>
      <c r="BS462" s="81">
        <v>0</v>
      </c>
      <c r="BT462"/>
      <c r="BU462" s="80">
        <v>176.71100000000001</v>
      </c>
      <c r="BV462" s="80">
        <v>0</v>
      </c>
      <c r="BW462" s="80">
        <v>0</v>
      </c>
      <c r="BX462" s="80">
        <v>0</v>
      </c>
      <c r="BY462" s="80">
        <v>0</v>
      </c>
      <c r="BZ462" s="80">
        <v>0</v>
      </c>
      <c r="CA462" s="80">
        <v>48.886000000000003</v>
      </c>
      <c r="CB462" s="80">
        <v>7.7290000000000001</v>
      </c>
      <c r="CC462" s="80">
        <v>0</v>
      </c>
    </row>
    <row r="463" spans="1:81">
      <c r="A463" s="80" t="s">
        <v>2216</v>
      </c>
      <c r="B463" s="80">
        <v>170</v>
      </c>
      <c r="C463" s="80">
        <v>18</v>
      </c>
      <c r="D463" s="80">
        <v>10</v>
      </c>
      <c r="E463" s="80">
        <v>2021</v>
      </c>
      <c r="F463" s="80" t="s">
        <v>75</v>
      </c>
      <c r="G463" s="174" t="s">
        <v>2198</v>
      </c>
      <c r="H463" s="80" t="s">
        <v>2199</v>
      </c>
      <c r="I463" s="177"/>
      <c r="J463" s="81">
        <v>654.29588124222175</v>
      </c>
      <c r="K463" s="81">
        <v>1.5183986590534055</v>
      </c>
      <c r="L463" s="81">
        <v>15.600339531436626</v>
      </c>
      <c r="M463" s="81">
        <v>19.223549452835531</v>
      </c>
      <c r="N463" s="81">
        <v>24.071199982434415</v>
      </c>
      <c r="O463" s="81">
        <v>13.879016074393558</v>
      </c>
      <c r="P463" s="81">
        <v>16.990301166235941</v>
      </c>
      <c r="Q463" s="81">
        <v>0.92006370929749115</v>
      </c>
      <c r="R463" s="81">
        <v>0</v>
      </c>
      <c r="S463" s="81">
        <v>2.014184192278007</v>
      </c>
      <c r="T463" s="82"/>
      <c r="U463" s="81">
        <v>61967469</v>
      </c>
      <c r="V463" s="81">
        <v>464</v>
      </c>
      <c r="W463" s="81">
        <v>437</v>
      </c>
      <c r="X463" s="81">
        <v>4678</v>
      </c>
      <c r="Y463" s="81">
        <v>6236</v>
      </c>
      <c r="Z463" s="81">
        <v>10212</v>
      </c>
      <c r="AA463" s="81">
        <v>3738</v>
      </c>
      <c r="AB463" s="81">
        <v>15419</v>
      </c>
      <c r="AC463" s="81">
        <v>0</v>
      </c>
      <c r="AD463" s="81">
        <v>2.014184192278007</v>
      </c>
      <c r="AE463" s="82"/>
      <c r="AF463" s="81">
        <v>472054130.14531481</v>
      </c>
      <c r="AG463" s="81">
        <v>956122.85074076406</v>
      </c>
      <c r="AH463" s="81">
        <v>2740982.5457976768</v>
      </c>
      <c r="AI463" s="81">
        <v>28329801.018448446</v>
      </c>
      <c r="AJ463" s="81">
        <v>28059694.033831861</v>
      </c>
      <c r="AK463" s="81">
        <v>0</v>
      </c>
      <c r="AL463" s="81">
        <v>0</v>
      </c>
      <c r="AM463" s="81">
        <v>2023957.8861085135</v>
      </c>
      <c r="AN463" s="81">
        <v>0</v>
      </c>
      <c r="AO463" s="81">
        <v>0</v>
      </c>
      <c r="AP463" s="82"/>
      <c r="AQ463" s="81">
        <v>509</v>
      </c>
      <c r="AR463" s="81">
        <v>94</v>
      </c>
      <c r="AS463" s="81">
        <v>0</v>
      </c>
      <c r="AT463" s="81">
        <v>0</v>
      </c>
      <c r="AU463" s="81">
        <v>0</v>
      </c>
      <c r="AV463" s="81">
        <v>0</v>
      </c>
      <c r="AW463" s="81"/>
      <c r="AX463" s="82"/>
      <c r="AY463" s="81">
        <v>2342.1000000000008</v>
      </c>
      <c r="AZ463" s="81">
        <v>45455.699999999983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2217</v>
      </c>
      <c r="B464" s="80">
        <v>170</v>
      </c>
      <c r="C464" s="80">
        <v>19</v>
      </c>
      <c r="D464" s="80">
        <v>10</v>
      </c>
      <c r="E464" s="80">
        <v>2022</v>
      </c>
      <c r="F464" s="80" t="s">
        <v>568</v>
      </c>
      <c r="G464" s="80" t="s">
        <v>2198</v>
      </c>
      <c r="H464" s="80" t="s">
        <v>2199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538</v>
      </c>
      <c r="AR464" s="81">
        <v>99</v>
      </c>
      <c r="AS464" s="81">
        <v>0</v>
      </c>
      <c r="AT464" s="81">
        <v>0</v>
      </c>
      <c r="AU464" s="81">
        <v>0</v>
      </c>
      <c r="AV464" s="81">
        <v>0</v>
      </c>
      <c r="AW464" s="81"/>
      <c r="AX464" s="82"/>
      <c r="AY464" s="81">
        <v>2514.0000000000009</v>
      </c>
      <c r="AZ464" s="81">
        <v>45665.799999999981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2218</v>
      </c>
      <c r="B465" s="80">
        <v>426</v>
      </c>
      <c r="C465" s="80">
        <v>1</v>
      </c>
      <c r="D465" s="80">
        <v>26</v>
      </c>
      <c r="E465" s="80">
        <v>1990</v>
      </c>
      <c r="F465" s="80" t="s">
        <v>562</v>
      </c>
      <c r="G465" s="80" t="s">
        <v>2219</v>
      </c>
      <c r="H465" s="80" t="s">
        <v>2220</v>
      </c>
      <c r="I465" s="177"/>
      <c r="J465" s="81">
        <v>224.33807766330699</v>
      </c>
      <c r="K465" s="81">
        <v>4.4452538154882699</v>
      </c>
      <c r="L465" s="81">
        <v>0.86453866026740733</v>
      </c>
      <c r="M465" s="81">
        <v>8.0090173383440515</v>
      </c>
      <c r="N465" s="81">
        <v>14.455552981247603</v>
      </c>
      <c r="O465" s="81">
        <v>14.966751720563821</v>
      </c>
      <c r="P465" s="81">
        <v>16.794949285998282</v>
      </c>
      <c r="Q465" s="81">
        <v>1.2522323635309991</v>
      </c>
      <c r="R465" s="81">
        <v>0</v>
      </c>
      <c r="S465" s="81">
        <v>1.2881357078641877</v>
      </c>
      <c r="T465" s="82"/>
      <c r="U465" s="81">
        <v>5929151</v>
      </c>
      <c r="V465" s="81">
        <v>1080</v>
      </c>
      <c r="W465" s="81">
        <v>8</v>
      </c>
      <c r="X465" s="81">
        <v>2874</v>
      </c>
      <c r="Y465" s="81">
        <v>6338</v>
      </c>
      <c r="Z465" s="81">
        <v>6156</v>
      </c>
      <c r="AA465" s="81">
        <v>4078</v>
      </c>
      <c r="AB465" s="81">
        <v>20332</v>
      </c>
      <c r="AC465" s="81">
        <v>0</v>
      </c>
      <c r="AD465" s="81">
        <v>1.2881357078641877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2221</v>
      </c>
      <c r="B466" s="80">
        <v>427</v>
      </c>
      <c r="C466" s="80">
        <v>2</v>
      </c>
      <c r="D466" s="80">
        <v>26</v>
      </c>
      <c r="E466" s="80">
        <v>2005</v>
      </c>
      <c r="F466" s="80" t="s">
        <v>565</v>
      </c>
      <c r="G466" s="80" t="s">
        <v>2219</v>
      </c>
      <c r="H466" s="80" t="s">
        <v>2220</v>
      </c>
      <c r="I466" s="177"/>
      <c r="J466" s="81">
        <v>200.68752629354847</v>
      </c>
      <c r="K466" s="81">
        <v>1.0970214452502232</v>
      </c>
      <c r="L466" s="81">
        <v>0.71666223326290279</v>
      </c>
      <c r="M466" s="81">
        <v>12.004467777422631</v>
      </c>
      <c r="N466" s="81">
        <v>20.656573080663147</v>
      </c>
      <c r="O466" s="81">
        <v>22.320919524805252</v>
      </c>
      <c r="P466" s="81">
        <v>18.017701349286614</v>
      </c>
      <c r="Q466" s="81">
        <v>1.0994680515997188</v>
      </c>
      <c r="R466" s="81">
        <v>0</v>
      </c>
      <c r="S466" s="81">
        <v>0</v>
      </c>
      <c r="T466" s="82"/>
      <c r="U466" s="81">
        <v>7741263</v>
      </c>
      <c r="V466" s="81">
        <v>528</v>
      </c>
      <c r="W466" s="81">
        <v>10</v>
      </c>
      <c r="X466" s="81">
        <v>2663</v>
      </c>
      <c r="Y466" s="81">
        <v>7510</v>
      </c>
      <c r="Z466" s="81">
        <v>10624</v>
      </c>
      <c r="AA466" s="81">
        <v>3583</v>
      </c>
      <c r="AB466" s="81">
        <v>18662</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2222</v>
      </c>
      <c r="B467" s="80">
        <v>428</v>
      </c>
      <c r="C467" s="80">
        <v>3</v>
      </c>
      <c r="D467" s="80">
        <v>26</v>
      </c>
      <c r="E467" s="80">
        <v>2006</v>
      </c>
      <c r="F467" s="80" t="s">
        <v>566</v>
      </c>
      <c r="G467" s="80" t="s">
        <v>2219</v>
      </c>
      <c r="H467" s="80" t="s">
        <v>2220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2223</v>
      </c>
      <c r="B468" s="80">
        <v>429</v>
      </c>
      <c r="C468" s="80">
        <v>4</v>
      </c>
      <c r="D468" s="80">
        <v>26</v>
      </c>
      <c r="E468" s="80">
        <v>2007</v>
      </c>
      <c r="F468" s="80" t="s">
        <v>567</v>
      </c>
      <c r="G468" s="80" t="s">
        <v>2219</v>
      </c>
      <c r="H468" s="80" t="s">
        <v>2220</v>
      </c>
      <c r="I468" s="177"/>
      <c r="J468" s="81">
        <v>198.38705728193978</v>
      </c>
      <c r="K468" s="81">
        <v>1.1529751399605206</v>
      </c>
      <c r="L468" s="81">
        <v>0.71108848488496568</v>
      </c>
      <c r="M468" s="81">
        <v>11.693434178594808</v>
      </c>
      <c r="N468" s="81">
        <v>20.44721534419326</v>
      </c>
      <c r="O468" s="81">
        <v>21.518164187596017</v>
      </c>
      <c r="P468" s="81">
        <v>17.372317798139242</v>
      </c>
      <c r="Q468" s="81">
        <v>1.1287629776385779</v>
      </c>
      <c r="R468" s="81">
        <v>0</v>
      </c>
      <c r="S468" s="81">
        <v>0</v>
      </c>
      <c r="T468" s="82"/>
      <c r="U468" s="81">
        <v>8475682</v>
      </c>
      <c r="V468" s="81">
        <v>516</v>
      </c>
      <c r="W468" s="81">
        <v>10</v>
      </c>
      <c r="X468" s="81">
        <v>3090</v>
      </c>
      <c r="Y468" s="81">
        <v>7530</v>
      </c>
      <c r="Z468" s="81">
        <v>10647</v>
      </c>
      <c r="AA468" s="81">
        <v>3402</v>
      </c>
      <c r="AB468" s="81">
        <v>18146</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2224</v>
      </c>
      <c r="B469" s="80">
        <v>430</v>
      </c>
      <c r="C469" s="80">
        <v>5</v>
      </c>
      <c r="D469" s="80">
        <v>26</v>
      </c>
      <c r="E469" s="80">
        <v>2008</v>
      </c>
      <c r="F469" s="80" t="s">
        <v>84</v>
      </c>
      <c r="G469" s="80" t="s">
        <v>2219</v>
      </c>
      <c r="H469" s="80" t="s">
        <v>2220</v>
      </c>
      <c r="I469" s="177"/>
      <c r="J469" s="81">
        <v>194.44587697060612</v>
      </c>
      <c r="K469" s="81">
        <v>0.90049641988423379</v>
      </c>
      <c r="L469" s="81">
        <v>0.61743236755101549</v>
      </c>
      <c r="M469" s="81">
        <v>12.237081593657926</v>
      </c>
      <c r="N469" s="81">
        <v>19.017109521293239</v>
      </c>
      <c r="O469" s="81">
        <v>20.942772845262205</v>
      </c>
      <c r="P469" s="81">
        <v>16.745538336798514</v>
      </c>
      <c r="Q469" s="81">
        <v>1.09472550500308</v>
      </c>
      <c r="R469" s="81">
        <v>0</v>
      </c>
      <c r="S469" s="81">
        <v>0</v>
      </c>
      <c r="T469" s="82"/>
      <c r="U469" s="81">
        <v>8580957</v>
      </c>
      <c r="V469" s="81">
        <v>516</v>
      </c>
      <c r="W469" s="81">
        <v>10</v>
      </c>
      <c r="X469" s="81">
        <v>3090</v>
      </c>
      <c r="Y469" s="81">
        <v>7482</v>
      </c>
      <c r="Z469" s="81">
        <v>10726</v>
      </c>
      <c r="AA469" s="81">
        <v>3283</v>
      </c>
      <c r="AB469" s="81">
        <v>17888</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2225</v>
      </c>
      <c r="B470" s="80">
        <v>431</v>
      </c>
      <c r="C470" s="80">
        <v>6</v>
      </c>
      <c r="D470" s="80">
        <v>26</v>
      </c>
      <c r="E470" s="80">
        <v>2009</v>
      </c>
      <c r="F470" s="80" t="s">
        <v>85</v>
      </c>
      <c r="G470" s="80" t="s">
        <v>2219</v>
      </c>
      <c r="H470" s="80" t="s">
        <v>2220</v>
      </c>
      <c r="I470" s="177"/>
      <c r="J470" s="81">
        <v>148.19745524789391</v>
      </c>
      <c r="K470" s="81">
        <v>0.91983799523441911</v>
      </c>
      <c r="L470" s="81">
        <v>1.7817124880295725</v>
      </c>
      <c r="M470" s="81">
        <v>12.701263925175624</v>
      </c>
      <c r="N470" s="81">
        <v>18.490813871992835</v>
      </c>
      <c r="O470" s="81">
        <v>21.267023881976165</v>
      </c>
      <c r="P470" s="81">
        <v>16.058052630920837</v>
      </c>
      <c r="Q470" s="81">
        <v>1.0292550327474761</v>
      </c>
      <c r="R470" s="81">
        <v>0</v>
      </c>
      <c r="S470" s="81">
        <v>0</v>
      </c>
      <c r="T470" s="82"/>
      <c r="U470" s="81">
        <v>6692802</v>
      </c>
      <c r="V470" s="81">
        <v>663</v>
      </c>
      <c r="W470" s="81">
        <v>42</v>
      </c>
      <c r="X470" s="81">
        <v>3382</v>
      </c>
      <c r="Y470" s="81">
        <v>7479</v>
      </c>
      <c r="Z470" s="81">
        <v>10751</v>
      </c>
      <c r="AA470" s="81">
        <v>3232</v>
      </c>
      <c r="AB470" s="81">
        <v>17655</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19.387999999999998</v>
      </c>
      <c r="BJ470" s="81">
        <v>0</v>
      </c>
      <c r="BK470" s="81">
        <v>0</v>
      </c>
      <c r="BL470" s="81">
        <v>0</v>
      </c>
      <c r="BM470" s="82"/>
      <c r="BN470" s="81">
        <v>0</v>
      </c>
      <c r="BO470" s="81">
        <v>0</v>
      </c>
      <c r="BP470" s="81">
        <v>3</v>
      </c>
      <c r="BQ470" s="81">
        <v>0</v>
      </c>
      <c r="BR470" s="81">
        <v>0</v>
      </c>
      <c r="BS470" s="81">
        <v>0</v>
      </c>
      <c r="BT470"/>
      <c r="BU470" s="80"/>
      <c r="BV470" s="80"/>
      <c r="BW470" s="80"/>
      <c r="BX470" s="80"/>
      <c r="BY470" s="80"/>
      <c r="BZ470" s="80"/>
      <c r="CA470" s="80"/>
      <c r="CB470" s="80"/>
      <c r="CC470" s="80"/>
    </row>
    <row r="471" spans="1:81">
      <c r="A471" s="80" t="s">
        <v>2226</v>
      </c>
      <c r="B471" s="80">
        <v>432</v>
      </c>
      <c r="C471" s="80">
        <v>7</v>
      </c>
      <c r="D471" s="80">
        <v>26</v>
      </c>
      <c r="E471" s="80">
        <v>2010</v>
      </c>
      <c r="F471" s="80" t="s">
        <v>86</v>
      </c>
      <c r="G471" s="80" t="s">
        <v>2219</v>
      </c>
      <c r="H471" s="80" t="s">
        <v>2220</v>
      </c>
      <c r="I471" s="177"/>
      <c r="J471" s="81">
        <v>160.46038872197624</v>
      </c>
      <c r="K471" s="81">
        <v>1.0306828819158715</v>
      </c>
      <c r="L471" s="81">
        <v>1.6835462852248275</v>
      </c>
      <c r="M471" s="81">
        <v>13.359578088511377</v>
      </c>
      <c r="N471" s="81">
        <v>18.817775343587432</v>
      </c>
      <c r="O471" s="81">
        <v>21.164719386237891</v>
      </c>
      <c r="P471" s="81">
        <v>16.347055965865174</v>
      </c>
      <c r="Q471" s="81">
        <v>1.0612543350647132</v>
      </c>
      <c r="R471" s="81">
        <v>0</v>
      </c>
      <c r="S471" s="81">
        <v>0</v>
      </c>
      <c r="T471" s="82"/>
      <c r="U471" s="81">
        <v>6689627</v>
      </c>
      <c r="V471" s="81">
        <v>663</v>
      </c>
      <c r="W471" s="81">
        <v>42</v>
      </c>
      <c r="X471" s="81">
        <v>3382</v>
      </c>
      <c r="Y471" s="81">
        <v>7507</v>
      </c>
      <c r="Z471" s="81">
        <v>10749</v>
      </c>
      <c r="AA471" s="81">
        <v>3208</v>
      </c>
      <c r="AB471" s="81">
        <v>17443</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19.748000000000001</v>
      </c>
      <c r="BJ471" s="81">
        <v>0</v>
      </c>
      <c r="BK471" s="81">
        <v>0</v>
      </c>
      <c r="BL471" s="81">
        <v>0</v>
      </c>
      <c r="BM471" s="82"/>
      <c r="BN471" s="81">
        <v>0</v>
      </c>
      <c r="BO471" s="81">
        <v>0</v>
      </c>
      <c r="BP471" s="81">
        <v>3</v>
      </c>
      <c r="BQ471" s="81">
        <v>0</v>
      </c>
      <c r="BR471" s="81">
        <v>0</v>
      </c>
      <c r="BS471" s="81">
        <v>0</v>
      </c>
      <c r="BT471"/>
      <c r="BU471" s="80">
        <v>19.748000000000001</v>
      </c>
      <c r="BV471" s="80">
        <v>0</v>
      </c>
      <c r="BW471" s="80">
        <v>0</v>
      </c>
      <c r="BX471" s="80">
        <v>0</v>
      </c>
      <c r="BY471" s="80">
        <v>0</v>
      </c>
      <c r="BZ471" s="80">
        <v>0</v>
      </c>
      <c r="CA471" s="80">
        <v>0</v>
      </c>
      <c r="CB471" s="80">
        <v>0</v>
      </c>
      <c r="CC471" s="80">
        <v>0</v>
      </c>
    </row>
    <row r="472" spans="1:81">
      <c r="A472" s="80" t="s">
        <v>2227</v>
      </c>
      <c r="B472" s="80">
        <v>433</v>
      </c>
      <c r="C472" s="80">
        <v>8</v>
      </c>
      <c r="D472" s="80">
        <v>26</v>
      </c>
      <c r="E472" s="80">
        <v>2011</v>
      </c>
      <c r="F472" s="80" t="s">
        <v>87</v>
      </c>
      <c r="G472" s="80" t="s">
        <v>2219</v>
      </c>
      <c r="H472" s="80" t="s">
        <v>2220</v>
      </c>
      <c r="I472" s="177"/>
      <c r="J472" s="81">
        <v>132.10171465020309</v>
      </c>
      <c r="K472" s="81">
        <v>1.6707603817065537</v>
      </c>
      <c r="L472" s="81">
        <v>1.8932535295152682</v>
      </c>
      <c r="M472" s="81">
        <v>16.166579571309729</v>
      </c>
      <c r="N472" s="81">
        <v>22.920900485715141</v>
      </c>
      <c r="O472" s="81">
        <v>20.787923451482815</v>
      </c>
      <c r="P472" s="81">
        <v>15.622280275336799</v>
      </c>
      <c r="Q472" s="81">
        <v>1.2119093350510051</v>
      </c>
      <c r="R472" s="81">
        <v>0</v>
      </c>
      <c r="S472" s="81">
        <v>0</v>
      </c>
      <c r="T472" s="82"/>
      <c r="U472" s="81">
        <v>5200430</v>
      </c>
      <c r="V472" s="81">
        <v>663</v>
      </c>
      <c r="W472" s="81">
        <v>42</v>
      </c>
      <c r="X472" s="81">
        <v>3382</v>
      </c>
      <c r="Y472" s="81">
        <v>7494</v>
      </c>
      <c r="Z472" s="81">
        <v>10787</v>
      </c>
      <c r="AA472" s="81">
        <v>3157</v>
      </c>
      <c r="AB472" s="81">
        <v>17269</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20.530999999999999</v>
      </c>
      <c r="BJ472" s="81">
        <v>0</v>
      </c>
      <c r="BK472" s="81">
        <v>0</v>
      </c>
      <c r="BL472" s="81">
        <v>0</v>
      </c>
      <c r="BM472" s="82"/>
      <c r="BN472" s="81">
        <v>0</v>
      </c>
      <c r="BO472" s="81">
        <v>0</v>
      </c>
      <c r="BP472" s="81">
        <v>3</v>
      </c>
      <c r="BQ472" s="81">
        <v>0</v>
      </c>
      <c r="BR472" s="81">
        <v>0</v>
      </c>
      <c r="BS472" s="81">
        <v>0</v>
      </c>
      <c r="BT472"/>
      <c r="BU472" s="80">
        <v>20.530999999999999</v>
      </c>
      <c r="BV472" s="80">
        <v>0</v>
      </c>
      <c r="BW472" s="80">
        <v>0</v>
      </c>
      <c r="BX472" s="80">
        <v>0</v>
      </c>
      <c r="BY472" s="80">
        <v>0</v>
      </c>
      <c r="BZ472" s="80">
        <v>0</v>
      </c>
      <c r="CA472" s="80">
        <v>0</v>
      </c>
      <c r="CB472" s="80">
        <v>0</v>
      </c>
      <c r="CC472" s="80">
        <v>0</v>
      </c>
    </row>
    <row r="473" spans="1:81">
      <c r="A473" s="80" t="s">
        <v>2228</v>
      </c>
      <c r="B473" s="80">
        <v>434</v>
      </c>
      <c r="C473" s="80">
        <v>9</v>
      </c>
      <c r="D473" s="80">
        <v>26</v>
      </c>
      <c r="E473" s="80">
        <v>2012</v>
      </c>
      <c r="F473" s="80" t="s">
        <v>88</v>
      </c>
      <c r="G473" s="80" t="s">
        <v>2219</v>
      </c>
      <c r="H473" s="80" t="s">
        <v>2220</v>
      </c>
      <c r="I473" s="177"/>
      <c r="J473" s="81">
        <v>185.26008634610869</v>
      </c>
      <c r="K473" s="81">
        <v>1.5607417790251163</v>
      </c>
      <c r="L473" s="81">
        <v>1.9378475850600465</v>
      </c>
      <c r="M473" s="81">
        <v>17.935046276423527</v>
      </c>
      <c r="N473" s="81">
        <v>26.673327712368341</v>
      </c>
      <c r="O473" s="81">
        <v>20.679786200032396</v>
      </c>
      <c r="P473" s="81">
        <v>15.258293465372786</v>
      </c>
      <c r="Q473" s="81">
        <v>1.3098482899518085</v>
      </c>
      <c r="R473" s="81">
        <v>0</v>
      </c>
      <c r="S473" s="81">
        <v>0</v>
      </c>
      <c r="T473" s="82"/>
      <c r="U473" s="81">
        <v>7015971</v>
      </c>
      <c r="V473" s="81">
        <v>663</v>
      </c>
      <c r="W473" s="81">
        <v>42</v>
      </c>
      <c r="X473" s="81">
        <v>3382</v>
      </c>
      <c r="Y473" s="81">
        <v>7545</v>
      </c>
      <c r="Z473" s="81">
        <v>10816</v>
      </c>
      <c r="AA473" s="81">
        <v>3066</v>
      </c>
      <c r="AB473" s="81">
        <v>17179</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23.175000000000001</v>
      </c>
      <c r="BJ473" s="81">
        <v>0</v>
      </c>
      <c r="BK473" s="81">
        <v>0</v>
      </c>
      <c r="BL473" s="81">
        <v>0</v>
      </c>
      <c r="BM473" s="82"/>
      <c r="BN473" s="81">
        <v>0</v>
      </c>
      <c r="BO473" s="81">
        <v>0</v>
      </c>
      <c r="BP473" s="81">
        <v>3</v>
      </c>
      <c r="BQ473" s="81">
        <v>0</v>
      </c>
      <c r="BR473" s="81">
        <v>0</v>
      </c>
      <c r="BS473" s="81">
        <v>0</v>
      </c>
      <c r="BT473"/>
      <c r="BU473" s="80">
        <v>23.175000000000001</v>
      </c>
      <c r="BV473" s="80">
        <v>0</v>
      </c>
      <c r="BW473" s="80">
        <v>0</v>
      </c>
      <c r="BX473" s="80">
        <v>0</v>
      </c>
      <c r="BY473" s="80">
        <v>0</v>
      </c>
      <c r="BZ473" s="80">
        <v>0</v>
      </c>
      <c r="CA473" s="80">
        <v>0</v>
      </c>
      <c r="CB473" s="80">
        <v>0</v>
      </c>
      <c r="CC473" s="80">
        <v>0</v>
      </c>
    </row>
    <row r="474" spans="1:81">
      <c r="A474" s="80" t="s">
        <v>2229</v>
      </c>
      <c r="B474" s="80">
        <v>435</v>
      </c>
      <c r="C474" s="80">
        <v>10</v>
      </c>
      <c r="D474" s="80">
        <v>26</v>
      </c>
      <c r="E474" s="80">
        <v>2013</v>
      </c>
      <c r="F474" s="80" t="s">
        <v>89</v>
      </c>
      <c r="G474" s="80" t="s">
        <v>2219</v>
      </c>
      <c r="H474" s="80" t="s">
        <v>2220</v>
      </c>
      <c r="I474" s="177"/>
      <c r="J474" s="81">
        <v>199.63773543221635</v>
      </c>
      <c r="K474" s="81">
        <v>1.2998256300095306</v>
      </c>
      <c r="L474" s="81">
        <v>1.8622560032464466</v>
      </c>
      <c r="M474" s="81">
        <v>17.769083200818535</v>
      </c>
      <c r="N474" s="81">
        <v>25.485657282441679</v>
      </c>
      <c r="O474" s="81">
        <v>19.889276661513808</v>
      </c>
      <c r="P474" s="81">
        <v>14.931142069866103</v>
      </c>
      <c r="Q474" s="81">
        <v>1.3197743948776273</v>
      </c>
      <c r="R474" s="81">
        <v>0</v>
      </c>
      <c r="S474" s="81">
        <v>0</v>
      </c>
      <c r="T474" s="82"/>
      <c r="U474" s="81">
        <v>7594057</v>
      </c>
      <c r="V474" s="81">
        <v>663</v>
      </c>
      <c r="W474" s="81">
        <v>42</v>
      </c>
      <c r="X474" s="81">
        <v>3382</v>
      </c>
      <c r="Y474" s="81">
        <v>7565</v>
      </c>
      <c r="Z474" s="81">
        <v>10867</v>
      </c>
      <c r="AA474" s="81">
        <v>2989</v>
      </c>
      <c r="AB474" s="81">
        <v>17061</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25.385000000000002</v>
      </c>
      <c r="BJ474" s="81">
        <v>0</v>
      </c>
      <c r="BK474" s="81">
        <v>0</v>
      </c>
      <c r="BL474" s="81">
        <v>0</v>
      </c>
      <c r="BM474" s="82"/>
      <c r="BN474" s="81">
        <v>0</v>
      </c>
      <c r="BO474" s="81">
        <v>0</v>
      </c>
      <c r="BP474" s="81">
        <v>3</v>
      </c>
      <c r="BQ474" s="81">
        <v>0</v>
      </c>
      <c r="BR474" s="81">
        <v>0</v>
      </c>
      <c r="BS474" s="81">
        <v>0</v>
      </c>
      <c r="BT474"/>
      <c r="BU474" s="80">
        <v>25.385000000000002</v>
      </c>
      <c r="BV474" s="80">
        <v>0</v>
      </c>
      <c r="BW474" s="80">
        <v>0</v>
      </c>
      <c r="BX474" s="80">
        <v>0</v>
      </c>
      <c r="BY474" s="80">
        <v>0</v>
      </c>
      <c r="BZ474" s="80">
        <v>0</v>
      </c>
      <c r="CA474" s="80">
        <v>0</v>
      </c>
      <c r="CB474" s="80">
        <v>0</v>
      </c>
      <c r="CC474" s="80">
        <v>0</v>
      </c>
    </row>
    <row r="475" spans="1:81">
      <c r="A475" s="80" t="s">
        <v>2230</v>
      </c>
      <c r="B475" s="80">
        <v>436</v>
      </c>
      <c r="C475" s="80">
        <v>11</v>
      </c>
      <c r="D475" s="80">
        <v>26</v>
      </c>
      <c r="E475" s="80">
        <v>2014</v>
      </c>
      <c r="F475" s="80" t="s">
        <v>90</v>
      </c>
      <c r="G475" s="80" t="s">
        <v>2219</v>
      </c>
      <c r="H475" s="80" t="s">
        <v>2220</v>
      </c>
      <c r="I475" s="177"/>
      <c r="J475" s="81">
        <v>217.12637708593107</v>
      </c>
      <c r="K475" s="81">
        <v>1.3037395410678203</v>
      </c>
      <c r="L475" s="81">
        <v>0.95880006028889853</v>
      </c>
      <c r="M475" s="81">
        <v>18.193585171908634</v>
      </c>
      <c r="N475" s="81">
        <v>22.310609397475723</v>
      </c>
      <c r="O475" s="81">
        <v>18.875725058235641</v>
      </c>
      <c r="P475" s="81">
        <v>14.958586756954304</v>
      </c>
      <c r="Q475" s="81">
        <v>1.2560958244325546</v>
      </c>
      <c r="R475" s="81">
        <v>0</v>
      </c>
      <c r="S475" s="81">
        <v>0</v>
      </c>
      <c r="T475" s="82"/>
      <c r="U475" s="81">
        <v>8425708</v>
      </c>
      <c r="V475" s="81">
        <v>510</v>
      </c>
      <c r="W475" s="81">
        <v>22</v>
      </c>
      <c r="X475" s="81">
        <v>3540</v>
      </c>
      <c r="Y475" s="81">
        <v>7574</v>
      </c>
      <c r="Z475" s="81">
        <v>10862</v>
      </c>
      <c r="AA475" s="81">
        <v>2979</v>
      </c>
      <c r="AB475" s="81">
        <v>16924</v>
      </c>
      <c r="AC475" s="81">
        <v>0</v>
      </c>
      <c r="AD475" s="81">
        <v>0</v>
      </c>
      <c r="AE475" s="82"/>
      <c r="AF475" s="81">
        <v>108442839.52601032</v>
      </c>
      <c r="AG475" s="81">
        <v>1083155.907216619</v>
      </c>
      <c r="AH475" s="81">
        <v>208650.64987747502</v>
      </c>
      <c r="AI475" s="81">
        <v>22444316.705226198</v>
      </c>
      <c r="AJ475" s="81">
        <v>30346534.812407732</v>
      </c>
      <c r="AK475" s="81">
        <v>0</v>
      </c>
      <c r="AL475" s="81">
        <v>0</v>
      </c>
      <c r="AM475" s="81">
        <v>2323412.3010298894</v>
      </c>
      <c r="AN475" s="81">
        <v>0</v>
      </c>
      <c r="AO475" s="81">
        <v>0</v>
      </c>
      <c r="AP475" s="82"/>
      <c r="AQ475" s="81">
        <v>420</v>
      </c>
      <c r="AR475" s="81">
        <v>70</v>
      </c>
      <c r="AS475" s="81">
        <v>0</v>
      </c>
      <c r="AT475" s="81">
        <v>0</v>
      </c>
      <c r="AU475" s="81">
        <v>0</v>
      </c>
      <c r="AV475" s="81">
        <v>0</v>
      </c>
      <c r="AW475" s="81" t="s">
        <v>564</v>
      </c>
      <c r="AX475" s="82"/>
      <c r="AY475" s="81">
        <v>1794.63</v>
      </c>
      <c r="AZ475" s="81">
        <v>12368.9</v>
      </c>
      <c r="BA475" s="81">
        <v>0</v>
      </c>
      <c r="BB475" s="81">
        <v>0</v>
      </c>
      <c r="BC475" s="81">
        <v>0</v>
      </c>
      <c r="BD475" s="81">
        <v>0</v>
      </c>
      <c r="BE475" s="81" t="s">
        <v>564</v>
      </c>
      <c r="BF475" s="82"/>
      <c r="BG475" s="81">
        <v>0</v>
      </c>
      <c r="BH475" s="81">
        <v>0</v>
      </c>
      <c r="BI475" s="81">
        <v>23.917999999999999</v>
      </c>
      <c r="BJ475" s="81">
        <v>0</v>
      </c>
      <c r="BK475" s="81">
        <v>0</v>
      </c>
      <c r="BL475" s="81">
        <v>0</v>
      </c>
      <c r="BM475" s="82"/>
      <c r="BN475" s="81">
        <v>0</v>
      </c>
      <c r="BO475" s="81">
        <v>0</v>
      </c>
      <c r="BP475" s="81">
        <v>3</v>
      </c>
      <c r="BQ475" s="81">
        <v>0</v>
      </c>
      <c r="BR475" s="81">
        <v>0</v>
      </c>
      <c r="BS475" s="81">
        <v>0</v>
      </c>
      <c r="BT475"/>
      <c r="BU475" s="80">
        <v>23.917999999999999</v>
      </c>
      <c r="BV475" s="80">
        <v>0</v>
      </c>
      <c r="BW475" s="80">
        <v>0</v>
      </c>
      <c r="BX475" s="80">
        <v>0</v>
      </c>
      <c r="BY475" s="80">
        <v>0</v>
      </c>
      <c r="BZ475" s="80">
        <v>0</v>
      </c>
      <c r="CA475" s="80">
        <v>0</v>
      </c>
      <c r="CB475" s="80">
        <v>0</v>
      </c>
      <c r="CC475" s="80">
        <v>0</v>
      </c>
    </row>
    <row r="476" spans="1:81">
      <c r="A476" s="80" t="s">
        <v>2231</v>
      </c>
      <c r="B476" s="80">
        <v>437</v>
      </c>
      <c r="C476" s="80">
        <v>12</v>
      </c>
      <c r="D476" s="80">
        <v>26</v>
      </c>
      <c r="E476" s="80">
        <v>2015</v>
      </c>
      <c r="F476" s="80" t="s">
        <v>91</v>
      </c>
      <c r="G476" s="80" t="s">
        <v>2219</v>
      </c>
      <c r="H476" s="80" t="s">
        <v>2220</v>
      </c>
      <c r="I476" s="177"/>
      <c r="J476" s="81">
        <v>222.30249953700812</v>
      </c>
      <c r="K476" s="81">
        <v>1.1706058958262879</v>
      </c>
      <c r="L476" s="81">
        <v>0.95901831431476325</v>
      </c>
      <c r="M476" s="81">
        <v>17.411561055274401</v>
      </c>
      <c r="N476" s="81">
        <v>19.812055945840829</v>
      </c>
      <c r="O476" s="81">
        <v>18.733463694389314</v>
      </c>
      <c r="P476" s="81">
        <v>15.010558791081877</v>
      </c>
      <c r="Q476" s="81">
        <v>1.210982478818611</v>
      </c>
      <c r="R476" s="81">
        <v>0</v>
      </c>
      <c r="S476" s="81">
        <v>0</v>
      </c>
      <c r="T476" s="82"/>
      <c r="U476" s="81">
        <v>9847296</v>
      </c>
      <c r="V476" s="81">
        <v>510</v>
      </c>
      <c r="W476" s="81">
        <v>22</v>
      </c>
      <c r="X476" s="81">
        <v>3540</v>
      </c>
      <c r="Y476" s="81">
        <v>7588</v>
      </c>
      <c r="Z476" s="81">
        <v>10884</v>
      </c>
      <c r="AA476" s="81">
        <v>2987</v>
      </c>
      <c r="AB476" s="81">
        <v>16667</v>
      </c>
      <c r="AC476" s="81">
        <v>0</v>
      </c>
      <c r="AD476" s="81">
        <v>0</v>
      </c>
      <c r="AE476" s="82"/>
      <c r="AF476" s="81">
        <v>112990869.5890457</v>
      </c>
      <c r="AG476" s="81">
        <v>938815.2072860403</v>
      </c>
      <c r="AH476" s="81">
        <v>180128.66238296209</v>
      </c>
      <c r="AI476" s="81">
        <v>21882570.867826518</v>
      </c>
      <c r="AJ476" s="81">
        <v>29568218.486475546</v>
      </c>
      <c r="AK476" s="81">
        <v>0</v>
      </c>
      <c r="AL476" s="81">
        <v>0</v>
      </c>
      <c r="AM476" s="81">
        <v>2284142.4345645695</v>
      </c>
      <c r="AN476" s="81">
        <v>0</v>
      </c>
      <c r="AO476" s="81">
        <v>0</v>
      </c>
      <c r="AP476" s="82"/>
      <c r="AQ476" s="81">
        <v>446</v>
      </c>
      <c r="AR476" s="81">
        <v>83</v>
      </c>
      <c r="AS476" s="81">
        <v>0</v>
      </c>
      <c r="AT476" s="81">
        <v>0</v>
      </c>
      <c r="AU476" s="81">
        <v>0</v>
      </c>
      <c r="AV476" s="81">
        <v>0</v>
      </c>
      <c r="AW476" s="81" t="s">
        <v>564</v>
      </c>
      <c r="AX476" s="82"/>
      <c r="AY476" s="81">
        <v>1924.17</v>
      </c>
      <c r="AZ476" s="81">
        <v>14857.5</v>
      </c>
      <c r="BA476" s="81">
        <v>0</v>
      </c>
      <c r="BB476" s="81">
        <v>0</v>
      </c>
      <c r="BC476" s="81">
        <v>0</v>
      </c>
      <c r="BD476" s="81">
        <v>0</v>
      </c>
      <c r="BE476" s="81" t="s">
        <v>564</v>
      </c>
      <c r="BF476" s="82"/>
      <c r="BG476" s="81">
        <v>0</v>
      </c>
      <c r="BH476" s="81">
        <v>0</v>
      </c>
      <c r="BI476" s="81">
        <v>35.152999999999999</v>
      </c>
      <c r="BJ476" s="81">
        <v>0</v>
      </c>
      <c r="BK476" s="81">
        <v>0</v>
      </c>
      <c r="BL476" s="81">
        <v>0</v>
      </c>
      <c r="BM476" s="82"/>
      <c r="BN476" s="81">
        <v>0</v>
      </c>
      <c r="BO476" s="81">
        <v>0</v>
      </c>
      <c r="BP476" s="81">
        <v>3</v>
      </c>
      <c r="BQ476" s="81">
        <v>0</v>
      </c>
      <c r="BR476" s="81">
        <v>0</v>
      </c>
      <c r="BS476" s="81">
        <v>0</v>
      </c>
      <c r="BT476"/>
      <c r="BU476" s="80">
        <v>35.152999999999999</v>
      </c>
      <c r="BV476" s="80">
        <v>0</v>
      </c>
      <c r="BW476" s="80">
        <v>0</v>
      </c>
      <c r="BX476" s="80">
        <v>0</v>
      </c>
      <c r="BY476" s="80">
        <v>0</v>
      </c>
      <c r="BZ476" s="80">
        <v>0</v>
      </c>
      <c r="CA476" s="80">
        <v>0</v>
      </c>
      <c r="CB476" s="80">
        <v>0</v>
      </c>
      <c r="CC476" s="80">
        <v>0</v>
      </c>
    </row>
    <row r="477" spans="1:81">
      <c r="A477" s="80" t="s">
        <v>2232</v>
      </c>
      <c r="B477" s="80">
        <v>438</v>
      </c>
      <c r="C477" s="80">
        <v>13</v>
      </c>
      <c r="D477" s="80">
        <v>26</v>
      </c>
      <c r="E477" s="80">
        <v>2016</v>
      </c>
      <c r="F477" s="80" t="s">
        <v>92</v>
      </c>
      <c r="G477" s="80" t="s">
        <v>2219</v>
      </c>
      <c r="H477" s="80" t="s">
        <v>2220</v>
      </c>
      <c r="I477" s="177"/>
      <c r="J477" s="81">
        <v>198.90313972134732</v>
      </c>
      <c r="K477" s="81">
        <v>1.1386700995246546</v>
      </c>
      <c r="L477" s="81">
        <v>0.90535622284113282</v>
      </c>
      <c r="M477" s="81">
        <v>14.159523924458274</v>
      </c>
      <c r="N477" s="81">
        <v>19.555208403348914</v>
      </c>
      <c r="O477" s="81">
        <v>18.478770207751371</v>
      </c>
      <c r="P477" s="81">
        <v>14.799667011148948</v>
      </c>
      <c r="Q477" s="81">
        <v>1.1673355242985355</v>
      </c>
      <c r="R477" s="81">
        <v>0</v>
      </c>
      <c r="S477" s="81">
        <v>0</v>
      </c>
      <c r="T477" s="82"/>
      <c r="U477" s="81">
        <v>9319307</v>
      </c>
      <c r="V477" s="81">
        <v>510</v>
      </c>
      <c r="W477" s="81">
        <v>22</v>
      </c>
      <c r="X477" s="81">
        <v>3540</v>
      </c>
      <c r="Y477" s="81">
        <v>7532</v>
      </c>
      <c r="Z477" s="81">
        <v>10868</v>
      </c>
      <c r="AA477" s="81">
        <v>3046</v>
      </c>
      <c r="AB477" s="81">
        <v>16527</v>
      </c>
      <c r="AC477" s="81">
        <v>0</v>
      </c>
      <c r="AD477" s="81">
        <v>0</v>
      </c>
      <c r="AE477" s="82"/>
      <c r="AF477" s="81">
        <v>104180886.9785455</v>
      </c>
      <c r="AG477" s="81">
        <v>945991.72671272827</v>
      </c>
      <c r="AH477" s="81">
        <v>133598.96428412391</v>
      </c>
      <c r="AI477" s="81">
        <v>22752027.960635301</v>
      </c>
      <c r="AJ477" s="81">
        <v>31706516.580188502</v>
      </c>
      <c r="AK477" s="81">
        <v>0</v>
      </c>
      <c r="AL477" s="81">
        <v>0</v>
      </c>
      <c r="AM477" s="81">
        <v>2266715.6704359599</v>
      </c>
      <c r="AN477" s="81">
        <v>0</v>
      </c>
      <c r="AO477" s="81">
        <v>0</v>
      </c>
      <c r="AP477" s="82"/>
      <c r="AQ477" s="81">
        <v>477</v>
      </c>
      <c r="AR477" s="81">
        <v>91</v>
      </c>
      <c r="AS477" s="81">
        <v>0</v>
      </c>
      <c r="AT477" s="81">
        <v>0</v>
      </c>
      <c r="AU477" s="81">
        <v>0</v>
      </c>
      <c r="AV477" s="81">
        <v>0</v>
      </c>
      <c r="AW477" s="81" t="s">
        <v>564</v>
      </c>
      <c r="AX477" s="82"/>
      <c r="AY477" s="81">
        <v>2098.77</v>
      </c>
      <c r="AZ477" s="81">
        <v>16941.8</v>
      </c>
      <c r="BA477" s="81">
        <v>0</v>
      </c>
      <c r="BB477" s="81">
        <v>0</v>
      </c>
      <c r="BC477" s="81">
        <v>0</v>
      </c>
      <c r="BD477" s="81">
        <v>0</v>
      </c>
      <c r="BE477" s="81" t="s">
        <v>564</v>
      </c>
      <c r="BF477" s="82"/>
      <c r="BG477" s="81">
        <v>0</v>
      </c>
      <c r="BH477" s="81">
        <v>0</v>
      </c>
      <c r="BI477" s="81">
        <v>41.031999999999996</v>
      </c>
      <c r="BJ477" s="81">
        <v>0</v>
      </c>
      <c r="BK477" s="81">
        <v>0</v>
      </c>
      <c r="BL477" s="81">
        <v>0</v>
      </c>
      <c r="BM477" s="82"/>
      <c r="BN477" s="81">
        <v>0</v>
      </c>
      <c r="BO477" s="81">
        <v>0</v>
      </c>
      <c r="BP477" s="81">
        <v>3</v>
      </c>
      <c r="BQ477" s="81">
        <v>0</v>
      </c>
      <c r="BR477" s="81">
        <v>0</v>
      </c>
      <c r="BS477" s="81">
        <v>0</v>
      </c>
      <c r="BT477"/>
      <c r="BU477" s="80">
        <v>41.031999999999996</v>
      </c>
      <c r="BV477" s="80">
        <v>0</v>
      </c>
      <c r="BW477" s="80">
        <v>0</v>
      </c>
      <c r="BX477" s="80">
        <v>0</v>
      </c>
      <c r="BY477" s="80">
        <v>0</v>
      </c>
      <c r="BZ477" s="80">
        <v>0</v>
      </c>
      <c r="CA477" s="80">
        <v>0</v>
      </c>
      <c r="CB477" s="80">
        <v>0</v>
      </c>
      <c r="CC477" s="80">
        <v>0</v>
      </c>
    </row>
    <row r="478" spans="1:81">
      <c r="A478" s="80" t="s">
        <v>2233</v>
      </c>
      <c r="B478" s="80">
        <v>439</v>
      </c>
      <c r="C478" s="80">
        <v>14</v>
      </c>
      <c r="D478" s="80">
        <v>26</v>
      </c>
      <c r="E478" s="80">
        <v>2017</v>
      </c>
      <c r="F478" s="80" t="s">
        <v>71</v>
      </c>
      <c r="G478" s="80" t="s">
        <v>2219</v>
      </c>
      <c r="H478" s="80" t="s">
        <v>2220</v>
      </c>
      <c r="I478" s="177"/>
      <c r="J478" s="81">
        <v>200.13426767031106</v>
      </c>
      <c r="K478" s="81">
        <v>1.1698974536591387</v>
      </c>
      <c r="L478" s="81">
        <v>0.89804487597209015</v>
      </c>
      <c r="M478" s="81">
        <v>13.183435730494551</v>
      </c>
      <c r="N478" s="81">
        <v>18.084624640920076</v>
      </c>
      <c r="O478" s="81">
        <v>18.071870247645766</v>
      </c>
      <c r="P478" s="81">
        <v>14.411411841802108</v>
      </c>
      <c r="Q478" s="81">
        <v>1.1143935500486772</v>
      </c>
      <c r="R478" s="81">
        <v>0</v>
      </c>
      <c r="S478" s="81">
        <v>0</v>
      </c>
      <c r="T478" s="82"/>
      <c r="U478" s="81">
        <v>10085027</v>
      </c>
      <c r="V478" s="81">
        <v>510</v>
      </c>
      <c r="W478" s="81">
        <v>22</v>
      </c>
      <c r="X478" s="81">
        <v>3540</v>
      </c>
      <c r="Y478" s="81">
        <v>7526</v>
      </c>
      <c r="Z478" s="81">
        <v>10805</v>
      </c>
      <c r="AA478" s="81">
        <v>2985</v>
      </c>
      <c r="AB478" s="81">
        <v>16316</v>
      </c>
      <c r="AC478" s="81">
        <v>0</v>
      </c>
      <c r="AD478" s="81">
        <v>0</v>
      </c>
      <c r="AE478" s="82"/>
      <c r="AF478" s="81">
        <v>107364943.4583585</v>
      </c>
      <c r="AG478" s="81">
        <v>957667.63204802026</v>
      </c>
      <c r="AH478" s="81">
        <v>179278.07076419549</v>
      </c>
      <c r="AI478" s="81">
        <v>21617741.319763269</v>
      </c>
      <c r="AJ478" s="81">
        <v>31542065.300484858</v>
      </c>
      <c r="AK478" s="81">
        <v>0</v>
      </c>
      <c r="AL478" s="81">
        <v>0</v>
      </c>
      <c r="AM478" s="81">
        <v>2241278.0495743011</v>
      </c>
      <c r="AN478" s="81">
        <v>0</v>
      </c>
      <c r="AO478" s="81">
        <v>0</v>
      </c>
      <c r="AP478" s="82"/>
      <c r="AQ478" s="81">
        <v>495</v>
      </c>
      <c r="AR478" s="81">
        <v>98</v>
      </c>
      <c r="AS478" s="81">
        <v>0</v>
      </c>
      <c r="AT478" s="81">
        <v>0</v>
      </c>
      <c r="AU478" s="81">
        <v>0</v>
      </c>
      <c r="AV478" s="81">
        <v>0</v>
      </c>
      <c r="AW478" s="81" t="s">
        <v>564</v>
      </c>
      <c r="AX478" s="82"/>
      <c r="AY478" s="81">
        <v>2196.17</v>
      </c>
      <c r="AZ478" s="81">
        <v>17732.5</v>
      </c>
      <c r="BA478" s="81">
        <v>0</v>
      </c>
      <c r="BB478" s="81">
        <v>0</v>
      </c>
      <c r="BC478" s="81">
        <v>0</v>
      </c>
      <c r="BD478" s="81">
        <v>0</v>
      </c>
      <c r="BE478" s="81" t="s">
        <v>564</v>
      </c>
      <c r="BF478" s="82"/>
      <c r="BG478" s="81">
        <v>0</v>
      </c>
      <c r="BH478" s="81">
        <v>0</v>
      </c>
      <c r="BI478" s="81">
        <v>21.067</v>
      </c>
      <c r="BJ478" s="81">
        <v>0</v>
      </c>
      <c r="BK478" s="81">
        <v>0</v>
      </c>
      <c r="BL478" s="81">
        <v>0</v>
      </c>
      <c r="BM478" s="82"/>
      <c r="BN478" s="81">
        <v>0</v>
      </c>
      <c r="BO478" s="81">
        <v>0</v>
      </c>
      <c r="BP478" s="81">
        <v>3</v>
      </c>
      <c r="BQ478" s="81">
        <v>0</v>
      </c>
      <c r="BR478" s="81">
        <v>0</v>
      </c>
      <c r="BS478" s="81">
        <v>0</v>
      </c>
      <c r="BT478"/>
      <c r="BU478" s="80">
        <v>21.067</v>
      </c>
      <c r="BV478" s="80">
        <v>0</v>
      </c>
      <c r="BW478" s="80">
        <v>0</v>
      </c>
      <c r="BX478" s="80">
        <v>0</v>
      </c>
      <c r="BY478" s="80">
        <v>0</v>
      </c>
      <c r="BZ478" s="80">
        <v>0</v>
      </c>
      <c r="CA478" s="80">
        <v>0</v>
      </c>
      <c r="CB478" s="80">
        <v>0</v>
      </c>
      <c r="CC478" s="80">
        <v>0</v>
      </c>
    </row>
    <row r="479" spans="1:81">
      <c r="A479" s="80" t="s">
        <v>2234</v>
      </c>
      <c r="B479" s="80">
        <v>440</v>
      </c>
      <c r="C479" s="80">
        <v>15</v>
      </c>
      <c r="D479" s="80">
        <v>26</v>
      </c>
      <c r="E479" s="80">
        <v>2018</v>
      </c>
      <c r="F479" s="80" t="s">
        <v>93</v>
      </c>
      <c r="G479" s="80" t="s">
        <v>2219</v>
      </c>
      <c r="H479" s="80" t="s">
        <v>2220</v>
      </c>
      <c r="I479" s="177"/>
      <c r="J479" s="81">
        <v>183.46556928193988</v>
      </c>
      <c r="K479" s="81">
        <v>0.98727583623674153</v>
      </c>
      <c r="L479" s="81">
        <v>0.81103573043197186</v>
      </c>
      <c r="M479" s="81">
        <v>12.02842863715054</v>
      </c>
      <c r="N479" s="81">
        <v>12.463051468230375</v>
      </c>
      <c r="O479" s="81">
        <v>17.719210258654211</v>
      </c>
      <c r="P479" s="81">
        <v>13.880786529040225</v>
      </c>
      <c r="Q479" s="81">
        <v>1.0190166392245981</v>
      </c>
      <c r="R479" s="81">
        <v>0</v>
      </c>
      <c r="S479" s="81">
        <v>0</v>
      </c>
      <c r="T479" s="82"/>
      <c r="U479" s="81">
        <v>10202463</v>
      </c>
      <c r="V479" s="81">
        <v>510</v>
      </c>
      <c r="W479" s="81">
        <v>22</v>
      </c>
      <c r="X479" s="81">
        <v>3540</v>
      </c>
      <c r="Y479" s="81">
        <v>7503</v>
      </c>
      <c r="Z479" s="81">
        <v>10797</v>
      </c>
      <c r="AA479" s="81">
        <v>2904</v>
      </c>
      <c r="AB479" s="81">
        <v>16078</v>
      </c>
      <c r="AC479" s="81">
        <v>0</v>
      </c>
      <c r="AD479" s="81">
        <v>0</v>
      </c>
      <c r="AE479" s="82"/>
      <c r="AF479" s="81">
        <v>99671298.644729525</v>
      </c>
      <c r="AG479" s="81">
        <v>866325.50092974654</v>
      </c>
      <c r="AH479" s="81">
        <v>170267.629676032</v>
      </c>
      <c r="AI479" s="81">
        <v>20763196.398422111</v>
      </c>
      <c r="AJ479" s="81">
        <v>26547174.238604851</v>
      </c>
      <c r="AK479" s="81">
        <v>0</v>
      </c>
      <c r="AL479" s="81">
        <v>0</v>
      </c>
      <c r="AM479" s="81">
        <v>2213154.5580218909</v>
      </c>
      <c r="AN479" s="81">
        <v>0</v>
      </c>
      <c r="AO479" s="81">
        <v>0</v>
      </c>
      <c r="AP479" s="82"/>
      <c r="AQ479" s="81">
        <v>519</v>
      </c>
      <c r="AR479" s="81">
        <v>106</v>
      </c>
      <c r="AS479" s="81">
        <v>0</v>
      </c>
      <c r="AT479" s="81">
        <v>0</v>
      </c>
      <c r="AU479" s="81">
        <v>0</v>
      </c>
      <c r="AV479" s="81">
        <v>0</v>
      </c>
      <c r="AW479" s="81" t="s">
        <v>564</v>
      </c>
      <c r="AX479" s="82"/>
      <c r="AY479" s="81">
        <v>2335.52</v>
      </c>
      <c r="AZ479" s="81">
        <v>17938</v>
      </c>
      <c r="BA479" s="81">
        <v>0</v>
      </c>
      <c r="BB479" s="81">
        <v>0</v>
      </c>
      <c r="BC479" s="81">
        <v>0</v>
      </c>
      <c r="BD479" s="81">
        <v>0</v>
      </c>
      <c r="BE479" s="81" t="s">
        <v>564</v>
      </c>
      <c r="BF479" s="82"/>
      <c r="BG479" s="81">
        <v>0</v>
      </c>
      <c r="BH479" s="81">
        <v>0</v>
      </c>
      <c r="BI479" s="81">
        <v>21.021999999999998</v>
      </c>
      <c r="BJ479" s="81">
        <v>0</v>
      </c>
      <c r="BK479" s="81">
        <v>0</v>
      </c>
      <c r="BL479" s="81">
        <v>0</v>
      </c>
      <c r="BM479" s="82"/>
      <c r="BN479" s="81">
        <v>0</v>
      </c>
      <c r="BO479" s="81">
        <v>0</v>
      </c>
      <c r="BP479" s="81">
        <v>3</v>
      </c>
      <c r="BQ479" s="81">
        <v>0</v>
      </c>
      <c r="BR479" s="81">
        <v>0</v>
      </c>
      <c r="BS479" s="81">
        <v>0</v>
      </c>
      <c r="BT479"/>
      <c r="BU479" s="80">
        <v>21.021999999999998</v>
      </c>
      <c r="BV479" s="80">
        <v>0</v>
      </c>
      <c r="BW479" s="80">
        <v>0</v>
      </c>
      <c r="BX479" s="80">
        <v>0</v>
      </c>
      <c r="BY479" s="80">
        <v>0</v>
      </c>
      <c r="BZ479" s="80">
        <v>0</v>
      </c>
      <c r="CA479" s="80">
        <v>0</v>
      </c>
      <c r="CB479" s="80">
        <v>0</v>
      </c>
      <c r="CC479" s="80">
        <v>0</v>
      </c>
    </row>
    <row r="480" spans="1:81">
      <c r="A480" s="80" t="s">
        <v>2235</v>
      </c>
      <c r="B480" s="80">
        <v>441</v>
      </c>
      <c r="C480" s="80">
        <v>16</v>
      </c>
      <c r="D480" s="80">
        <v>26</v>
      </c>
      <c r="E480" s="80">
        <v>2019</v>
      </c>
      <c r="F480" s="80" t="s">
        <v>73</v>
      </c>
      <c r="G480" s="80" t="s">
        <v>2219</v>
      </c>
      <c r="H480" s="80" t="s">
        <v>2220</v>
      </c>
      <c r="I480" s="177"/>
      <c r="J480" s="81">
        <v>184.54987705948633</v>
      </c>
      <c r="K480" s="81">
        <v>0.93809021598772413</v>
      </c>
      <c r="L480" s="81">
        <v>0.82476051349446822</v>
      </c>
      <c r="M480" s="81">
        <v>12.631702828535126</v>
      </c>
      <c r="N480" s="81">
        <v>12.223845424921603</v>
      </c>
      <c r="O480" s="81">
        <v>17.196200765072671</v>
      </c>
      <c r="P480" s="81">
        <v>13.845798019875808</v>
      </c>
      <c r="Q480" s="81">
        <v>0.97826944661431003</v>
      </c>
      <c r="R480" s="81">
        <v>0</v>
      </c>
      <c r="S480" s="81">
        <v>0</v>
      </c>
      <c r="T480" s="82"/>
      <c r="U480" s="81">
        <v>10241273</v>
      </c>
      <c r="V480" s="81">
        <v>510</v>
      </c>
      <c r="W480" s="81">
        <v>22</v>
      </c>
      <c r="X480" s="81">
        <v>3540</v>
      </c>
      <c r="Y480" s="81">
        <v>7498</v>
      </c>
      <c r="Z480" s="81">
        <v>10766</v>
      </c>
      <c r="AA480" s="81">
        <v>2875</v>
      </c>
      <c r="AB480" s="81">
        <v>15853</v>
      </c>
      <c r="AC480" s="81">
        <v>0</v>
      </c>
      <c r="AD480" s="81">
        <v>0</v>
      </c>
      <c r="AE480" s="82"/>
      <c r="AF480" s="81">
        <v>102408333.2912008</v>
      </c>
      <c r="AG480" s="81">
        <v>839573.54505248566</v>
      </c>
      <c r="AH480" s="81">
        <v>180942.1195950789</v>
      </c>
      <c r="AI480" s="81">
        <v>21228669.054128859</v>
      </c>
      <c r="AJ480" s="81">
        <v>24307668.208629962</v>
      </c>
      <c r="AK480" s="81">
        <v>0</v>
      </c>
      <c r="AL480" s="81">
        <v>0</v>
      </c>
      <c r="AM480" s="81">
        <v>2159059.2586798947</v>
      </c>
      <c r="AN480" s="81">
        <v>0</v>
      </c>
      <c r="AO480" s="81">
        <v>0</v>
      </c>
      <c r="AP480" s="82"/>
      <c r="AQ480" s="81">
        <v>546</v>
      </c>
      <c r="AR480" s="81">
        <v>110</v>
      </c>
      <c r="AS480" s="81">
        <v>0</v>
      </c>
      <c r="AT480" s="81">
        <v>0</v>
      </c>
      <c r="AU480" s="81">
        <v>0</v>
      </c>
      <c r="AV480" s="81">
        <v>0</v>
      </c>
      <c r="AW480" s="81" t="s">
        <v>564</v>
      </c>
      <c r="AX480" s="82"/>
      <c r="AY480" s="81">
        <v>2479.37</v>
      </c>
      <c r="AZ480" s="81">
        <v>18574.2</v>
      </c>
      <c r="BA480" s="81">
        <v>0</v>
      </c>
      <c r="BB480" s="81">
        <v>0</v>
      </c>
      <c r="BC480" s="81">
        <v>0</v>
      </c>
      <c r="BD480" s="81">
        <v>0</v>
      </c>
      <c r="BE480" s="81" t="s">
        <v>564</v>
      </c>
      <c r="BF480" s="82"/>
      <c r="BG480" s="81">
        <v>0</v>
      </c>
      <c r="BH480" s="81">
        <v>0</v>
      </c>
      <c r="BI480" s="81">
        <v>18.497</v>
      </c>
      <c r="BJ480" s="81">
        <v>0</v>
      </c>
      <c r="BK480" s="81">
        <v>0</v>
      </c>
      <c r="BL480" s="81">
        <v>0</v>
      </c>
      <c r="BM480" s="82"/>
      <c r="BN480" s="81">
        <v>0</v>
      </c>
      <c r="BO480" s="81">
        <v>0</v>
      </c>
      <c r="BP480" s="81">
        <v>3</v>
      </c>
      <c r="BQ480" s="81">
        <v>0</v>
      </c>
      <c r="BR480" s="81">
        <v>0</v>
      </c>
      <c r="BS480" s="81">
        <v>0</v>
      </c>
      <c r="BT480"/>
      <c r="BU480" s="80">
        <v>18.497</v>
      </c>
      <c r="BV480" s="80">
        <v>0</v>
      </c>
      <c r="BW480" s="80">
        <v>0</v>
      </c>
      <c r="BX480" s="80">
        <v>0</v>
      </c>
      <c r="BY480" s="80">
        <v>0</v>
      </c>
      <c r="BZ480" s="80">
        <v>0</v>
      </c>
      <c r="CA480" s="80">
        <v>0</v>
      </c>
      <c r="CB480" s="80">
        <v>0</v>
      </c>
      <c r="CC480" s="80">
        <v>0</v>
      </c>
    </row>
    <row r="481" spans="1:81">
      <c r="A481" s="80" t="s">
        <v>2236</v>
      </c>
      <c r="B481" s="80">
        <v>442</v>
      </c>
      <c r="C481" s="80">
        <v>17</v>
      </c>
      <c r="D481" s="80">
        <v>26</v>
      </c>
      <c r="E481" s="80">
        <v>2020</v>
      </c>
      <c r="F481" s="80" t="s">
        <v>218</v>
      </c>
      <c r="G481" s="80" t="s">
        <v>2219</v>
      </c>
      <c r="H481" s="80" t="s">
        <v>2220</v>
      </c>
      <c r="I481" s="177"/>
      <c r="J481" s="81">
        <v>178.05374382232759</v>
      </c>
      <c r="K481" s="81">
        <v>1.1315613754922953</v>
      </c>
      <c r="L481" s="81">
        <v>1.814444644398842</v>
      </c>
      <c r="M481" s="81">
        <v>13.283367580659938</v>
      </c>
      <c r="N481" s="81">
        <v>14.093967866078799</v>
      </c>
      <c r="O481" s="81">
        <v>14.924962336726086</v>
      </c>
      <c r="P481" s="81">
        <v>12.898825339319512</v>
      </c>
      <c r="Q481" s="81">
        <v>0.91764383108535807</v>
      </c>
      <c r="R481" s="81">
        <v>0</v>
      </c>
      <c r="S481" s="81">
        <v>0</v>
      </c>
      <c r="T481" s="82"/>
      <c r="U481" s="81">
        <v>10051408</v>
      </c>
      <c r="V481" s="81">
        <v>608</v>
      </c>
      <c r="W481" s="81">
        <v>64</v>
      </c>
      <c r="X481" s="81">
        <v>3920</v>
      </c>
      <c r="Y481" s="81">
        <v>7453</v>
      </c>
      <c r="Z481" s="81">
        <v>10665</v>
      </c>
      <c r="AA481" s="81">
        <v>2910</v>
      </c>
      <c r="AB481" s="81">
        <v>15563</v>
      </c>
      <c r="AC481" s="81">
        <v>0</v>
      </c>
      <c r="AD481" s="81">
        <v>0</v>
      </c>
      <c r="AE481" s="82"/>
      <c r="AF481" s="81">
        <v>102204106.7011528</v>
      </c>
      <c r="AG481" s="81">
        <v>913733.20394646423</v>
      </c>
      <c r="AH481" s="81">
        <v>412881.33984793379</v>
      </c>
      <c r="AI481" s="81">
        <v>22121149.158410568</v>
      </c>
      <c r="AJ481" s="81">
        <v>27264494.364324432</v>
      </c>
      <c r="AK481" s="81"/>
      <c r="AL481" s="81"/>
      <c r="AM481" s="81">
        <v>2031144.4085363615</v>
      </c>
      <c r="AN481" s="81"/>
      <c r="AO481" s="81"/>
      <c r="AP481" s="82"/>
      <c r="AQ481" s="81">
        <v>572</v>
      </c>
      <c r="AR481" s="81">
        <v>112</v>
      </c>
      <c r="AS481" s="81">
        <v>0</v>
      </c>
      <c r="AT481" s="81">
        <v>0</v>
      </c>
      <c r="AU481" s="81">
        <v>0</v>
      </c>
      <c r="AV481" s="81">
        <v>0</v>
      </c>
      <c r="AW481" s="81">
        <v>0</v>
      </c>
      <c r="AX481" s="82"/>
      <c r="AY481" s="81">
        <v>2636.4600000000009</v>
      </c>
      <c r="AZ481" s="81">
        <v>18667.7</v>
      </c>
      <c r="BA481" s="81">
        <v>0</v>
      </c>
      <c r="BB481" s="81">
        <v>0</v>
      </c>
      <c r="BC481" s="81">
        <v>0</v>
      </c>
      <c r="BD481" s="81">
        <v>0</v>
      </c>
      <c r="BE481" s="81">
        <v>0</v>
      </c>
      <c r="BF481" s="82"/>
      <c r="BG481" s="81">
        <v>0</v>
      </c>
      <c r="BH481" s="81">
        <v>0</v>
      </c>
      <c r="BI481" s="81">
        <v>18.376999999999999</v>
      </c>
      <c r="BJ481" s="81">
        <v>0</v>
      </c>
      <c r="BK481" s="81">
        <v>0</v>
      </c>
      <c r="BL481" s="81">
        <v>0</v>
      </c>
      <c r="BM481" s="82"/>
      <c r="BN481" s="81">
        <v>0</v>
      </c>
      <c r="BO481" s="81">
        <v>0</v>
      </c>
      <c r="BP481" s="81">
        <v>3</v>
      </c>
      <c r="BQ481" s="81">
        <v>0</v>
      </c>
      <c r="BR481" s="81">
        <v>0</v>
      </c>
      <c r="BS481" s="81">
        <v>0</v>
      </c>
      <c r="BT481"/>
      <c r="BU481" s="80">
        <v>18.376999999999999</v>
      </c>
      <c r="BV481" s="80">
        <v>0</v>
      </c>
      <c r="BW481" s="80">
        <v>0</v>
      </c>
      <c r="BX481" s="80">
        <v>0</v>
      </c>
      <c r="BY481" s="80">
        <v>0</v>
      </c>
      <c r="BZ481" s="80">
        <v>0</v>
      </c>
      <c r="CA481" s="80">
        <v>0</v>
      </c>
      <c r="CB481" s="80">
        <v>0</v>
      </c>
      <c r="CC481" s="80">
        <v>0</v>
      </c>
    </row>
    <row r="482" spans="1:81">
      <c r="A482" s="80" t="s">
        <v>2237</v>
      </c>
      <c r="B482" s="80">
        <v>442</v>
      </c>
      <c r="C482" s="80">
        <v>18</v>
      </c>
      <c r="D482" s="80">
        <v>26</v>
      </c>
      <c r="E482" s="80">
        <v>2021</v>
      </c>
      <c r="F482" s="80" t="s">
        <v>75</v>
      </c>
      <c r="G482" s="174" t="s">
        <v>2219</v>
      </c>
      <c r="H482" s="80" t="s">
        <v>2220</v>
      </c>
      <c r="I482" s="177"/>
      <c r="J482" s="81">
        <v>178.82807014272001</v>
      </c>
      <c r="K482" s="81">
        <v>1.2230462494858578</v>
      </c>
      <c r="L482" s="81">
        <v>1.6487151026205187</v>
      </c>
      <c r="M482" s="81">
        <v>12.159155071898965</v>
      </c>
      <c r="N482" s="81">
        <v>12.65220023269042</v>
      </c>
      <c r="O482" s="81">
        <v>14.327515418748225</v>
      </c>
      <c r="P482" s="81">
        <v>13.37224880445857</v>
      </c>
      <c r="Q482" s="81">
        <v>0.91570774258248266</v>
      </c>
      <c r="R482" s="81">
        <v>0</v>
      </c>
      <c r="S482" s="81">
        <v>0</v>
      </c>
      <c r="T482" s="82"/>
      <c r="U482" s="81">
        <v>11005877</v>
      </c>
      <c r="V482" s="81">
        <v>608</v>
      </c>
      <c r="W482" s="81">
        <v>64</v>
      </c>
      <c r="X482" s="81">
        <v>3920</v>
      </c>
      <c r="Y482" s="81">
        <v>7403</v>
      </c>
      <c r="Z482" s="81">
        <v>10542</v>
      </c>
      <c r="AA482" s="81">
        <v>2942</v>
      </c>
      <c r="AB482" s="81">
        <v>15346</v>
      </c>
      <c r="AC482" s="81">
        <v>0</v>
      </c>
      <c r="AD482" s="81">
        <v>0</v>
      </c>
      <c r="AE482" s="82"/>
      <c r="AF482" s="81">
        <v>106740716.11380777</v>
      </c>
      <c r="AG482" s="81">
        <v>1018842.8559216196</v>
      </c>
      <c r="AH482" s="81">
        <v>369530.61438055389</v>
      </c>
      <c r="AI482" s="81">
        <v>23386011.846739113</v>
      </c>
      <c r="AJ482" s="81">
        <v>28235200.202452965</v>
      </c>
      <c r="AK482" s="81">
        <v>0</v>
      </c>
      <c r="AL482" s="81">
        <v>0</v>
      </c>
      <c r="AM482" s="81">
        <v>2014375.6222985436</v>
      </c>
      <c r="AN482" s="81">
        <v>0</v>
      </c>
      <c r="AO482" s="81">
        <v>0</v>
      </c>
      <c r="AP482" s="82"/>
      <c r="AQ482" s="81">
        <v>595</v>
      </c>
      <c r="AR482" s="81">
        <v>112</v>
      </c>
      <c r="AS482" s="81">
        <v>0</v>
      </c>
      <c r="AT482" s="81">
        <v>0</v>
      </c>
      <c r="AU482" s="81">
        <v>0</v>
      </c>
      <c r="AV482" s="81">
        <v>0</v>
      </c>
      <c r="AW482" s="81"/>
      <c r="AX482" s="82"/>
      <c r="AY482" s="81">
        <v>2756.6700000000019</v>
      </c>
      <c r="AZ482" s="81">
        <v>18667.7</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2238</v>
      </c>
      <c r="B483" s="80">
        <v>442</v>
      </c>
      <c r="C483" s="80">
        <v>19</v>
      </c>
      <c r="D483" s="80">
        <v>26</v>
      </c>
      <c r="E483" s="80">
        <v>2022</v>
      </c>
      <c r="F483" s="80" t="s">
        <v>568</v>
      </c>
      <c r="G483" s="174" t="s">
        <v>2219</v>
      </c>
      <c r="H483" s="80" t="s">
        <v>2220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619</v>
      </c>
      <c r="AR483" s="81">
        <v>114</v>
      </c>
      <c r="AS483" s="81">
        <v>0</v>
      </c>
      <c r="AT483" s="81">
        <v>0</v>
      </c>
      <c r="AU483" s="81">
        <v>0</v>
      </c>
      <c r="AV483" s="81">
        <v>0</v>
      </c>
      <c r="AW483" s="81"/>
      <c r="AX483" s="82"/>
      <c r="AY483" s="81">
        <v>2885.3900000000021</v>
      </c>
      <c r="AZ483" s="81">
        <v>19162.499999999996</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2239</v>
      </c>
      <c r="B484" s="80">
        <v>256</v>
      </c>
      <c r="C484" s="80">
        <v>1</v>
      </c>
      <c r="D484" s="80">
        <v>16</v>
      </c>
      <c r="E484" s="80">
        <v>1990</v>
      </c>
      <c r="F484" s="80" t="s">
        <v>562</v>
      </c>
      <c r="G484" s="80" t="s">
        <v>2240</v>
      </c>
      <c r="H484" s="80" t="s">
        <v>2241</v>
      </c>
      <c r="I484" s="177"/>
      <c r="J484" s="81">
        <v>119.63085348614371</v>
      </c>
      <c r="K484" s="81">
        <v>3.9785676455925745</v>
      </c>
      <c r="L484" s="81">
        <v>54.213438298988976</v>
      </c>
      <c r="M484" s="81">
        <v>14.698670481208014</v>
      </c>
      <c r="N484" s="81">
        <v>20.969710222363517</v>
      </c>
      <c r="O484" s="81">
        <v>14.346783934867949</v>
      </c>
      <c r="P484" s="81">
        <v>32.284356903614643</v>
      </c>
      <c r="Q484" s="81">
        <v>1.3355010117453365</v>
      </c>
      <c r="R484" s="81">
        <v>0</v>
      </c>
      <c r="S484" s="81">
        <v>1.2716773746801142</v>
      </c>
      <c r="T484" s="82"/>
      <c r="U484" s="81">
        <v>2845176</v>
      </c>
      <c r="V484" s="81">
        <v>1224</v>
      </c>
      <c r="W484" s="81">
        <v>590</v>
      </c>
      <c r="X484" s="81">
        <v>4594</v>
      </c>
      <c r="Y484" s="81">
        <v>6466</v>
      </c>
      <c r="Z484" s="81">
        <v>5901</v>
      </c>
      <c r="AA484" s="81">
        <v>7839</v>
      </c>
      <c r="AB484" s="81">
        <v>21684</v>
      </c>
      <c r="AC484" s="81">
        <v>0</v>
      </c>
      <c r="AD484" s="81">
        <v>1.2716773746801142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2242</v>
      </c>
      <c r="B485" s="80">
        <v>257</v>
      </c>
      <c r="C485" s="80">
        <v>2</v>
      </c>
      <c r="D485" s="80">
        <v>16</v>
      </c>
      <c r="E485" s="80">
        <v>2005</v>
      </c>
      <c r="F485" s="80" t="s">
        <v>565</v>
      </c>
      <c r="G485" s="80" t="s">
        <v>2240</v>
      </c>
      <c r="H485" s="80" t="s">
        <v>2241</v>
      </c>
      <c r="I485" s="177"/>
      <c r="J485" s="81">
        <v>57.961545855596917</v>
      </c>
      <c r="K485" s="81">
        <v>2.4484119070315318</v>
      </c>
      <c r="L485" s="81">
        <v>70.392295323855038</v>
      </c>
      <c r="M485" s="81">
        <v>26.95171673556764</v>
      </c>
      <c r="N485" s="81">
        <v>28.317430720028955</v>
      </c>
      <c r="O485" s="81">
        <v>21.272525431913891</v>
      </c>
      <c r="P485" s="81">
        <v>32.485166261901064</v>
      </c>
      <c r="Q485" s="81">
        <v>1.1478371047753364</v>
      </c>
      <c r="R485" s="81">
        <v>0</v>
      </c>
      <c r="S485" s="81">
        <v>0</v>
      </c>
      <c r="T485" s="82"/>
      <c r="U485" s="81">
        <v>1346747</v>
      </c>
      <c r="V485" s="81">
        <v>821</v>
      </c>
      <c r="W485" s="81">
        <v>651</v>
      </c>
      <c r="X485" s="81">
        <v>3764</v>
      </c>
      <c r="Y485" s="81">
        <v>6818</v>
      </c>
      <c r="Z485" s="81">
        <v>10125</v>
      </c>
      <c r="AA485" s="81">
        <v>6460</v>
      </c>
      <c r="AB485" s="81">
        <v>19483</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2243</v>
      </c>
      <c r="B486" s="80">
        <v>258</v>
      </c>
      <c r="C486" s="80">
        <v>3</v>
      </c>
      <c r="D486" s="80">
        <v>16</v>
      </c>
      <c r="E486" s="80">
        <v>2006</v>
      </c>
      <c r="F486" s="80" t="s">
        <v>566</v>
      </c>
      <c r="G486" s="80" t="s">
        <v>2240</v>
      </c>
      <c r="H486" s="80" t="s">
        <v>2241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2244</v>
      </c>
      <c r="B487" s="80">
        <v>259</v>
      </c>
      <c r="C487" s="80">
        <v>4</v>
      </c>
      <c r="D487" s="80">
        <v>16</v>
      </c>
      <c r="E487" s="80">
        <v>2007</v>
      </c>
      <c r="F487" s="80" t="s">
        <v>567</v>
      </c>
      <c r="G487" s="80" t="s">
        <v>2240</v>
      </c>
      <c r="H487" s="80" t="s">
        <v>2241</v>
      </c>
      <c r="I487" s="177"/>
      <c r="J487" s="81">
        <v>52.73839270646657</v>
      </c>
      <c r="K487" s="81">
        <v>2.4852507251285316</v>
      </c>
      <c r="L487" s="81">
        <v>77.276193126454174</v>
      </c>
      <c r="M487" s="81">
        <v>30.60992520359785</v>
      </c>
      <c r="N487" s="81">
        <v>26.76801082604948</v>
      </c>
      <c r="O487" s="81">
        <v>20.477321268782081</v>
      </c>
      <c r="P487" s="81">
        <v>31.839036293767833</v>
      </c>
      <c r="Q487" s="81">
        <v>1.1733014043987027</v>
      </c>
      <c r="R487" s="81">
        <v>0</v>
      </c>
      <c r="S487" s="81">
        <v>0</v>
      </c>
      <c r="T487" s="82"/>
      <c r="U487" s="81">
        <v>1489116</v>
      </c>
      <c r="V487" s="81">
        <v>839</v>
      </c>
      <c r="W487" s="81">
        <v>1342</v>
      </c>
      <c r="X487" s="81">
        <v>4903</v>
      </c>
      <c r="Y487" s="81">
        <v>6785</v>
      </c>
      <c r="Z487" s="81">
        <v>10132</v>
      </c>
      <c r="AA487" s="81">
        <v>6235</v>
      </c>
      <c r="AB487" s="81">
        <v>18862</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2245</v>
      </c>
      <c r="B488" s="80">
        <v>260</v>
      </c>
      <c r="C488" s="80">
        <v>5</v>
      </c>
      <c r="D488" s="80">
        <v>16</v>
      </c>
      <c r="E488" s="80">
        <v>2008</v>
      </c>
      <c r="F488" s="80" t="s">
        <v>84</v>
      </c>
      <c r="G488" s="80" t="s">
        <v>2240</v>
      </c>
      <c r="H488" s="80" t="s">
        <v>2241</v>
      </c>
      <c r="I488" s="177"/>
      <c r="J488" s="81">
        <v>43.946247772968078</v>
      </c>
      <c r="K488" s="81">
        <v>1.8719005930938022</v>
      </c>
      <c r="L488" s="81">
        <v>68.409812129291126</v>
      </c>
      <c r="M488" s="81">
        <v>30.891729005353209</v>
      </c>
      <c r="N488" s="81">
        <v>28.723115107154797</v>
      </c>
      <c r="O488" s="81">
        <v>19.808356378443506</v>
      </c>
      <c r="P488" s="81">
        <v>31.149863729158863</v>
      </c>
      <c r="Q488" s="81">
        <v>1.1336479905342718</v>
      </c>
      <c r="R488" s="81">
        <v>0</v>
      </c>
      <c r="S488" s="81">
        <v>0</v>
      </c>
      <c r="T488" s="82"/>
      <c r="U488" s="81">
        <v>1410036</v>
      </c>
      <c r="V488" s="81">
        <v>839</v>
      </c>
      <c r="W488" s="81">
        <v>1342</v>
      </c>
      <c r="X488" s="81">
        <v>4903</v>
      </c>
      <c r="Y488" s="81">
        <v>6725</v>
      </c>
      <c r="Z488" s="81">
        <v>10145</v>
      </c>
      <c r="AA488" s="81">
        <v>6107</v>
      </c>
      <c r="AB488" s="81">
        <v>18524</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2246</v>
      </c>
      <c r="B489" s="80">
        <v>261</v>
      </c>
      <c r="C489" s="80">
        <v>6</v>
      </c>
      <c r="D489" s="80">
        <v>16</v>
      </c>
      <c r="E489" s="80">
        <v>2009</v>
      </c>
      <c r="F489" s="80" t="s">
        <v>85</v>
      </c>
      <c r="G489" s="80" t="s">
        <v>2240</v>
      </c>
      <c r="H489" s="80" t="s">
        <v>2241</v>
      </c>
      <c r="I489" s="177"/>
      <c r="J489" s="81">
        <v>35.108112075555844</v>
      </c>
      <c r="K489" s="81">
        <v>1.8392524288782097</v>
      </c>
      <c r="L489" s="81">
        <v>53.986451783036543</v>
      </c>
      <c r="M489" s="81">
        <v>25.766324903190888</v>
      </c>
      <c r="N489" s="81">
        <v>26.2298550450211</v>
      </c>
      <c r="O489" s="81">
        <v>20.135525634325681</v>
      </c>
      <c r="P489" s="81">
        <v>29.840552011544109</v>
      </c>
      <c r="Q489" s="81">
        <v>1.0650501383893309</v>
      </c>
      <c r="R489" s="81">
        <v>0</v>
      </c>
      <c r="S489" s="81">
        <v>0</v>
      </c>
      <c r="T489" s="82"/>
      <c r="U489" s="81">
        <v>931938</v>
      </c>
      <c r="V489" s="81">
        <v>671</v>
      </c>
      <c r="W489" s="81">
        <v>1444</v>
      </c>
      <c r="X489" s="81">
        <v>4702</v>
      </c>
      <c r="Y489" s="81">
        <v>6721</v>
      </c>
      <c r="Z489" s="81">
        <v>10179</v>
      </c>
      <c r="AA489" s="81">
        <v>6006</v>
      </c>
      <c r="AB489" s="81">
        <v>18269</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5</v>
      </c>
      <c r="BH489" s="81">
        <v>0</v>
      </c>
      <c r="BI489" s="81">
        <v>0</v>
      </c>
      <c r="BJ489" s="81">
        <v>0</v>
      </c>
      <c r="BK489" s="81">
        <v>0</v>
      </c>
      <c r="BL489" s="81">
        <v>0</v>
      </c>
      <c r="BM489" s="82"/>
      <c r="BN489" s="81">
        <v>1</v>
      </c>
      <c r="BO489" s="81">
        <v>0</v>
      </c>
      <c r="BP489" s="81">
        <v>0</v>
      </c>
      <c r="BQ489" s="81">
        <v>0</v>
      </c>
      <c r="BR489" s="81">
        <v>0</v>
      </c>
      <c r="BS489" s="81">
        <v>0</v>
      </c>
      <c r="BT489"/>
      <c r="BU489" s="80"/>
      <c r="BV489" s="80"/>
      <c r="BW489" s="80"/>
      <c r="BX489" s="80"/>
      <c r="BY489" s="80"/>
      <c r="BZ489" s="80"/>
      <c r="CA489" s="80"/>
      <c r="CB489" s="80"/>
      <c r="CC489" s="80"/>
    </row>
    <row r="490" spans="1:81">
      <c r="A490" s="80" t="s">
        <v>2247</v>
      </c>
      <c r="B490" s="80">
        <v>262</v>
      </c>
      <c r="C490" s="80">
        <v>7</v>
      </c>
      <c r="D490" s="80">
        <v>16</v>
      </c>
      <c r="E490" s="80">
        <v>2010</v>
      </c>
      <c r="F490" s="80" t="s">
        <v>86</v>
      </c>
      <c r="G490" s="80" t="s">
        <v>2240</v>
      </c>
      <c r="H490" s="80" t="s">
        <v>2241</v>
      </c>
      <c r="I490" s="177"/>
      <c r="J490" s="81">
        <v>36.246131355450636</v>
      </c>
      <c r="K490" s="81">
        <v>1.6007090651111535</v>
      </c>
      <c r="L490" s="81">
        <v>53.296686699627031</v>
      </c>
      <c r="M490" s="81">
        <v>29.411856108100292</v>
      </c>
      <c r="N490" s="81">
        <v>33.270740452439625</v>
      </c>
      <c r="O490" s="81">
        <v>20.008919750948877</v>
      </c>
      <c r="P490" s="81">
        <v>29.937329737985632</v>
      </c>
      <c r="Q490" s="81">
        <v>1.0957513371848586</v>
      </c>
      <c r="R490" s="81">
        <v>0</v>
      </c>
      <c r="S490" s="81">
        <v>0</v>
      </c>
      <c r="T490" s="82"/>
      <c r="U490" s="81">
        <v>968595</v>
      </c>
      <c r="V490" s="81">
        <v>671</v>
      </c>
      <c r="W490" s="81">
        <v>1444</v>
      </c>
      <c r="X490" s="81">
        <v>4702</v>
      </c>
      <c r="Y490" s="81">
        <v>6720</v>
      </c>
      <c r="Z490" s="81">
        <v>10162</v>
      </c>
      <c r="AA490" s="81">
        <v>5875</v>
      </c>
      <c r="AB490" s="81">
        <v>18010</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4.95</v>
      </c>
      <c r="BH490" s="81">
        <v>0</v>
      </c>
      <c r="BI490" s="81">
        <v>4.2649999999999997</v>
      </c>
      <c r="BJ490" s="81">
        <v>0</v>
      </c>
      <c r="BK490" s="81">
        <v>0</v>
      </c>
      <c r="BL490" s="81">
        <v>0</v>
      </c>
      <c r="BM490" s="82"/>
      <c r="BN490" s="81">
        <v>1</v>
      </c>
      <c r="BO490" s="81">
        <v>0</v>
      </c>
      <c r="BP490" s="81">
        <v>1</v>
      </c>
      <c r="BQ490" s="81">
        <v>0</v>
      </c>
      <c r="BR490" s="81">
        <v>0</v>
      </c>
      <c r="BS490" s="81">
        <v>0</v>
      </c>
      <c r="BT490"/>
      <c r="BU490" s="80">
        <v>9.2149999999999999</v>
      </c>
      <c r="BV490" s="80">
        <v>0</v>
      </c>
      <c r="BW490" s="80">
        <v>0</v>
      </c>
      <c r="BX490" s="80">
        <v>0</v>
      </c>
      <c r="BY490" s="80">
        <v>0</v>
      </c>
      <c r="BZ490" s="80">
        <v>0</v>
      </c>
      <c r="CA490" s="80">
        <v>0</v>
      </c>
      <c r="CB490" s="80">
        <v>0</v>
      </c>
      <c r="CC490" s="80">
        <v>0</v>
      </c>
    </row>
    <row r="491" spans="1:81">
      <c r="A491" s="80" t="s">
        <v>2248</v>
      </c>
      <c r="B491" s="80">
        <v>263</v>
      </c>
      <c r="C491" s="80">
        <v>8</v>
      </c>
      <c r="D491" s="80">
        <v>16</v>
      </c>
      <c r="E491" s="80">
        <v>2011</v>
      </c>
      <c r="F491" s="80" t="s">
        <v>87</v>
      </c>
      <c r="G491" s="80" t="s">
        <v>2240</v>
      </c>
      <c r="H491" s="80" t="s">
        <v>2241</v>
      </c>
      <c r="I491" s="177"/>
      <c r="J491" s="81">
        <v>40.754013059248116</v>
      </c>
      <c r="K491" s="81">
        <v>1.8095858102128384</v>
      </c>
      <c r="L491" s="81">
        <v>58.062714582735786</v>
      </c>
      <c r="M491" s="81">
        <v>27.553720631352256</v>
      </c>
      <c r="N491" s="81">
        <v>30.492871564053541</v>
      </c>
      <c r="O491" s="81">
        <v>19.778108684765748</v>
      </c>
      <c r="P491" s="81">
        <v>28.730744149067295</v>
      </c>
      <c r="Q491" s="81">
        <v>1.2458756398842141</v>
      </c>
      <c r="R491" s="81">
        <v>0</v>
      </c>
      <c r="S491" s="81">
        <v>0</v>
      </c>
      <c r="T491" s="82"/>
      <c r="U491" s="81">
        <v>1123604</v>
      </c>
      <c r="V491" s="81">
        <v>671</v>
      </c>
      <c r="W491" s="81">
        <v>1444</v>
      </c>
      <c r="X491" s="81">
        <v>4702</v>
      </c>
      <c r="Y491" s="81">
        <v>6724</v>
      </c>
      <c r="Z491" s="81">
        <v>10263</v>
      </c>
      <c r="AA491" s="81">
        <v>5806</v>
      </c>
      <c r="AB491" s="81">
        <v>17753</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5.149</v>
      </c>
      <c r="BH491" s="81">
        <v>0</v>
      </c>
      <c r="BI491" s="81">
        <v>5.4189999999999996</v>
      </c>
      <c r="BJ491" s="81">
        <v>0</v>
      </c>
      <c r="BK491" s="81">
        <v>0</v>
      </c>
      <c r="BL491" s="81">
        <v>0</v>
      </c>
      <c r="BM491" s="82"/>
      <c r="BN491" s="81">
        <v>1</v>
      </c>
      <c r="BO491" s="81">
        <v>0</v>
      </c>
      <c r="BP491" s="81">
        <v>1</v>
      </c>
      <c r="BQ491" s="81">
        <v>0</v>
      </c>
      <c r="BR491" s="81">
        <v>0</v>
      </c>
      <c r="BS491" s="81">
        <v>0</v>
      </c>
      <c r="BT491"/>
      <c r="BU491" s="80">
        <v>10.568</v>
      </c>
      <c r="BV491" s="80">
        <v>0</v>
      </c>
      <c r="BW491" s="80">
        <v>0</v>
      </c>
      <c r="BX491" s="80">
        <v>0</v>
      </c>
      <c r="BY491" s="80">
        <v>0</v>
      </c>
      <c r="BZ491" s="80">
        <v>0</v>
      </c>
      <c r="CA491" s="80">
        <v>0</v>
      </c>
      <c r="CB491" s="80">
        <v>0</v>
      </c>
      <c r="CC491" s="80">
        <v>0</v>
      </c>
    </row>
    <row r="492" spans="1:81">
      <c r="A492" s="80" t="s">
        <v>2249</v>
      </c>
      <c r="B492" s="80">
        <v>264</v>
      </c>
      <c r="C492" s="80">
        <v>9</v>
      </c>
      <c r="D492" s="80">
        <v>16</v>
      </c>
      <c r="E492" s="80">
        <v>2012</v>
      </c>
      <c r="F492" s="80" t="s">
        <v>88</v>
      </c>
      <c r="G492" s="80" t="s">
        <v>2240</v>
      </c>
      <c r="H492" s="80" t="s">
        <v>2241</v>
      </c>
      <c r="I492" s="177"/>
      <c r="J492" s="81">
        <v>40.512785410695642</v>
      </c>
      <c r="K492" s="81">
        <v>1.6768136959949884</v>
      </c>
      <c r="L492" s="81">
        <v>60.057773097276637</v>
      </c>
      <c r="M492" s="81">
        <v>30.212385569114893</v>
      </c>
      <c r="N492" s="81">
        <v>30.126825183686904</v>
      </c>
      <c r="O492" s="81">
        <v>19.67982982220169</v>
      </c>
      <c r="P492" s="81">
        <v>28.361713783157043</v>
      </c>
      <c r="Q492" s="81">
        <v>1.3547578098762287</v>
      </c>
      <c r="R492" s="81">
        <v>0</v>
      </c>
      <c r="S492" s="81">
        <v>0</v>
      </c>
      <c r="T492" s="82"/>
      <c r="U492" s="81">
        <v>1054716</v>
      </c>
      <c r="V492" s="81">
        <v>671</v>
      </c>
      <c r="W492" s="81">
        <v>1444</v>
      </c>
      <c r="X492" s="81">
        <v>4702</v>
      </c>
      <c r="Y492" s="81">
        <v>6909</v>
      </c>
      <c r="Z492" s="81">
        <v>10293</v>
      </c>
      <c r="AA492" s="81">
        <v>5699</v>
      </c>
      <c r="AB492" s="81">
        <v>17768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4.6070000000000002</v>
      </c>
      <c r="BH492" s="81">
        <v>0</v>
      </c>
      <c r="BI492" s="81">
        <v>4.9829999999999997</v>
      </c>
      <c r="BJ492" s="81">
        <v>0</v>
      </c>
      <c r="BK492" s="81">
        <v>0</v>
      </c>
      <c r="BL492" s="81">
        <v>0</v>
      </c>
      <c r="BM492" s="82"/>
      <c r="BN492" s="81">
        <v>1</v>
      </c>
      <c r="BO492" s="81">
        <v>0</v>
      </c>
      <c r="BP492" s="81">
        <v>1</v>
      </c>
      <c r="BQ492" s="81">
        <v>0</v>
      </c>
      <c r="BR492" s="81">
        <v>0</v>
      </c>
      <c r="BS492" s="81">
        <v>0</v>
      </c>
      <c r="BT492"/>
      <c r="BU492" s="80">
        <v>9.59</v>
      </c>
      <c r="BV492" s="80">
        <v>0</v>
      </c>
      <c r="BW492" s="80">
        <v>0</v>
      </c>
      <c r="BX492" s="80">
        <v>0</v>
      </c>
      <c r="BY492" s="80">
        <v>0</v>
      </c>
      <c r="BZ492" s="80">
        <v>0</v>
      </c>
      <c r="CA492" s="80">
        <v>0</v>
      </c>
      <c r="CB492" s="80">
        <v>0</v>
      </c>
      <c r="CC492" s="80">
        <v>0</v>
      </c>
    </row>
    <row r="493" spans="1:81">
      <c r="A493" s="80" t="s">
        <v>2250</v>
      </c>
      <c r="B493" s="80">
        <v>265</v>
      </c>
      <c r="C493" s="80">
        <v>10</v>
      </c>
      <c r="D493" s="80">
        <v>16</v>
      </c>
      <c r="E493" s="80">
        <v>2013</v>
      </c>
      <c r="F493" s="80" t="s">
        <v>89</v>
      </c>
      <c r="G493" s="80" t="s">
        <v>2240</v>
      </c>
      <c r="H493" s="80" t="s">
        <v>2241</v>
      </c>
      <c r="I493" s="177"/>
      <c r="J493" s="81">
        <v>42.259040468393387</v>
      </c>
      <c r="K493" s="81">
        <v>1.3603744996592468</v>
      </c>
      <c r="L493" s="81">
        <v>54.180386316384912</v>
      </c>
      <c r="M493" s="81">
        <v>29.522416982084945</v>
      </c>
      <c r="N493" s="81">
        <v>29.135059358154916</v>
      </c>
      <c r="O493" s="81">
        <v>18.994286665426547</v>
      </c>
      <c r="P493" s="81">
        <v>28.138883666629564</v>
      </c>
      <c r="Q493" s="81">
        <v>1.364176862649725</v>
      </c>
      <c r="R493" s="81">
        <v>0</v>
      </c>
      <c r="S493" s="81">
        <v>0</v>
      </c>
      <c r="T493" s="82"/>
      <c r="U493" s="81">
        <v>1100816</v>
      </c>
      <c r="V493" s="81">
        <v>671</v>
      </c>
      <c r="W493" s="81">
        <v>1444</v>
      </c>
      <c r="X493" s="81">
        <v>4702</v>
      </c>
      <c r="Y493" s="81">
        <v>6924</v>
      </c>
      <c r="Z493" s="81">
        <v>10378</v>
      </c>
      <c r="AA493" s="81">
        <v>5633</v>
      </c>
      <c r="AB493" s="81">
        <v>17635</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4.0359999999999996</v>
      </c>
      <c r="BH493" s="81">
        <v>0</v>
      </c>
      <c r="BI493" s="81">
        <v>5.89</v>
      </c>
      <c r="BJ493" s="81">
        <v>0</v>
      </c>
      <c r="BK493" s="81">
        <v>0</v>
      </c>
      <c r="BL493" s="81">
        <v>0</v>
      </c>
      <c r="BM493" s="82"/>
      <c r="BN493" s="81">
        <v>1</v>
      </c>
      <c r="BO493" s="81">
        <v>0</v>
      </c>
      <c r="BP493" s="81">
        <v>1</v>
      </c>
      <c r="BQ493" s="81">
        <v>0</v>
      </c>
      <c r="BR493" s="81">
        <v>0</v>
      </c>
      <c r="BS493" s="81">
        <v>0</v>
      </c>
      <c r="BT493"/>
      <c r="BU493" s="80">
        <v>9.9260000000000002</v>
      </c>
      <c r="BV493" s="80">
        <v>0</v>
      </c>
      <c r="BW493" s="80">
        <v>0</v>
      </c>
      <c r="BX493" s="80">
        <v>0</v>
      </c>
      <c r="BY493" s="80">
        <v>0</v>
      </c>
      <c r="BZ493" s="80">
        <v>0</v>
      </c>
      <c r="CA493" s="80">
        <v>0</v>
      </c>
      <c r="CB493" s="80">
        <v>0</v>
      </c>
      <c r="CC493" s="80">
        <v>0</v>
      </c>
    </row>
    <row r="494" spans="1:81">
      <c r="A494" s="80" t="s">
        <v>2251</v>
      </c>
      <c r="B494" s="80">
        <v>266</v>
      </c>
      <c r="C494" s="80">
        <v>11</v>
      </c>
      <c r="D494" s="80">
        <v>16</v>
      </c>
      <c r="E494" s="80">
        <v>2014</v>
      </c>
      <c r="F494" s="80" t="s">
        <v>90</v>
      </c>
      <c r="G494" s="80" t="s">
        <v>2240</v>
      </c>
      <c r="H494" s="80" t="s">
        <v>2241</v>
      </c>
      <c r="I494" s="177"/>
      <c r="J494" s="81">
        <v>42.819552321454886</v>
      </c>
      <c r="K494" s="81">
        <v>1.2059522072471749</v>
      </c>
      <c r="L494" s="81">
        <v>34.465781236988683</v>
      </c>
      <c r="M494" s="81">
        <v>28.206531233676667</v>
      </c>
      <c r="N494" s="81">
        <v>27.667064792716623</v>
      </c>
      <c r="O494" s="81">
        <v>17.937325911536391</v>
      </c>
      <c r="P494" s="81">
        <v>27.823272648635044</v>
      </c>
      <c r="Q494" s="81">
        <v>1.2874907980637869</v>
      </c>
      <c r="R494" s="81">
        <v>0</v>
      </c>
      <c r="S494" s="81">
        <v>0</v>
      </c>
      <c r="T494" s="82"/>
      <c r="U494" s="81">
        <v>1252520</v>
      </c>
      <c r="V494" s="81">
        <v>492</v>
      </c>
      <c r="W494" s="81">
        <v>1323</v>
      </c>
      <c r="X494" s="81">
        <v>4675</v>
      </c>
      <c r="Y494" s="81">
        <v>6903</v>
      </c>
      <c r="Z494" s="81">
        <v>10322</v>
      </c>
      <c r="AA494" s="81">
        <v>5541</v>
      </c>
      <c r="AB494" s="81">
        <v>17347</v>
      </c>
      <c r="AC494" s="81">
        <v>0</v>
      </c>
      <c r="AD494" s="81">
        <v>0</v>
      </c>
      <c r="AE494" s="82"/>
      <c r="AF494" s="81">
        <v>12003727.964546647</v>
      </c>
      <c r="AG494" s="81">
        <v>923241.99731356965</v>
      </c>
      <c r="AH494" s="81">
        <v>9353759.2755380366</v>
      </c>
      <c r="AI494" s="81">
        <v>28227092.485893782</v>
      </c>
      <c r="AJ494" s="81">
        <v>31236842.494989783</v>
      </c>
      <c r="AK494" s="81">
        <v>0</v>
      </c>
      <c r="AL494" s="81">
        <v>0</v>
      </c>
      <c r="AM494" s="81">
        <v>2381483.8800499579</v>
      </c>
      <c r="AN494" s="81">
        <v>0</v>
      </c>
      <c r="AO494" s="81">
        <v>0</v>
      </c>
      <c r="AP494" s="82"/>
      <c r="AQ494" s="81">
        <v>193</v>
      </c>
      <c r="AR494" s="81">
        <v>140</v>
      </c>
      <c r="AS494" s="81">
        <v>0</v>
      </c>
      <c r="AT494" s="81">
        <v>0</v>
      </c>
      <c r="AU494" s="81">
        <v>0</v>
      </c>
      <c r="AV494" s="81">
        <v>0</v>
      </c>
      <c r="AW494" s="81" t="s">
        <v>564</v>
      </c>
      <c r="AX494" s="82"/>
      <c r="AY494" s="81">
        <v>1008.0999999999999</v>
      </c>
      <c r="AZ494" s="81">
        <v>9045.4</v>
      </c>
      <c r="BA494" s="81">
        <v>0</v>
      </c>
      <c r="BB494" s="81">
        <v>0</v>
      </c>
      <c r="BC494" s="81">
        <v>0</v>
      </c>
      <c r="BD494" s="81">
        <v>0</v>
      </c>
      <c r="BE494" s="81" t="s">
        <v>564</v>
      </c>
      <c r="BF494" s="82"/>
      <c r="BG494" s="81">
        <v>4.4829999999999997</v>
      </c>
      <c r="BH494" s="81">
        <v>0</v>
      </c>
      <c r="BI494" s="81">
        <v>5.6980000000000004</v>
      </c>
      <c r="BJ494" s="81">
        <v>0</v>
      </c>
      <c r="BK494" s="81">
        <v>0</v>
      </c>
      <c r="BL494" s="81">
        <v>0</v>
      </c>
      <c r="BM494" s="82"/>
      <c r="BN494" s="81">
        <v>1</v>
      </c>
      <c r="BO494" s="81">
        <v>0</v>
      </c>
      <c r="BP494" s="81">
        <v>1</v>
      </c>
      <c r="BQ494" s="81">
        <v>0</v>
      </c>
      <c r="BR494" s="81">
        <v>0</v>
      </c>
      <c r="BS494" s="81">
        <v>0</v>
      </c>
      <c r="BT494"/>
      <c r="BU494" s="80">
        <v>10.180999999999999</v>
      </c>
      <c r="BV494" s="80">
        <v>0</v>
      </c>
      <c r="BW494" s="80">
        <v>0</v>
      </c>
      <c r="BX494" s="80">
        <v>0</v>
      </c>
      <c r="BY494" s="80">
        <v>0</v>
      </c>
      <c r="BZ494" s="80">
        <v>0</v>
      </c>
      <c r="CA494" s="80">
        <v>0</v>
      </c>
      <c r="CB494" s="80">
        <v>0</v>
      </c>
      <c r="CC494" s="80">
        <v>0</v>
      </c>
    </row>
    <row r="495" spans="1:81">
      <c r="A495" s="80" t="s">
        <v>2252</v>
      </c>
      <c r="B495" s="80">
        <v>267</v>
      </c>
      <c r="C495" s="80">
        <v>12</v>
      </c>
      <c r="D495" s="80">
        <v>16</v>
      </c>
      <c r="E495" s="80">
        <v>2015</v>
      </c>
      <c r="F495" s="80" t="s">
        <v>91</v>
      </c>
      <c r="G495" s="80" t="s">
        <v>2240</v>
      </c>
      <c r="H495" s="80" t="s">
        <v>2241</v>
      </c>
      <c r="I495" s="177"/>
      <c r="J495" s="81">
        <v>43.080766538263191</v>
      </c>
      <c r="K495" s="81">
        <v>1.1606926159291979</v>
      </c>
      <c r="L495" s="81">
        <v>36.839473247717876</v>
      </c>
      <c r="M495" s="81">
        <v>27.283211053848827</v>
      </c>
      <c r="N495" s="81">
        <v>25.318413580106061</v>
      </c>
      <c r="O495" s="81">
        <v>17.681814822901636</v>
      </c>
      <c r="P495" s="81">
        <v>27.654203223074514</v>
      </c>
      <c r="Q495" s="81">
        <v>1.240772052006085</v>
      </c>
      <c r="R495" s="81">
        <v>0</v>
      </c>
      <c r="S495" s="81">
        <v>0</v>
      </c>
      <c r="T495" s="82"/>
      <c r="U495" s="81">
        <v>1377942</v>
      </c>
      <c r="V495" s="81">
        <v>492</v>
      </c>
      <c r="W495" s="81">
        <v>1323</v>
      </c>
      <c r="X495" s="81">
        <v>4675</v>
      </c>
      <c r="Y495" s="81">
        <v>6886</v>
      </c>
      <c r="Z495" s="81">
        <v>10273</v>
      </c>
      <c r="AA495" s="81">
        <v>5503</v>
      </c>
      <c r="AB495" s="81">
        <v>17077</v>
      </c>
      <c r="AC495" s="81">
        <v>0</v>
      </c>
      <c r="AD495" s="81">
        <v>0</v>
      </c>
      <c r="AE495" s="82"/>
      <c r="AF495" s="81">
        <v>12149348.273740903</v>
      </c>
      <c r="AG495" s="81">
        <v>814109.05229101283</v>
      </c>
      <c r="AH495" s="81">
        <v>8065932.4922335884</v>
      </c>
      <c r="AI495" s="81">
        <v>30029699.112624027</v>
      </c>
      <c r="AJ495" s="81">
        <v>30056105.867721163</v>
      </c>
      <c r="AK495" s="81">
        <v>0</v>
      </c>
      <c r="AL495" s="81">
        <v>0</v>
      </c>
      <c r="AM495" s="81">
        <v>2340331.2146792561</v>
      </c>
      <c r="AN495" s="81">
        <v>0</v>
      </c>
      <c r="AO495" s="81">
        <v>0</v>
      </c>
      <c r="AP495" s="82"/>
      <c r="AQ495" s="81">
        <v>240</v>
      </c>
      <c r="AR495" s="81">
        <v>182</v>
      </c>
      <c r="AS495" s="81">
        <v>0</v>
      </c>
      <c r="AT495" s="81">
        <v>0</v>
      </c>
      <c r="AU495" s="81">
        <v>0</v>
      </c>
      <c r="AV495" s="81">
        <v>0</v>
      </c>
      <c r="AW495" s="81" t="s">
        <v>564</v>
      </c>
      <c r="AX495" s="82"/>
      <c r="AY495" s="81">
        <v>1282.2</v>
      </c>
      <c r="AZ495" s="81">
        <v>14592.6</v>
      </c>
      <c r="BA495" s="81">
        <v>0</v>
      </c>
      <c r="BB495" s="81">
        <v>0</v>
      </c>
      <c r="BC495" s="81">
        <v>0</v>
      </c>
      <c r="BD495" s="81">
        <v>0</v>
      </c>
      <c r="BE495" s="81" t="s">
        <v>564</v>
      </c>
      <c r="BF495" s="82"/>
      <c r="BG495" s="81">
        <v>5.0119999999999996</v>
      </c>
      <c r="BH495" s="81">
        <v>0</v>
      </c>
      <c r="BI495" s="81">
        <v>5.7619999999999996</v>
      </c>
      <c r="BJ495" s="81">
        <v>0</v>
      </c>
      <c r="BK495" s="81">
        <v>0</v>
      </c>
      <c r="BL495" s="81">
        <v>0</v>
      </c>
      <c r="BM495" s="82"/>
      <c r="BN495" s="81">
        <v>1</v>
      </c>
      <c r="BO495" s="81">
        <v>0</v>
      </c>
      <c r="BP495" s="81">
        <v>1</v>
      </c>
      <c r="BQ495" s="81">
        <v>0</v>
      </c>
      <c r="BR495" s="81">
        <v>0</v>
      </c>
      <c r="BS495" s="81">
        <v>0</v>
      </c>
      <c r="BT495"/>
      <c r="BU495" s="80">
        <v>10.773999999999999</v>
      </c>
      <c r="BV495" s="80">
        <v>0</v>
      </c>
      <c r="BW495" s="80">
        <v>0</v>
      </c>
      <c r="BX495" s="80">
        <v>0</v>
      </c>
      <c r="BY495" s="80">
        <v>0</v>
      </c>
      <c r="BZ495" s="80">
        <v>0</v>
      </c>
      <c r="CA495" s="80">
        <v>0</v>
      </c>
      <c r="CB495" s="80">
        <v>0</v>
      </c>
      <c r="CC495" s="80">
        <v>0</v>
      </c>
    </row>
    <row r="496" spans="1:81">
      <c r="A496" s="80" t="s">
        <v>2253</v>
      </c>
      <c r="B496" s="80">
        <v>268</v>
      </c>
      <c r="C496" s="80">
        <v>13</v>
      </c>
      <c r="D496" s="80">
        <v>16</v>
      </c>
      <c r="E496" s="80">
        <v>2016</v>
      </c>
      <c r="F496" s="80" t="s">
        <v>92</v>
      </c>
      <c r="G496" s="80" t="s">
        <v>2240</v>
      </c>
      <c r="H496" s="80" t="s">
        <v>2241</v>
      </c>
      <c r="I496" s="177"/>
      <c r="J496" s="81">
        <v>40.843145796830953</v>
      </c>
      <c r="K496" s="81">
        <v>1.1360830074192243</v>
      </c>
      <c r="L496" s="81">
        <v>38.040175056700825</v>
      </c>
      <c r="M496" s="81">
        <v>23.978907072131538</v>
      </c>
      <c r="N496" s="81">
        <v>24.445263817748096</v>
      </c>
      <c r="O496" s="81">
        <v>17.450093728574924</v>
      </c>
      <c r="P496" s="81">
        <v>26.917319514696381</v>
      </c>
      <c r="Q496" s="81">
        <v>1.1897965091552509</v>
      </c>
      <c r="R496" s="81">
        <v>0</v>
      </c>
      <c r="S496" s="81">
        <v>0</v>
      </c>
      <c r="T496" s="82"/>
      <c r="U496" s="81">
        <v>1232245</v>
      </c>
      <c r="V496" s="81">
        <v>492</v>
      </c>
      <c r="W496" s="81">
        <v>1323</v>
      </c>
      <c r="X496" s="81">
        <v>4675</v>
      </c>
      <c r="Y496" s="81">
        <v>6893</v>
      </c>
      <c r="Z496" s="81">
        <v>10263</v>
      </c>
      <c r="AA496" s="81">
        <v>5540</v>
      </c>
      <c r="AB496" s="81">
        <v>16845</v>
      </c>
      <c r="AC496" s="81">
        <v>0</v>
      </c>
      <c r="AD496" s="81">
        <v>0</v>
      </c>
      <c r="AE496" s="82"/>
      <c r="AF496" s="81">
        <v>11327458.828505849</v>
      </c>
      <c r="AG496" s="81">
        <v>758883.93569797324</v>
      </c>
      <c r="AH496" s="81">
        <v>7596829.2687651403</v>
      </c>
      <c r="AI496" s="81">
        <v>28031749.73086261</v>
      </c>
      <c r="AJ496" s="81">
        <v>29594898.226564299</v>
      </c>
      <c r="AK496" s="81">
        <v>0</v>
      </c>
      <c r="AL496" s="81">
        <v>0</v>
      </c>
      <c r="AM496" s="81">
        <v>2310330.094299858</v>
      </c>
      <c r="AN496" s="81">
        <v>0</v>
      </c>
      <c r="AO496" s="81">
        <v>0</v>
      </c>
      <c r="AP496" s="82"/>
      <c r="AQ496" s="81">
        <v>276</v>
      </c>
      <c r="AR496" s="81">
        <v>211</v>
      </c>
      <c r="AS496" s="81">
        <v>0</v>
      </c>
      <c r="AT496" s="81">
        <v>1</v>
      </c>
      <c r="AU496" s="81">
        <v>0</v>
      </c>
      <c r="AV496" s="81">
        <v>0</v>
      </c>
      <c r="AW496" s="81" t="s">
        <v>564</v>
      </c>
      <c r="AX496" s="82"/>
      <c r="AY496" s="81">
        <v>1477.825</v>
      </c>
      <c r="AZ496" s="81">
        <v>23424.2</v>
      </c>
      <c r="BA496" s="81">
        <v>0</v>
      </c>
      <c r="BB496" s="81">
        <v>460</v>
      </c>
      <c r="BC496" s="81">
        <v>0</v>
      </c>
      <c r="BD496" s="81">
        <v>0</v>
      </c>
      <c r="BE496" s="81" t="s">
        <v>564</v>
      </c>
      <c r="BF496" s="82"/>
      <c r="BG496" s="81">
        <v>4.7610000000000001</v>
      </c>
      <c r="BH496" s="81">
        <v>0</v>
      </c>
      <c r="BI496" s="81">
        <v>6.1879999999999997</v>
      </c>
      <c r="BJ496" s="81">
        <v>0</v>
      </c>
      <c r="BK496" s="81">
        <v>0</v>
      </c>
      <c r="BL496" s="81">
        <v>0</v>
      </c>
      <c r="BM496" s="82"/>
      <c r="BN496" s="81">
        <v>1</v>
      </c>
      <c r="BO496" s="81">
        <v>0</v>
      </c>
      <c r="BP496" s="81">
        <v>1</v>
      </c>
      <c r="BQ496" s="81">
        <v>0</v>
      </c>
      <c r="BR496" s="81">
        <v>0</v>
      </c>
      <c r="BS496" s="81">
        <v>0</v>
      </c>
      <c r="BT496"/>
      <c r="BU496" s="80">
        <v>10.949</v>
      </c>
      <c r="BV496" s="80">
        <v>0</v>
      </c>
      <c r="BW496" s="80">
        <v>0</v>
      </c>
      <c r="BX496" s="80">
        <v>0</v>
      </c>
      <c r="BY496" s="80">
        <v>0</v>
      </c>
      <c r="BZ496" s="80">
        <v>0</v>
      </c>
      <c r="CA496" s="80">
        <v>0</v>
      </c>
      <c r="CB496" s="80">
        <v>0</v>
      </c>
      <c r="CC496" s="80">
        <v>0</v>
      </c>
    </row>
    <row r="497" spans="1:81">
      <c r="A497" s="80" t="s">
        <v>2254</v>
      </c>
      <c r="B497" s="80">
        <v>269</v>
      </c>
      <c r="C497" s="80">
        <v>14</v>
      </c>
      <c r="D497" s="80">
        <v>16</v>
      </c>
      <c r="E497" s="80">
        <v>2017</v>
      </c>
      <c r="F497" s="80" t="s">
        <v>71</v>
      </c>
      <c r="G497" s="80" t="s">
        <v>2240</v>
      </c>
      <c r="H497" s="80" t="s">
        <v>2241</v>
      </c>
      <c r="I497" s="177"/>
      <c r="J497" s="81">
        <v>44.33395904975</v>
      </c>
      <c r="K497" s="81">
        <v>1.1498228029430495</v>
      </c>
      <c r="L497" s="81">
        <v>36.122069198642322</v>
      </c>
      <c r="M497" s="81">
        <v>23.780667668144048</v>
      </c>
      <c r="N497" s="81">
        <v>24.270144612701582</v>
      </c>
      <c r="O497" s="81">
        <v>17.128553744205483</v>
      </c>
      <c r="P497" s="81">
        <v>26.49575483678726</v>
      </c>
      <c r="Q497" s="81">
        <v>1.1327664272834832</v>
      </c>
      <c r="R497" s="81">
        <v>0</v>
      </c>
      <c r="S497" s="81">
        <v>0</v>
      </c>
      <c r="T497" s="82"/>
      <c r="U497" s="81">
        <v>1399955</v>
      </c>
      <c r="V497" s="81">
        <v>492</v>
      </c>
      <c r="W497" s="81">
        <v>1323</v>
      </c>
      <c r="X497" s="81">
        <v>4675</v>
      </c>
      <c r="Y497" s="81">
        <v>6891</v>
      </c>
      <c r="Z497" s="81">
        <v>10241</v>
      </c>
      <c r="AA497" s="81">
        <v>5488</v>
      </c>
      <c r="AB497" s="81">
        <v>16585</v>
      </c>
      <c r="AC497" s="81">
        <v>0</v>
      </c>
      <c r="AD497" s="81">
        <v>0</v>
      </c>
      <c r="AE497" s="82"/>
      <c r="AF497" s="81">
        <v>12503195.094128249</v>
      </c>
      <c r="AG497" s="81">
        <v>780668.56347135326</v>
      </c>
      <c r="AH497" s="81">
        <v>8972302.4641710278</v>
      </c>
      <c r="AI497" s="81">
        <v>28658502.281004071</v>
      </c>
      <c r="AJ497" s="81">
        <v>29753373.42066776</v>
      </c>
      <c r="AK497" s="81">
        <v>0</v>
      </c>
      <c r="AL497" s="81">
        <v>0</v>
      </c>
      <c r="AM497" s="81">
        <v>2278229.740879491</v>
      </c>
      <c r="AN497" s="81">
        <v>0</v>
      </c>
      <c r="AO497" s="81">
        <v>0</v>
      </c>
      <c r="AP497" s="82"/>
      <c r="AQ497" s="81">
        <v>299</v>
      </c>
      <c r="AR497" s="81">
        <v>243</v>
      </c>
      <c r="AS497" s="81">
        <v>0</v>
      </c>
      <c r="AT497" s="81">
        <v>2</v>
      </c>
      <c r="AU497" s="81">
        <v>0</v>
      </c>
      <c r="AV497" s="81">
        <v>0</v>
      </c>
      <c r="AW497" s="81" t="s">
        <v>564</v>
      </c>
      <c r="AX497" s="82"/>
      <c r="AY497" s="81">
        <v>1604.5250000000001</v>
      </c>
      <c r="AZ497" s="81">
        <v>26401.599999999999</v>
      </c>
      <c r="BA497" s="81">
        <v>0</v>
      </c>
      <c r="BB497" s="81">
        <v>605</v>
      </c>
      <c r="BC497" s="81">
        <v>0</v>
      </c>
      <c r="BD497" s="81">
        <v>0</v>
      </c>
      <c r="BE497" s="81" t="s">
        <v>564</v>
      </c>
      <c r="BF497" s="82"/>
      <c r="BG497" s="81">
        <v>4.9080000000000004</v>
      </c>
      <c r="BH497" s="81">
        <v>0</v>
      </c>
      <c r="BI497" s="81">
        <v>6.4790000000000001</v>
      </c>
      <c r="BJ497" s="81">
        <v>0</v>
      </c>
      <c r="BK497" s="81">
        <v>0</v>
      </c>
      <c r="BL497" s="81">
        <v>0</v>
      </c>
      <c r="BM497" s="82"/>
      <c r="BN497" s="81">
        <v>1</v>
      </c>
      <c r="BO497" s="81">
        <v>0</v>
      </c>
      <c r="BP497" s="81">
        <v>1</v>
      </c>
      <c r="BQ497" s="81">
        <v>0</v>
      </c>
      <c r="BR497" s="81">
        <v>0</v>
      </c>
      <c r="BS497" s="81">
        <v>0</v>
      </c>
      <c r="BT497"/>
      <c r="BU497" s="80">
        <v>11.387</v>
      </c>
      <c r="BV497" s="80">
        <v>0</v>
      </c>
      <c r="BW497" s="80">
        <v>0</v>
      </c>
      <c r="BX497" s="80">
        <v>0</v>
      </c>
      <c r="BY497" s="80">
        <v>0</v>
      </c>
      <c r="BZ497" s="80">
        <v>0</v>
      </c>
      <c r="CA497" s="80">
        <v>0</v>
      </c>
      <c r="CB497" s="80">
        <v>0</v>
      </c>
      <c r="CC497" s="80">
        <v>0</v>
      </c>
    </row>
    <row r="498" spans="1:81">
      <c r="A498" s="80" t="s">
        <v>2255</v>
      </c>
      <c r="B498" s="80">
        <v>270</v>
      </c>
      <c r="C498" s="80">
        <v>15</v>
      </c>
      <c r="D498" s="80">
        <v>16</v>
      </c>
      <c r="E498" s="80">
        <v>2018</v>
      </c>
      <c r="F498" s="80" t="s">
        <v>93</v>
      </c>
      <c r="G498" s="80" t="s">
        <v>2240</v>
      </c>
      <c r="H498" s="80" t="s">
        <v>2241</v>
      </c>
      <c r="I498" s="177"/>
      <c r="J498" s="81">
        <v>38.273882612255456</v>
      </c>
      <c r="K498" s="81">
        <v>1.0430113758877109</v>
      </c>
      <c r="L498" s="81">
        <v>32.161750009143887</v>
      </c>
      <c r="M498" s="81">
        <v>23.154154027653796</v>
      </c>
      <c r="N498" s="81">
        <v>23.656126361262157</v>
      </c>
      <c r="O498" s="81">
        <v>16.69350808104387</v>
      </c>
      <c r="P498" s="81">
        <v>26.155531641497284</v>
      </c>
      <c r="Q498" s="81">
        <v>1.033657318641247</v>
      </c>
      <c r="R498" s="81">
        <v>0</v>
      </c>
      <c r="S498" s="81">
        <v>0</v>
      </c>
      <c r="T498" s="82"/>
      <c r="U498" s="81">
        <v>1230850</v>
      </c>
      <c r="V498" s="81">
        <v>492</v>
      </c>
      <c r="W498" s="81">
        <v>1323</v>
      </c>
      <c r="X498" s="81">
        <v>4675</v>
      </c>
      <c r="Y498" s="81">
        <v>6874</v>
      </c>
      <c r="Z498" s="81">
        <v>10172</v>
      </c>
      <c r="AA498" s="81">
        <v>5472</v>
      </c>
      <c r="AB498" s="81">
        <v>16309</v>
      </c>
      <c r="AC498" s="81">
        <v>0</v>
      </c>
      <c r="AD498" s="81">
        <v>0</v>
      </c>
      <c r="AE498" s="82"/>
      <c r="AF498" s="81">
        <v>11684840.97022807</v>
      </c>
      <c r="AG498" s="81">
        <v>692224.29923963116</v>
      </c>
      <c r="AH498" s="81">
        <v>7860240.7605205607</v>
      </c>
      <c r="AI498" s="81">
        <v>27508175.31806716</v>
      </c>
      <c r="AJ498" s="81">
        <v>31076504.439977009</v>
      </c>
      <c r="AK498" s="81">
        <v>0</v>
      </c>
      <c r="AL498" s="81">
        <v>0</v>
      </c>
      <c r="AM498" s="81">
        <v>2244951.9645962822</v>
      </c>
      <c r="AN498" s="81">
        <v>0</v>
      </c>
      <c r="AO498" s="81">
        <v>0</v>
      </c>
      <c r="AP498" s="82"/>
      <c r="AQ498" s="81">
        <v>332</v>
      </c>
      <c r="AR498" s="81">
        <v>293</v>
      </c>
      <c r="AS498" s="81">
        <v>0</v>
      </c>
      <c r="AT498" s="81">
        <v>2</v>
      </c>
      <c r="AU498" s="81">
        <v>0</v>
      </c>
      <c r="AV498" s="81">
        <v>0</v>
      </c>
      <c r="AW498" s="81" t="s">
        <v>564</v>
      </c>
      <c r="AX498" s="82"/>
      <c r="AY498" s="81">
        <v>1793.325</v>
      </c>
      <c r="AZ498" s="81">
        <v>33137</v>
      </c>
      <c r="BA498" s="81">
        <v>0</v>
      </c>
      <c r="BB498" s="81">
        <v>605</v>
      </c>
      <c r="BC498" s="81">
        <v>0</v>
      </c>
      <c r="BD498" s="81">
        <v>0</v>
      </c>
      <c r="BE498" s="81" t="s">
        <v>564</v>
      </c>
      <c r="BF498" s="82"/>
      <c r="BG498" s="81">
        <v>4.5359999999999996</v>
      </c>
      <c r="BH498" s="81">
        <v>0</v>
      </c>
      <c r="BI498" s="81">
        <v>5.39</v>
      </c>
      <c r="BJ498" s="81">
        <v>0</v>
      </c>
      <c r="BK498" s="81">
        <v>0</v>
      </c>
      <c r="BL498" s="81">
        <v>0</v>
      </c>
      <c r="BM498" s="82"/>
      <c r="BN498" s="81">
        <v>1</v>
      </c>
      <c r="BO498" s="81">
        <v>0</v>
      </c>
      <c r="BP498" s="81">
        <v>1</v>
      </c>
      <c r="BQ498" s="81">
        <v>0</v>
      </c>
      <c r="BR498" s="81">
        <v>0</v>
      </c>
      <c r="BS498" s="81">
        <v>0</v>
      </c>
      <c r="BT498"/>
      <c r="BU498" s="80">
        <v>9.9260000000000002</v>
      </c>
      <c r="BV498" s="80">
        <v>0</v>
      </c>
      <c r="BW498" s="80">
        <v>0</v>
      </c>
      <c r="BX498" s="80">
        <v>0</v>
      </c>
      <c r="BY498" s="80">
        <v>0</v>
      </c>
      <c r="BZ498" s="80">
        <v>0</v>
      </c>
      <c r="CA498" s="80">
        <v>0</v>
      </c>
      <c r="CB498" s="80">
        <v>0</v>
      </c>
      <c r="CC498" s="80">
        <v>0</v>
      </c>
    </row>
    <row r="499" spans="1:81">
      <c r="A499" s="80" t="s">
        <v>2256</v>
      </c>
      <c r="B499" s="80">
        <v>271</v>
      </c>
      <c r="C499" s="80">
        <v>16</v>
      </c>
      <c r="D499" s="80">
        <v>16</v>
      </c>
      <c r="E499" s="80">
        <v>2019</v>
      </c>
      <c r="F499" s="80" t="s">
        <v>73</v>
      </c>
      <c r="G499" s="80" t="s">
        <v>2240</v>
      </c>
      <c r="H499" s="80" t="s">
        <v>2241</v>
      </c>
      <c r="I499" s="177"/>
      <c r="J499" s="81">
        <v>37.714906562508069</v>
      </c>
      <c r="K499" s="81">
        <v>0.92593513555791029</v>
      </c>
      <c r="L499" s="81">
        <v>32.072768987570328</v>
      </c>
      <c r="M499" s="81">
        <v>22.124135097620776</v>
      </c>
      <c r="N499" s="81">
        <v>19.335284014940136</v>
      </c>
      <c r="O499" s="81">
        <v>16.172351174657329</v>
      </c>
      <c r="P499" s="81">
        <v>25.664089616667194</v>
      </c>
      <c r="Q499" s="81">
        <v>0.99178367160696324</v>
      </c>
      <c r="R499" s="81">
        <v>0</v>
      </c>
      <c r="S499" s="81">
        <v>0</v>
      </c>
      <c r="T499" s="82"/>
      <c r="U499" s="81">
        <v>1233533</v>
      </c>
      <c r="V499" s="81">
        <v>492</v>
      </c>
      <c r="W499" s="81">
        <v>1323</v>
      </c>
      <c r="X499" s="81">
        <v>4675</v>
      </c>
      <c r="Y499" s="81">
        <v>6898</v>
      </c>
      <c r="Z499" s="81">
        <v>10125</v>
      </c>
      <c r="AA499" s="81">
        <v>5329</v>
      </c>
      <c r="AB499" s="81">
        <v>16072</v>
      </c>
      <c r="AC499" s="81">
        <v>0</v>
      </c>
      <c r="AD499" s="81">
        <v>0</v>
      </c>
      <c r="AE499" s="82"/>
      <c r="AF499" s="81">
        <v>12159608.853683131</v>
      </c>
      <c r="AG499" s="81">
        <v>668133.83658366627</v>
      </c>
      <c r="AH499" s="81">
        <v>9154048.0258504488</v>
      </c>
      <c r="AI499" s="81">
        <v>29100668.101534389</v>
      </c>
      <c r="AJ499" s="81">
        <v>27820274.660088629</v>
      </c>
      <c r="AK499" s="81">
        <v>0</v>
      </c>
      <c r="AL499" s="81">
        <v>0</v>
      </c>
      <c r="AM499" s="81">
        <v>2188885.4100487777</v>
      </c>
      <c r="AN499" s="81">
        <v>0</v>
      </c>
      <c r="AO499" s="81">
        <v>0</v>
      </c>
      <c r="AP499" s="82"/>
      <c r="AQ499" s="81">
        <v>375</v>
      </c>
      <c r="AR499" s="81">
        <v>355</v>
      </c>
      <c r="AS499" s="81">
        <v>0</v>
      </c>
      <c r="AT499" s="81">
        <v>2</v>
      </c>
      <c r="AU499" s="81">
        <v>0</v>
      </c>
      <c r="AV499" s="81">
        <v>0</v>
      </c>
      <c r="AW499" s="81" t="s">
        <v>564</v>
      </c>
      <c r="AX499" s="82"/>
      <c r="AY499" s="81">
        <v>2030.724999999999</v>
      </c>
      <c r="AZ499" s="81">
        <v>36698.800000000003</v>
      </c>
      <c r="BA499" s="81">
        <v>0</v>
      </c>
      <c r="BB499" s="81">
        <v>605</v>
      </c>
      <c r="BC499" s="81">
        <v>0</v>
      </c>
      <c r="BD499" s="81">
        <v>0</v>
      </c>
      <c r="BE499" s="81" t="s">
        <v>564</v>
      </c>
      <c r="BF499" s="82"/>
      <c r="BG499" s="81">
        <v>4.1210000000000004</v>
      </c>
      <c r="BH499" s="81">
        <v>0</v>
      </c>
      <c r="BI499" s="81">
        <v>3.7989999999999999</v>
      </c>
      <c r="BJ499" s="81">
        <v>0</v>
      </c>
      <c r="BK499" s="81">
        <v>0</v>
      </c>
      <c r="BL499" s="81">
        <v>0</v>
      </c>
      <c r="BM499" s="82"/>
      <c r="BN499" s="81">
        <v>1</v>
      </c>
      <c r="BO499" s="81">
        <v>0</v>
      </c>
      <c r="BP499" s="81">
        <v>1</v>
      </c>
      <c r="BQ499" s="81">
        <v>0</v>
      </c>
      <c r="BR499" s="81">
        <v>0</v>
      </c>
      <c r="BS499" s="81">
        <v>0</v>
      </c>
      <c r="BT499"/>
      <c r="BU499" s="80">
        <v>7.92</v>
      </c>
      <c r="BV499" s="80">
        <v>0</v>
      </c>
      <c r="BW499" s="80">
        <v>0</v>
      </c>
      <c r="BX499" s="80">
        <v>0</v>
      </c>
      <c r="BY499" s="80">
        <v>0</v>
      </c>
      <c r="BZ499" s="80">
        <v>0</v>
      </c>
      <c r="CA499" s="80">
        <v>0</v>
      </c>
      <c r="CB499" s="80">
        <v>0</v>
      </c>
      <c r="CC499" s="80">
        <v>0</v>
      </c>
    </row>
    <row r="500" spans="1:81">
      <c r="A500" s="80" t="s">
        <v>2257</v>
      </c>
      <c r="B500" s="80">
        <v>272</v>
      </c>
      <c r="C500" s="80">
        <v>17</v>
      </c>
      <c r="D500" s="80">
        <v>16</v>
      </c>
      <c r="E500" s="80">
        <v>2020</v>
      </c>
      <c r="F500" s="80" t="s">
        <v>218</v>
      </c>
      <c r="G500" s="80" t="s">
        <v>2240</v>
      </c>
      <c r="H500" s="80" t="s">
        <v>2241</v>
      </c>
      <c r="I500" s="177"/>
      <c r="J500" s="81">
        <v>36.95840033975702</v>
      </c>
      <c r="K500" s="81">
        <v>0.71865700359400553</v>
      </c>
      <c r="L500" s="81">
        <v>33.169817911216363</v>
      </c>
      <c r="M500" s="81">
        <v>18.994779799985917</v>
      </c>
      <c r="N500" s="81">
        <v>20.016667893163604</v>
      </c>
      <c r="O500" s="81">
        <v>14.034922388656907</v>
      </c>
      <c r="P500" s="81">
        <v>24.197487122799043</v>
      </c>
      <c r="Q500" s="81">
        <v>0.9271958647958144</v>
      </c>
      <c r="R500" s="81">
        <v>0</v>
      </c>
      <c r="S500" s="81">
        <v>0</v>
      </c>
      <c r="T500" s="82"/>
      <c r="U500" s="81">
        <v>1273803</v>
      </c>
      <c r="V500" s="81">
        <v>375</v>
      </c>
      <c r="W500" s="81">
        <v>1351</v>
      </c>
      <c r="X500" s="81">
        <v>4473</v>
      </c>
      <c r="Y500" s="81">
        <v>6857</v>
      </c>
      <c r="Z500" s="81">
        <v>10029</v>
      </c>
      <c r="AA500" s="81">
        <v>5459</v>
      </c>
      <c r="AB500" s="81">
        <v>15725</v>
      </c>
      <c r="AC500" s="81">
        <v>0</v>
      </c>
      <c r="AD500" s="81">
        <v>0</v>
      </c>
      <c r="AE500" s="82"/>
      <c r="AF500" s="81">
        <v>13345446.932470631</v>
      </c>
      <c r="AG500" s="81">
        <v>496096.29599184531</v>
      </c>
      <c r="AH500" s="81">
        <v>11633853.059415439</v>
      </c>
      <c r="AI500" s="81">
        <v>26267290.040561166</v>
      </c>
      <c r="AJ500" s="81">
        <v>30546322.215966217</v>
      </c>
      <c r="AK500" s="81"/>
      <c r="AL500" s="81"/>
      <c r="AM500" s="81">
        <v>2052287.2083939009</v>
      </c>
      <c r="AN500" s="81"/>
      <c r="AO500" s="81"/>
      <c r="AP500" s="82"/>
      <c r="AQ500" s="81">
        <v>410</v>
      </c>
      <c r="AR500" s="81">
        <v>425</v>
      </c>
      <c r="AS500" s="81">
        <v>0</v>
      </c>
      <c r="AT500" s="81">
        <v>2</v>
      </c>
      <c r="AU500" s="81">
        <v>0</v>
      </c>
      <c r="AV500" s="81">
        <v>0</v>
      </c>
      <c r="AW500" s="81">
        <v>0</v>
      </c>
      <c r="AX500" s="82"/>
      <c r="AY500" s="81">
        <v>2214</v>
      </c>
      <c r="AZ500" s="81">
        <v>41821.80000000001</v>
      </c>
      <c r="BA500" s="81">
        <v>0</v>
      </c>
      <c r="BB500" s="81">
        <v>605</v>
      </c>
      <c r="BC500" s="81">
        <v>0</v>
      </c>
      <c r="BD500" s="81">
        <v>0</v>
      </c>
      <c r="BE500" s="81">
        <v>0</v>
      </c>
      <c r="BF500" s="82"/>
      <c r="BG500" s="81">
        <v>4.5839999999999996</v>
      </c>
      <c r="BH500" s="81">
        <v>0</v>
      </c>
      <c r="BI500" s="81">
        <v>2.8180000000000001</v>
      </c>
      <c r="BJ500" s="81">
        <v>0</v>
      </c>
      <c r="BK500" s="81">
        <v>0</v>
      </c>
      <c r="BL500" s="81">
        <v>0</v>
      </c>
      <c r="BM500" s="82"/>
      <c r="BN500" s="81">
        <v>1</v>
      </c>
      <c r="BO500" s="81">
        <v>0</v>
      </c>
      <c r="BP500" s="81">
        <v>1</v>
      </c>
      <c r="BQ500" s="81">
        <v>0</v>
      </c>
      <c r="BR500" s="81">
        <v>0</v>
      </c>
      <c r="BS500" s="81">
        <v>0</v>
      </c>
      <c r="BT500"/>
      <c r="BU500" s="80">
        <v>7.4020000000000001</v>
      </c>
      <c r="BV500" s="80">
        <v>0</v>
      </c>
      <c r="BW500" s="80">
        <v>0</v>
      </c>
      <c r="BX500" s="80">
        <v>0</v>
      </c>
      <c r="BY500" s="80">
        <v>0</v>
      </c>
      <c r="BZ500" s="80">
        <v>0</v>
      </c>
      <c r="CA500" s="80">
        <v>0</v>
      </c>
      <c r="CB500" s="80">
        <v>0</v>
      </c>
      <c r="CC500" s="80">
        <v>0</v>
      </c>
    </row>
    <row r="501" spans="1:81">
      <c r="A501" s="80" t="s">
        <v>2258</v>
      </c>
      <c r="B501" s="80">
        <v>272</v>
      </c>
      <c r="C501" s="80">
        <v>18</v>
      </c>
      <c r="D501" s="80">
        <v>16</v>
      </c>
      <c r="E501" s="80">
        <v>2021</v>
      </c>
      <c r="F501" s="80" t="s">
        <v>75</v>
      </c>
      <c r="G501" s="174" t="s">
        <v>2240</v>
      </c>
      <c r="H501" s="80" t="s">
        <v>2241</v>
      </c>
      <c r="I501" s="177"/>
      <c r="J501" s="81">
        <v>39.207132210539676</v>
      </c>
      <c r="K501" s="81">
        <v>0.7881791650932034</v>
      </c>
      <c r="L501" s="81">
        <v>32.918239987349281</v>
      </c>
      <c r="M501" s="81">
        <v>20.341703133121065</v>
      </c>
      <c r="N501" s="81">
        <v>18.577966318727782</v>
      </c>
      <c r="O501" s="81">
        <v>13.574580155801298</v>
      </c>
      <c r="P501" s="81">
        <v>24.544576323615324</v>
      </c>
      <c r="Q501" s="81">
        <v>0.92203284493578264</v>
      </c>
      <c r="R501" s="81">
        <v>0</v>
      </c>
      <c r="S501" s="81">
        <v>0</v>
      </c>
      <c r="T501" s="82"/>
      <c r="U501" s="81">
        <v>1435431</v>
      </c>
      <c r="V501" s="81">
        <v>375</v>
      </c>
      <c r="W501" s="81">
        <v>1351</v>
      </c>
      <c r="X501" s="81">
        <v>4473</v>
      </c>
      <c r="Y501" s="81">
        <v>6774</v>
      </c>
      <c r="Z501" s="81">
        <v>9988</v>
      </c>
      <c r="AA501" s="81">
        <v>5400</v>
      </c>
      <c r="AB501" s="81">
        <v>15452</v>
      </c>
      <c r="AC501" s="81">
        <v>0</v>
      </c>
      <c r="AD501" s="81">
        <v>0</v>
      </c>
      <c r="AE501" s="82"/>
      <c r="AF501" s="81">
        <v>14008026.747651396</v>
      </c>
      <c r="AG501" s="81">
        <v>561328.15665519529</v>
      </c>
      <c r="AH501" s="81">
        <v>11833942.800214181</v>
      </c>
      <c r="AI501" s="81">
        <v>29001321.836104151</v>
      </c>
      <c r="AJ501" s="81">
        <v>27727304.402955938</v>
      </c>
      <c r="AK501" s="81">
        <v>0</v>
      </c>
      <c r="AL501" s="81">
        <v>0</v>
      </c>
      <c r="AM501" s="81">
        <v>2028289.5944061705</v>
      </c>
      <c r="AN501" s="81">
        <v>0</v>
      </c>
      <c r="AO501" s="81">
        <v>0</v>
      </c>
      <c r="AP501" s="82"/>
      <c r="AQ501" s="81">
        <v>449</v>
      </c>
      <c r="AR501" s="81">
        <v>456</v>
      </c>
      <c r="AS501" s="81">
        <v>0</v>
      </c>
      <c r="AT501" s="81">
        <v>2</v>
      </c>
      <c r="AU501" s="81">
        <v>0</v>
      </c>
      <c r="AV501" s="81">
        <v>0</v>
      </c>
      <c r="AW501" s="81"/>
      <c r="AX501" s="82"/>
      <c r="AY501" s="81">
        <v>2434.1</v>
      </c>
      <c r="AZ501" s="81">
        <v>51943.9</v>
      </c>
      <c r="BA501" s="81">
        <v>0</v>
      </c>
      <c r="BB501" s="81">
        <v>605</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2259</v>
      </c>
      <c r="B502" s="80">
        <v>272</v>
      </c>
      <c r="C502" s="80">
        <v>19</v>
      </c>
      <c r="D502" s="80">
        <v>16</v>
      </c>
      <c r="E502" s="80">
        <v>2022</v>
      </c>
      <c r="F502" s="80" t="s">
        <v>568</v>
      </c>
      <c r="G502" s="174" t="s">
        <v>2240</v>
      </c>
      <c r="H502" s="80" t="s">
        <v>2241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479</v>
      </c>
      <c r="AR502" s="81">
        <v>478</v>
      </c>
      <c r="AS502" s="81">
        <v>0</v>
      </c>
      <c r="AT502" s="81">
        <v>2</v>
      </c>
      <c r="AU502" s="81">
        <v>0</v>
      </c>
      <c r="AV502" s="81">
        <v>0</v>
      </c>
      <c r="AW502" s="81"/>
      <c r="AX502" s="82"/>
      <c r="AY502" s="81">
        <v>2612.3000000000011</v>
      </c>
      <c r="AZ502" s="81">
        <v>53021.100000000006</v>
      </c>
      <c r="BA502" s="81">
        <v>0</v>
      </c>
      <c r="BB502" s="81">
        <v>605</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2260</v>
      </c>
      <c r="B503" s="80">
        <v>239</v>
      </c>
      <c r="C503" s="80">
        <v>1</v>
      </c>
      <c r="D503" s="80">
        <v>15</v>
      </c>
      <c r="E503" s="80">
        <v>1990</v>
      </c>
      <c r="F503" s="80" t="s">
        <v>562</v>
      </c>
      <c r="G503" s="80" t="s">
        <v>2261</v>
      </c>
      <c r="H503" s="80" t="s">
        <v>2262</v>
      </c>
      <c r="I503" s="177"/>
      <c r="J503" s="81">
        <v>185.19545183919649</v>
      </c>
      <c r="K503" s="81">
        <v>1.2916093920034757</v>
      </c>
      <c r="L503" s="81">
        <v>1.4305759148736386</v>
      </c>
      <c r="M503" s="81">
        <v>7.1371079223848994</v>
      </c>
      <c r="N503" s="81">
        <v>10.864406159560192</v>
      </c>
      <c r="O503" s="81">
        <v>11.317451146722641</v>
      </c>
      <c r="P503" s="81">
        <v>15.20523608727456</v>
      </c>
      <c r="Q503" s="81">
        <v>0.76050389656112416</v>
      </c>
      <c r="R503" s="81">
        <v>0</v>
      </c>
      <c r="S503" s="81">
        <v>0.81319965621467949</v>
      </c>
      <c r="T503" s="82"/>
      <c r="U503" s="81">
        <v>11139197</v>
      </c>
      <c r="V503" s="81">
        <v>346</v>
      </c>
      <c r="W503" s="81">
        <v>14</v>
      </c>
      <c r="X503" s="81">
        <v>2181</v>
      </c>
      <c r="Y503" s="81">
        <v>3195</v>
      </c>
      <c r="Z503" s="81">
        <v>4655</v>
      </c>
      <c r="AA503" s="81">
        <v>3692</v>
      </c>
      <c r="AB503" s="81">
        <v>12348</v>
      </c>
      <c r="AC503" s="81">
        <v>0</v>
      </c>
      <c r="AD503" s="81">
        <v>0.81319965621467949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2263</v>
      </c>
      <c r="B504" s="80">
        <v>240</v>
      </c>
      <c r="C504" s="80">
        <v>2</v>
      </c>
      <c r="D504" s="80">
        <v>15</v>
      </c>
      <c r="E504" s="80">
        <v>2005</v>
      </c>
      <c r="F504" s="80" t="s">
        <v>565</v>
      </c>
      <c r="G504" s="80" t="s">
        <v>2261</v>
      </c>
      <c r="H504" s="80" t="s">
        <v>2262</v>
      </c>
      <c r="I504" s="177"/>
      <c r="J504" s="81">
        <v>249.85600625574639</v>
      </c>
      <c r="K504" s="81">
        <v>1.277876790041548</v>
      </c>
      <c r="L504" s="81">
        <v>1.2646648883959977</v>
      </c>
      <c r="M504" s="81">
        <v>13.935654565197986</v>
      </c>
      <c r="N504" s="81">
        <v>19.687253103971905</v>
      </c>
      <c r="O504" s="81">
        <v>18.633681783273513</v>
      </c>
      <c r="P504" s="81">
        <v>17.157799889412761</v>
      </c>
      <c r="Q504" s="81">
        <v>0.88572514670186342</v>
      </c>
      <c r="R504" s="81">
        <v>0</v>
      </c>
      <c r="S504" s="81">
        <v>0.9132121839289995</v>
      </c>
      <c r="T504" s="82"/>
      <c r="U504" s="81">
        <v>18935084</v>
      </c>
      <c r="V504" s="81">
        <v>440</v>
      </c>
      <c r="W504" s="81">
        <v>14</v>
      </c>
      <c r="X504" s="81">
        <v>2361</v>
      </c>
      <c r="Y504" s="81">
        <v>4746</v>
      </c>
      <c r="Z504" s="81">
        <v>8869</v>
      </c>
      <c r="AA504" s="81">
        <v>3412</v>
      </c>
      <c r="AB504" s="81">
        <v>15034</v>
      </c>
      <c r="AC504" s="81">
        <v>0</v>
      </c>
      <c r="AD504" s="81">
        <v>0.9132121839289995</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2264</v>
      </c>
      <c r="B505" s="80">
        <v>241</v>
      </c>
      <c r="C505" s="80">
        <v>3</v>
      </c>
      <c r="D505" s="80">
        <v>15</v>
      </c>
      <c r="E505" s="80">
        <v>2006</v>
      </c>
      <c r="F505" s="80" t="s">
        <v>566</v>
      </c>
      <c r="G505" s="80" t="s">
        <v>2261</v>
      </c>
      <c r="H505" s="80" t="s">
        <v>2262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2265</v>
      </c>
      <c r="B506" s="80">
        <v>242</v>
      </c>
      <c r="C506" s="80">
        <v>4</v>
      </c>
      <c r="D506" s="80">
        <v>15</v>
      </c>
      <c r="E506" s="80">
        <v>2007</v>
      </c>
      <c r="F506" s="80" t="s">
        <v>567</v>
      </c>
      <c r="G506" s="80" t="s">
        <v>2261</v>
      </c>
      <c r="H506" s="80" t="s">
        <v>2262</v>
      </c>
      <c r="I506" s="177"/>
      <c r="J506" s="81">
        <v>147.23731835537839</v>
      </c>
      <c r="K506" s="81">
        <v>1.1460044572363393</v>
      </c>
      <c r="L506" s="81">
        <v>1.5486249948160273</v>
      </c>
      <c r="M506" s="81">
        <v>13.378348641466809</v>
      </c>
      <c r="N506" s="81">
        <v>20.138042466342199</v>
      </c>
      <c r="O506" s="81">
        <v>18.450203894859023</v>
      </c>
      <c r="P506" s="81">
        <v>17.239548761469159</v>
      </c>
      <c r="Q506" s="81">
        <v>0.94581952358616661</v>
      </c>
      <c r="R506" s="81">
        <v>0</v>
      </c>
      <c r="S506" s="81">
        <v>0.77798797452461232</v>
      </c>
      <c r="T506" s="82"/>
      <c r="U506" s="81">
        <v>13165837</v>
      </c>
      <c r="V506" s="81">
        <v>428</v>
      </c>
      <c r="W506" s="81">
        <v>20</v>
      </c>
      <c r="X506" s="81">
        <v>2792</v>
      </c>
      <c r="Y506" s="81">
        <v>4903</v>
      </c>
      <c r="Z506" s="81">
        <v>9129</v>
      </c>
      <c r="AA506" s="81">
        <v>3376</v>
      </c>
      <c r="AB506" s="81">
        <v>15205</v>
      </c>
      <c r="AC506" s="81">
        <v>0</v>
      </c>
      <c r="AD506" s="81">
        <v>0.77798797452461232</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2266</v>
      </c>
      <c r="B507" s="80">
        <v>243</v>
      </c>
      <c r="C507" s="80">
        <v>5</v>
      </c>
      <c r="D507" s="80">
        <v>15</v>
      </c>
      <c r="E507" s="80">
        <v>2008</v>
      </c>
      <c r="F507" s="80" t="s">
        <v>84</v>
      </c>
      <c r="G507" s="80" t="s">
        <v>2261</v>
      </c>
      <c r="H507" s="80" t="s">
        <v>2262</v>
      </c>
      <c r="I507" s="177"/>
      <c r="J507" s="81">
        <v>115.67453768722748</v>
      </c>
      <c r="K507" s="81">
        <v>0.86420687719724998</v>
      </c>
      <c r="L507" s="81">
        <v>1.3243677051592879</v>
      </c>
      <c r="M507" s="81">
        <v>14.123188319361326</v>
      </c>
      <c r="N507" s="81">
        <v>17.815035845389126</v>
      </c>
      <c r="O507" s="81">
        <v>18.150663469099147</v>
      </c>
      <c r="P507" s="81">
        <v>16.964867654033466</v>
      </c>
      <c r="Q507" s="81">
        <v>0.93548602803427316</v>
      </c>
      <c r="R507" s="81">
        <v>0</v>
      </c>
      <c r="S507" s="81">
        <v>1.3169443351898233</v>
      </c>
      <c r="T507" s="82"/>
      <c r="U507" s="81">
        <v>11009145</v>
      </c>
      <c r="V507" s="81">
        <v>428</v>
      </c>
      <c r="W507" s="81">
        <v>20</v>
      </c>
      <c r="X507" s="81">
        <v>2792</v>
      </c>
      <c r="Y507" s="81">
        <v>4998</v>
      </c>
      <c r="Z507" s="81">
        <v>9296</v>
      </c>
      <c r="AA507" s="81">
        <v>3326</v>
      </c>
      <c r="AB507" s="81">
        <v>15286</v>
      </c>
      <c r="AC507" s="81">
        <v>0</v>
      </c>
      <c r="AD507" s="81">
        <v>1.3169443351898233</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2267</v>
      </c>
      <c r="B508" s="80">
        <v>244</v>
      </c>
      <c r="C508" s="80">
        <v>6</v>
      </c>
      <c r="D508" s="80">
        <v>15</v>
      </c>
      <c r="E508" s="80">
        <v>2009</v>
      </c>
      <c r="F508" s="80" t="s">
        <v>85</v>
      </c>
      <c r="G508" s="80" t="s">
        <v>2261</v>
      </c>
      <c r="H508" s="80" t="s">
        <v>2262</v>
      </c>
      <c r="I508" s="177"/>
      <c r="J508" s="81">
        <v>96.795422287776049</v>
      </c>
      <c r="K508" s="81">
        <v>1.0243028791478754</v>
      </c>
      <c r="L508" s="81">
        <v>2.9249894903347924</v>
      </c>
      <c r="M508" s="81">
        <v>15.942230428234344</v>
      </c>
      <c r="N508" s="81">
        <v>18.732194710593397</v>
      </c>
      <c r="O508" s="81">
        <v>18.689502524128994</v>
      </c>
      <c r="P508" s="81">
        <v>16.202137880393828</v>
      </c>
      <c r="Q508" s="81">
        <v>0.8955772196582682</v>
      </c>
      <c r="R508" s="81">
        <v>0</v>
      </c>
      <c r="S508" s="81">
        <v>1.1048702473678242</v>
      </c>
      <c r="T508" s="82"/>
      <c r="U508" s="81">
        <v>7864357</v>
      </c>
      <c r="V508" s="81">
        <v>492</v>
      </c>
      <c r="W508" s="81">
        <v>55</v>
      </c>
      <c r="X508" s="81">
        <v>3302</v>
      </c>
      <c r="Y508" s="81">
        <v>5088</v>
      </c>
      <c r="Z508" s="81">
        <v>9448</v>
      </c>
      <c r="AA508" s="81">
        <v>3261</v>
      </c>
      <c r="AB508" s="81">
        <v>15362</v>
      </c>
      <c r="AC508" s="81">
        <v>0</v>
      </c>
      <c r="AD508" s="81">
        <v>1.1048702473678242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38.295000000000002</v>
      </c>
      <c r="BJ508" s="81">
        <v>0</v>
      </c>
      <c r="BK508" s="81">
        <v>0</v>
      </c>
      <c r="BL508" s="81">
        <v>0</v>
      </c>
      <c r="BM508" s="82"/>
      <c r="BN508" s="81">
        <v>0</v>
      </c>
      <c r="BO508" s="81">
        <v>0</v>
      </c>
      <c r="BP508" s="81">
        <v>4</v>
      </c>
      <c r="BQ508" s="81">
        <v>0</v>
      </c>
      <c r="BR508" s="81">
        <v>0</v>
      </c>
      <c r="BS508" s="81">
        <v>0</v>
      </c>
      <c r="BT508"/>
      <c r="BU508" s="80"/>
      <c r="BV508" s="80"/>
      <c r="BW508" s="80"/>
      <c r="BX508" s="80"/>
      <c r="BY508" s="80"/>
      <c r="BZ508" s="80"/>
      <c r="CA508" s="80"/>
      <c r="CB508" s="80"/>
      <c r="CC508" s="80"/>
    </row>
    <row r="509" spans="1:81">
      <c r="A509" s="80" t="s">
        <v>2268</v>
      </c>
      <c r="B509" s="80">
        <v>245</v>
      </c>
      <c r="C509" s="80">
        <v>7</v>
      </c>
      <c r="D509" s="80">
        <v>15</v>
      </c>
      <c r="E509" s="80">
        <v>2010</v>
      </c>
      <c r="F509" s="80" t="s">
        <v>86</v>
      </c>
      <c r="G509" s="80" t="s">
        <v>2261</v>
      </c>
      <c r="H509" s="80" t="s">
        <v>2262</v>
      </c>
      <c r="I509" s="177"/>
      <c r="J509" s="81">
        <v>153.31505158928809</v>
      </c>
      <c r="K509" s="81">
        <v>1.0709542375603256</v>
      </c>
      <c r="L509" s="81">
        <v>2.7152084431629997</v>
      </c>
      <c r="M509" s="81">
        <v>16.45626302592413</v>
      </c>
      <c r="N509" s="81">
        <v>21.747713893280519</v>
      </c>
      <c r="O509" s="81">
        <v>18.817678218836686</v>
      </c>
      <c r="P509" s="81">
        <v>16.662990339270301</v>
      </c>
      <c r="Q509" s="81">
        <v>0.93707729568690679</v>
      </c>
      <c r="R509" s="81">
        <v>0</v>
      </c>
      <c r="S509" s="81">
        <v>1.7672067516473497</v>
      </c>
      <c r="T509" s="82"/>
      <c r="U509" s="81">
        <v>12496893</v>
      </c>
      <c r="V509" s="81">
        <v>492</v>
      </c>
      <c r="W509" s="81">
        <v>55</v>
      </c>
      <c r="X509" s="81">
        <v>3302</v>
      </c>
      <c r="Y509" s="81">
        <v>5200</v>
      </c>
      <c r="Z509" s="81">
        <v>9557</v>
      </c>
      <c r="AA509" s="81">
        <v>3270</v>
      </c>
      <c r="AB509" s="81">
        <v>15402</v>
      </c>
      <c r="AC509" s="81">
        <v>0</v>
      </c>
      <c r="AD509" s="81">
        <v>1.7672067516473497</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48.828000000000003</v>
      </c>
      <c r="BJ509" s="81">
        <v>0</v>
      </c>
      <c r="BK509" s="81">
        <v>0</v>
      </c>
      <c r="BL509" s="81">
        <v>0</v>
      </c>
      <c r="BM509" s="82"/>
      <c r="BN509" s="81">
        <v>0</v>
      </c>
      <c r="BO509" s="81">
        <v>0</v>
      </c>
      <c r="BP509" s="81">
        <v>4</v>
      </c>
      <c r="BQ509" s="81">
        <v>0</v>
      </c>
      <c r="BR509" s="81">
        <v>0</v>
      </c>
      <c r="BS509" s="81">
        <v>0</v>
      </c>
      <c r="BT509"/>
      <c r="BU509" s="80">
        <v>48.828000000000003</v>
      </c>
      <c r="BV509" s="80">
        <v>0</v>
      </c>
      <c r="BW509" s="80">
        <v>0</v>
      </c>
      <c r="BX509" s="80">
        <v>0</v>
      </c>
      <c r="BY509" s="80">
        <v>0</v>
      </c>
      <c r="BZ509" s="80">
        <v>0</v>
      </c>
      <c r="CA509" s="80">
        <v>0</v>
      </c>
      <c r="CB509" s="80">
        <v>0</v>
      </c>
      <c r="CC509" s="80">
        <v>0</v>
      </c>
    </row>
    <row r="510" spans="1:81">
      <c r="A510" s="80" t="s">
        <v>2269</v>
      </c>
      <c r="B510" s="80">
        <v>246</v>
      </c>
      <c r="C510" s="80">
        <v>8</v>
      </c>
      <c r="D510" s="80">
        <v>15</v>
      </c>
      <c r="E510" s="80">
        <v>2011</v>
      </c>
      <c r="F510" s="80" t="s">
        <v>87</v>
      </c>
      <c r="G510" s="80" t="s">
        <v>2261</v>
      </c>
      <c r="H510" s="80" t="s">
        <v>2262</v>
      </c>
      <c r="I510" s="177"/>
      <c r="J510" s="81">
        <v>162.01382597706126</v>
      </c>
      <c r="K510" s="81">
        <v>1.4783947568085885</v>
      </c>
      <c r="L510" s="81">
        <v>2.7004772106740602</v>
      </c>
      <c r="M510" s="81">
        <v>19.165710532077764</v>
      </c>
      <c r="N510" s="81">
        <v>22.57944914761153</v>
      </c>
      <c r="O510" s="81">
        <v>18.743241261622497</v>
      </c>
      <c r="P510" s="81">
        <v>15.948878469246276</v>
      </c>
      <c r="Q510" s="81">
        <v>1.0784301784543862</v>
      </c>
      <c r="R510" s="81">
        <v>0</v>
      </c>
      <c r="S510" s="81">
        <v>1.7585915700104275</v>
      </c>
      <c r="T510" s="82"/>
      <c r="U510" s="81">
        <v>12247553</v>
      </c>
      <c r="V510" s="81">
        <v>492</v>
      </c>
      <c r="W510" s="81">
        <v>55</v>
      </c>
      <c r="X510" s="81">
        <v>3302</v>
      </c>
      <c r="Y510" s="81">
        <v>5236</v>
      </c>
      <c r="Z510" s="81">
        <v>9726</v>
      </c>
      <c r="AA510" s="81">
        <v>3223</v>
      </c>
      <c r="AB510" s="81">
        <v>15367</v>
      </c>
      <c r="AC510" s="81">
        <v>0</v>
      </c>
      <c r="AD510" s="81">
        <v>1.7585915700104275</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27.087</v>
      </c>
      <c r="BJ510" s="81">
        <v>0</v>
      </c>
      <c r="BK510" s="81">
        <v>0</v>
      </c>
      <c r="BL510" s="81">
        <v>0</v>
      </c>
      <c r="BM510" s="82"/>
      <c r="BN510" s="81">
        <v>0</v>
      </c>
      <c r="BO510" s="81">
        <v>0</v>
      </c>
      <c r="BP510" s="81">
        <v>3</v>
      </c>
      <c r="BQ510" s="81">
        <v>0</v>
      </c>
      <c r="BR510" s="81">
        <v>0</v>
      </c>
      <c r="BS510" s="81">
        <v>0</v>
      </c>
      <c r="BT510"/>
      <c r="BU510" s="80">
        <v>27.087</v>
      </c>
      <c r="BV510" s="80">
        <v>0</v>
      </c>
      <c r="BW510" s="80">
        <v>0</v>
      </c>
      <c r="BX510" s="80">
        <v>0</v>
      </c>
      <c r="BY510" s="80">
        <v>0</v>
      </c>
      <c r="BZ510" s="80">
        <v>0</v>
      </c>
      <c r="CA510" s="80">
        <v>0</v>
      </c>
      <c r="CB510" s="80">
        <v>0</v>
      </c>
      <c r="CC510" s="80">
        <v>0</v>
      </c>
    </row>
    <row r="511" spans="1:81">
      <c r="A511" s="80" t="s">
        <v>2270</v>
      </c>
      <c r="B511" s="80">
        <v>247</v>
      </c>
      <c r="C511" s="80">
        <v>9</v>
      </c>
      <c r="D511" s="80">
        <v>15</v>
      </c>
      <c r="E511" s="80">
        <v>2012</v>
      </c>
      <c r="F511" s="80" t="s">
        <v>88</v>
      </c>
      <c r="G511" s="80" t="s">
        <v>2261</v>
      </c>
      <c r="H511" s="80" t="s">
        <v>2262</v>
      </c>
      <c r="I511" s="177"/>
      <c r="J511" s="81">
        <v>155.11168703341585</v>
      </c>
      <c r="K511" s="81">
        <v>1.3804700508799603</v>
      </c>
      <c r="L511" s="81">
        <v>2.7402610698427226</v>
      </c>
      <c r="M511" s="81">
        <v>18.098527056442489</v>
      </c>
      <c r="N511" s="81">
        <v>22.135392723735347</v>
      </c>
      <c r="O511" s="81">
        <v>18.863421842596118</v>
      </c>
      <c r="P511" s="81">
        <v>15.905253070884351</v>
      </c>
      <c r="Q511" s="81">
        <v>1.1830494246983096</v>
      </c>
      <c r="R511" s="81">
        <v>0</v>
      </c>
      <c r="S511" s="81">
        <v>1.5529684785634532</v>
      </c>
      <c r="T511" s="82"/>
      <c r="U511" s="81">
        <v>12332313</v>
      </c>
      <c r="V511" s="81">
        <v>492</v>
      </c>
      <c r="W511" s="81">
        <v>55</v>
      </c>
      <c r="X511" s="81">
        <v>3302</v>
      </c>
      <c r="Y511" s="81">
        <v>5467</v>
      </c>
      <c r="Z511" s="81">
        <v>9866</v>
      </c>
      <c r="AA511" s="81">
        <v>3196</v>
      </c>
      <c r="AB511" s="81">
        <v>15516</v>
      </c>
      <c r="AC511" s="81">
        <v>0</v>
      </c>
      <c r="AD511" s="81">
        <v>1.5529684785634532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54.45</v>
      </c>
      <c r="BJ511" s="81">
        <v>0</v>
      </c>
      <c r="BK511" s="81">
        <v>0</v>
      </c>
      <c r="BL511" s="81">
        <v>0</v>
      </c>
      <c r="BM511" s="82"/>
      <c r="BN511" s="81">
        <v>0</v>
      </c>
      <c r="BO511" s="81">
        <v>0</v>
      </c>
      <c r="BP511" s="81">
        <v>4</v>
      </c>
      <c r="BQ511" s="81">
        <v>0</v>
      </c>
      <c r="BR511" s="81">
        <v>0</v>
      </c>
      <c r="BS511" s="81">
        <v>0</v>
      </c>
      <c r="BT511"/>
      <c r="BU511" s="80">
        <v>54.45</v>
      </c>
      <c r="BV511" s="80">
        <v>0</v>
      </c>
      <c r="BW511" s="80">
        <v>0</v>
      </c>
      <c r="BX511" s="80">
        <v>0</v>
      </c>
      <c r="BY511" s="80">
        <v>0</v>
      </c>
      <c r="BZ511" s="80">
        <v>0</v>
      </c>
      <c r="CA511" s="80">
        <v>0</v>
      </c>
      <c r="CB511" s="80">
        <v>0</v>
      </c>
      <c r="CC511" s="80">
        <v>0</v>
      </c>
    </row>
    <row r="512" spans="1:81">
      <c r="A512" s="80" t="s">
        <v>2271</v>
      </c>
      <c r="B512" s="80">
        <v>248</v>
      </c>
      <c r="C512" s="80">
        <v>10</v>
      </c>
      <c r="D512" s="80">
        <v>15</v>
      </c>
      <c r="E512" s="80">
        <v>2013</v>
      </c>
      <c r="F512" s="80" t="s">
        <v>89</v>
      </c>
      <c r="G512" s="80" t="s">
        <v>2261</v>
      </c>
      <c r="H512" s="80" t="s">
        <v>2262</v>
      </c>
      <c r="I512" s="177"/>
      <c r="J512" s="81">
        <v>155.84075011068896</v>
      </c>
      <c r="K512" s="81">
        <v>1.2079597754758553</v>
      </c>
      <c r="L512" s="81">
        <v>2.5994233734568422</v>
      </c>
      <c r="M512" s="81">
        <v>18.223615994849645</v>
      </c>
      <c r="N512" s="81">
        <v>22.967717793003114</v>
      </c>
      <c r="O512" s="81">
        <v>18.615425869536846</v>
      </c>
      <c r="P512" s="81">
        <v>15.625497622797315</v>
      </c>
      <c r="Q512" s="81">
        <v>1.206524895194089</v>
      </c>
      <c r="R512" s="81">
        <v>0</v>
      </c>
      <c r="S512" s="81">
        <v>1.5383428872742937</v>
      </c>
      <c r="T512" s="82"/>
      <c r="U512" s="81">
        <v>12433894</v>
      </c>
      <c r="V512" s="81">
        <v>492</v>
      </c>
      <c r="W512" s="81">
        <v>55</v>
      </c>
      <c r="X512" s="81">
        <v>3302</v>
      </c>
      <c r="Y512" s="81">
        <v>5540</v>
      </c>
      <c r="Z512" s="81">
        <v>10171</v>
      </c>
      <c r="AA512" s="81">
        <v>3128</v>
      </c>
      <c r="AB512" s="81">
        <v>15597</v>
      </c>
      <c r="AC512" s="81">
        <v>0</v>
      </c>
      <c r="AD512" s="81">
        <v>1.5383428872742937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53.399000000000001</v>
      </c>
      <c r="BJ512" s="81">
        <v>0</v>
      </c>
      <c r="BK512" s="81">
        <v>0</v>
      </c>
      <c r="BL512" s="81">
        <v>0</v>
      </c>
      <c r="BM512" s="82"/>
      <c r="BN512" s="81">
        <v>0</v>
      </c>
      <c r="BO512" s="81">
        <v>0</v>
      </c>
      <c r="BP512" s="81">
        <v>4</v>
      </c>
      <c r="BQ512" s="81">
        <v>0</v>
      </c>
      <c r="BR512" s="81">
        <v>0</v>
      </c>
      <c r="BS512" s="81">
        <v>0</v>
      </c>
      <c r="BT512"/>
      <c r="BU512" s="80">
        <v>53.399000000000001</v>
      </c>
      <c r="BV512" s="80">
        <v>0</v>
      </c>
      <c r="BW512" s="80">
        <v>0</v>
      </c>
      <c r="BX512" s="80">
        <v>0</v>
      </c>
      <c r="BY512" s="80">
        <v>0</v>
      </c>
      <c r="BZ512" s="80">
        <v>0</v>
      </c>
      <c r="CA512" s="80">
        <v>0</v>
      </c>
      <c r="CB512" s="80">
        <v>0</v>
      </c>
      <c r="CC512" s="80">
        <v>0</v>
      </c>
    </row>
    <row r="513" spans="1:81">
      <c r="A513" s="80" t="s">
        <v>2272</v>
      </c>
      <c r="B513" s="80">
        <v>249</v>
      </c>
      <c r="C513" s="80">
        <v>11</v>
      </c>
      <c r="D513" s="80">
        <v>15</v>
      </c>
      <c r="E513" s="80">
        <v>2014</v>
      </c>
      <c r="F513" s="80" t="s">
        <v>90</v>
      </c>
      <c r="G513" s="80" t="s">
        <v>2261</v>
      </c>
      <c r="H513" s="80" t="s">
        <v>2262</v>
      </c>
      <c r="I513" s="177"/>
      <c r="J513" s="81">
        <v>144.37444555366159</v>
      </c>
      <c r="K513" s="81">
        <v>1.1452991410314763</v>
      </c>
      <c r="L513" s="81">
        <v>2.4209363555529793</v>
      </c>
      <c r="M513" s="81">
        <v>18.652200609065559</v>
      </c>
      <c r="N513" s="81">
        <v>20.956279914936253</v>
      </c>
      <c r="O513" s="81">
        <v>17.866077087435151</v>
      </c>
      <c r="P513" s="81">
        <v>15.546084122031059</v>
      </c>
      <c r="Q513" s="81">
        <v>1.1690360039374361</v>
      </c>
      <c r="R513" s="81">
        <v>0</v>
      </c>
      <c r="S513" s="81">
        <v>1.950500432039433</v>
      </c>
      <c r="T513" s="82"/>
      <c r="U513" s="81">
        <v>12053260</v>
      </c>
      <c r="V513" s="81">
        <v>394</v>
      </c>
      <c r="W513" s="81">
        <v>53</v>
      </c>
      <c r="X513" s="81">
        <v>3311</v>
      </c>
      <c r="Y513" s="81">
        <v>5650</v>
      </c>
      <c r="Z513" s="81">
        <v>10281</v>
      </c>
      <c r="AA513" s="81">
        <v>3096</v>
      </c>
      <c r="AB513" s="81">
        <v>15751</v>
      </c>
      <c r="AC513" s="81">
        <v>0</v>
      </c>
      <c r="AD513" s="81">
        <v>1.950500432039433</v>
      </c>
      <c r="AE513" s="82"/>
      <c r="AF513" s="81">
        <v>100951166.39963986</v>
      </c>
      <c r="AG513" s="81">
        <v>914333.51241578581</v>
      </c>
      <c r="AH513" s="81">
        <v>412269.25993671938</v>
      </c>
      <c r="AI513" s="81">
        <v>24753689.223016325</v>
      </c>
      <c r="AJ513" s="81">
        <v>28392268.759664934</v>
      </c>
      <c r="AK513" s="81">
        <v>0</v>
      </c>
      <c r="AL513" s="81">
        <v>0</v>
      </c>
      <c r="AM513" s="81">
        <v>2162376.9294210467</v>
      </c>
      <c r="AN513" s="81">
        <v>0</v>
      </c>
      <c r="AO513" s="81">
        <v>0</v>
      </c>
      <c r="AP513" s="82"/>
      <c r="AQ513" s="81">
        <v>539</v>
      </c>
      <c r="AR513" s="81">
        <v>88</v>
      </c>
      <c r="AS513" s="81">
        <v>0</v>
      </c>
      <c r="AT513" s="81">
        <v>0</v>
      </c>
      <c r="AU513" s="81">
        <v>0</v>
      </c>
      <c r="AV513" s="81">
        <v>0</v>
      </c>
      <c r="AW513" s="81" t="s">
        <v>564</v>
      </c>
      <c r="AX513" s="82"/>
      <c r="AY513" s="81">
        <v>2323.6000000000004</v>
      </c>
      <c r="AZ513" s="81">
        <v>2741.6</v>
      </c>
      <c r="BA513" s="81">
        <v>0</v>
      </c>
      <c r="BB513" s="81">
        <v>0</v>
      </c>
      <c r="BC513" s="81">
        <v>0</v>
      </c>
      <c r="BD513" s="81">
        <v>0</v>
      </c>
      <c r="BE513" s="81" t="s">
        <v>564</v>
      </c>
      <c r="BF513" s="82"/>
      <c r="BG513" s="81">
        <v>0</v>
      </c>
      <c r="BH513" s="81">
        <v>0</v>
      </c>
      <c r="BI513" s="81">
        <v>52.156999999999996</v>
      </c>
      <c r="BJ513" s="81">
        <v>0</v>
      </c>
      <c r="BK513" s="81">
        <v>0</v>
      </c>
      <c r="BL513" s="81">
        <v>0</v>
      </c>
      <c r="BM513" s="82"/>
      <c r="BN513" s="81">
        <v>0</v>
      </c>
      <c r="BO513" s="81">
        <v>0</v>
      </c>
      <c r="BP513" s="81">
        <v>4</v>
      </c>
      <c r="BQ513" s="81">
        <v>0</v>
      </c>
      <c r="BR513" s="81">
        <v>0</v>
      </c>
      <c r="BS513" s="81">
        <v>0</v>
      </c>
      <c r="BT513"/>
      <c r="BU513" s="80">
        <v>52.156999999999996</v>
      </c>
      <c r="BV513" s="80">
        <v>0</v>
      </c>
      <c r="BW513" s="80">
        <v>0</v>
      </c>
      <c r="BX513" s="80">
        <v>0</v>
      </c>
      <c r="BY513" s="80">
        <v>0</v>
      </c>
      <c r="BZ513" s="80">
        <v>0</v>
      </c>
      <c r="CA513" s="80">
        <v>0</v>
      </c>
      <c r="CB513" s="80">
        <v>0</v>
      </c>
      <c r="CC513" s="80">
        <v>0</v>
      </c>
    </row>
    <row r="514" spans="1:81">
      <c r="A514" s="80" t="s">
        <v>2273</v>
      </c>
      <c r="B514" s="80">
        <v>250</v>
      </c>
      <c r="C514" s="80">
        <v>12</v>
      </c>
      <c r="D514" s="80">
        <v>15</v>
      </c>
      <c r="E514" s="80">
        <v>2015</v>
      </c>
      <c r="F514" s="80" t="s">
        <v>91</v>
      </c>
      <c r="G514" s="80" t="s">
        <v>2261</v>
      </c>
      <c r="H514" s="80" t="s">
        <v>2262</v>
      </c>
      <c r="I514" s="177"/>
      <c r="J514" s="81">
        <v>142.01436631880273</v>
      </c>
      <c r="K514" s="81">
        <v>1.0837108400165458</v>
      </c>
      <c r="L514" s="81">
        <v>4.4821935518903731</v>
      </c>
      <c r="M514" s="81">
        <v>15.245945438555484</v>
      </c>
      <c r="N514" s="81">
        <v>19.672962982412695</v>
      </c>
      <c r="O514" s="81">
        <v>17.878030815290501</v>
      </c>
      <c r="P514" s="81">
        <v>15.523138970757255</v>
      </c>
      <c r="Q514" s="81">
        <v>1.1440649253901631</v>
      </c>
      <c r="R514" s="81">
        <v>0</v>
      </c>
      <c r="S514" s="81">
        <v>1.4639110805616418</v>
      </c>
      <c r="T514" s="82"/>
      <c r="U514" s="81">
        <v>12357438</v>
      </c>
      <c r="V514" s="81">
        <v>394</v>
      </c>
      <c r="W514" s="81">
        <v>53</v>
      </c>
      <c r="X514" s="81">
        <v>3311</v>
      </c>
      <c r="Y514" s="81">
        <v>5661</v>
      </c>
      <c r="Z514" s="81">
        <v>10387</v>
      </c>
      <c r="AA514" s="81">
        <v>3089</v>
      </c>
      <c r="AB514" s="81">
        <v>15746</v>
      </c>
      <c r="AC514" s="81">
        <v>0</v>
      </c>
      <c r="AD514" s="81">
        <v>1.4639110805616418</v>
      </c>
      <c r="AE514" s="82"/>
      <c r="AF514" s="81">
        <v>96775689.954173267</v>
      </c>
      <c r="AG514" s="81">
        <v>807451.92034363188</v>
      </c>
      <c r="AH514" s="81">
        <v>722038.13598659693</v>
      </c>
      <c r="AI514" s="81">
        <v>21883375.407088075</v>
      </c>
      <c r="AJ514" s="81">
        <v>28063888.441956505</v>
      </c>
      <c r="AK514" s="81">
        <v>0</v>
      </c>
      <c r="AL514" s="81">
        <v>0</v>
      </c>
      <c r="AM514" s="81">
        <v>2157923.2480142629</v>
      </c>
      <c r="AN514" s="81">
        <v>0</v>
      </c>
      <c r="AO514" s="81">
        <v>0</v>
      </c>
      <c r="AP514" s="82"/>
      <c r="AQ514" s="81">
        <v>575</v>
      </c>
      <c r="AR514" s="81">
        <v>131</v>
      </c>
      <c r="AS514" s="81">
        <v>0</v>
      </c>
      <c r="AT514" s="81">
        <v>0</v>
      </c>
      <c r="AU514" s="81">
        <v>0</v>
      </c>
      <c r="AV514" s="81">
        <v>0</v>
      </c>
      <c r="AW514" s="81" t="s">
        <v>564</v>
      </c>
      <c r="AX514" s="82"/>
      <c r="AY514" s="81">
        <v>2497.1</v>
      </c>
      <c r="AZ514" s="81">
        <v>6423.3</v>
      </c>
      <c r="BA514" s="81">
        <v>0</v>
      </c>
      <c r="BB514" s="81">
        <v>0</v>
      </c>
      <c r="BC514" s="81">
        <v>0</v>
      </c>
      <c r="BD514" s="81">
        <v>0</v>
      </c>
      <c r="BE514" s="81" t="s">
        <v>564</v>
      </c>
      <c r="BF514" s="82"/>
      <c r="BG514" s="81">
        <v>0</v>
      </c>
      <c r="BH514" s="81">
        <v>0</v>
      </c>
      <c r="BI514" s="81">
        <v>48.87</v>
      </c>
      <c r="BJ514" s="81">
        <v>0</v>
      </c>
      <c r="BK514" s="81">
        <v>0</v>
      </c>
      <c r="BL514" s="81">
        <v>0</v>
      </c>
      <c r="BM514" s="82"/>
      <c r="BN514" s="81">
        <v>0</v>
      </c>
      <c r="BO514" s="81">
        <v>0</v>
      </c>
      <c r="BP514" s="81">
        <v>4</v>
      </c>
      <c r="BQ514" s="81">
        <v>0</v>
      </c>
      <c r="BR514" s="81">
        <v>0</v>
      </c>
      <c r="BS514" s="81">
        <v>0</v>
      </c>
      <c r="BT514"/>
      <c r="BU514" s="80">
        <v>48.87</v>
      </c>
      <c r="BV514" s="80">
        <v>0</v>
      </c>
      <c r="BW514" s="80">
        <v>0</v>
      </c>
      <c r="BX514" s="80">
        <v>0</v>
      </c>
      <c r="BY514" s="80">
        <v>0</v>
      </c>
      <c r="BZ514" s="80">
        <v>0</v>
      </c>
      <c r="CA514" s="80">
        <v>0</v>
      </c>
      <c r="CB514" s="80">
        <v>0</v>
      </c>
      <c r="CC514" s="80">
        <v>0</v>
      </c>
    </row>
    <row r="515" spans="1:81">
      <c r="A515" s="80" t="s">
        <v>2274</v>
      </c>
      <c r="B515" s="80">
        <v>251</v>
      </c>
      <c r="C515" s="80">
        <v>13</v>
      </c>
      <c r="D515" s="80">
        <v>15</v>
      </c>
      <c r="E515" s="80">
        <v>2016</v>
      </c>
      <c r="F515" s="80" t="s">
        <v>92</v>
      </c>
      <c r="G515" s="80" t="s">
        <v>2261</v>
      </c>
      <c r="H515" s="80" t="s">
        <v>2262</v>
      </c>
      <c r="I515" s="177"/>
      <c r="J515" s="81">
        <v>144.37151603264863</v>
      </c>
      <c r="K515" s="81">
        <v>1.0143671193955694</v>
      </c>
      <c r="L515" s="81">
        <v>2.6303850238301196</v>
      </c>
      <c r="M515" s="81">
        <v>14.771541418612426</v>
      </c>
      <c r="N515" s="81">
        <v>20.125193790387627</v>
      </c>
      <c r="O515" s="81">
        <v>18.099605158402035</v>
      </c>
      <c r="P515" s="81">
        <v>15.426442140642781</v>
      </c>
      <c r="Q515" s="81">
        <v>1.1098410536275725</v>
      </c>
      <c r="R515" s="81">
        <v>0</v>
      </c>
      <c r="S515" s="81">
        <v>1.373047928525192</v>
      </c>
      <c r="T515" s="82"/>
      <c r="U515" s="81">
        <v>11518750</v>
      </c>
      <c r="V515" s="81">
        <v>394</v>
      </c>
      <c r="W515" s="81">
        <v>53</v>
      </c>
      <c r="X515" s="81">
        <v>3311</v>
      </c>
      <c r="Y515" s="81">
        <v>5702</v>
      </c>
      <c r="Z515" s="81">
        <v>10645</v>
      </c>
      <c r="AA515" s="81">
        <v>3175</v>
      </c>
      <c r="AB515" s="81">
        <v>15713</v>
      </c>
      <c r="AC515" s="81">
        <v>0</v>
      </c>
      <c r="AD515" s="81">
        <v>1.373047928525192</v>
      </c>
      <c r="AE515" s="82"/>
      <c r="AF515" s="81">
        <v>100463508.2563421</v>
      </c>
      <c r="AG515" s="81">
        <v>743152.68253441644</v>
      </c>
      <c r="AH515" s="81">
        <v>341362.41926097829</v>
      </c>
      <c r="AI515" s="81">
        <v>22506546.691969849</v>
      </c>
      <c r="AJ515" s="81">
        <v>29066946.994566049</v>
      </c>
      <c r="AK515" s="81">
        <v>0</v>
      </c>
      <c r="AL515" s="81">
        <v>0</v>
      </c>
      <c r="AM515" s="81">
        <v>2155073.7175264871</v>
      </c>
      <c r="AN515" s="81">
        <v>0</v>
      </c>
      <c r="AO515" s="81">
        <v>0</v>
      </c>
      <c r="AP515" s="82"/>
      <c r="AQ515" s="81">
        <v>591</v>
      </c>
      <c r="AR515" s="81">
        <v>158</v>
      </c>
      <c r="AS515" s="81">
        <v>0</v>
      </c>
      <c r="AT515" s="81">
        <v>0</v>
      </c>
      <c r="AU515" s="81">
        <v>0</v>
      </c>
      <c r="AV515" s="81">
        <v>0</v>
      </c>
      <c r="AW515" s="81" t="s">
        <v>564</v>
      </c>
      <c r="AX515" s="82"/>
      <c r="AY515" s="81">
        <v>2587</v>
      </c>
      <c r="AZ515" s="81">
        <v>7782.7</v>
      </c>
      <c r="BA515" s="81">
        <v>0</v>
      </c>
      <c r="BB515" s="81">
        <v>0</v>
      </c>
      <c r="BC515" s="81">
        <v>0</v>
      </c>
      <c r="BD515" s="81">
        <v>0</v>
      </c>
      <c r="BE515" s="81" t="s">
        <v>564</v>
      </c>
      <c r="BF515" s="82"/>
      <c r="BG515" s="81">
        <v>0</v>
      </c>
      <c r="BH515" s="81">
        <v>0</v>
      </c>
      <c r="BI515" s="81">
        <v>52.572000000000003</v>
      </c>
      <c r="BJ515" s="81">
        <v>0</v>
      </c>
      <c r="BK515" s="81">
        <v>0</v>
      </c>
      <c r="BL515" s="81">
        <v>0</v>
      </c>
      <c r="BM515" s="82"/>
      <c r="BN515" s="81">
        <v>0</v>
      </c>
      <c r="BO515" s="81">
        <v>0</v>
      </c>
      <c r="BP515" s="81">
        <v>4</v>
      </c>
      <c r="BQ515" s="81">
        <v>0</v>
      </c>
      <c r="BR515" s="81">
        <v>0</v>
      </c>
      <c r="BS515" s="81">
        <v>0</v>
      </c>
      <c r="BT515"/>
      <c r="BU515" s="80">
        <v>52.572000000000003</v>
      </c>
      <c r="BV515" s="80">
        <v>0</v>
      </c>
      <c r="BW515" s="80">
        <v>0</v>
      </c>
      <c r="BX515" s="80">
        <v>0</v>
      </c>
      <c r="BY515" s="80">
        <v>0</v>
      </c>
      <c r="BZ515" s="80">
        <v>0</v>
      </c>
      <c r="CA515" s="80">
        <v>0</v>
      </c>
      <c r="CB515" s="80">
        <v>0</v>
      </c>
      <c r="CC515" s="80">
        <v>0</v>
      </c>
    </row>
    <row r="516" spans="1:81">
      <c r="A516" s="80" t="s">
        <v>2275</v>
      </c>
      <c r="B516" s="80">
        <v>252</v>
      </c>
      <c r="C516" s="80">
        <v>14</v>
      </c>
      <c r="D516" s="80">
        <v>15</v>
      </c>
      <c r="E516" s="80">
        <v>2017</v>
      </c>
      <c r="F516" s="80" t="s">
        <v>71</v>
      </c>
      <c r="G516" s="80" t="s">
        <v>2261</v>
      </c>
      <c r="H516" s="80" t="s">
        <v>2262</v>
      </c>
      <c r="I516" s="177"/>
      <c r="J516" s="81">
        <v>132.93447572019005</v>
      </c>
      <c r="K516" s="81">
        <v>1.0240822038651587</v>
      </c>
      <c r="L516" s="81">
        <v>2.570386442731766</v>
      </c>
      <c r="M516" s="81">
        <v>13.955807048613508</v>
      </c>
      <c r="N516" s="81">
        <v>19.494902851952645</v>
      </c>
      <c r="O516" s="81">
        <v>18.090268264556833</v>
      </c>
      <c r="P516" s="81">
        <v>15.294925532606056</v>
      </c>
      <c r="Q516" s="81">
        <v>1.0674709974081134</v>
      </c>
      <c r="R516" s="81">
        <v>0</v>
      </c>
      <c r="S516" s="81">
        <v>1.724326276084343</v>
      </c>
      <c r="T516" s="82"/>
      <c r="U516" s="81">
        <v>11334144</v>
      </c>
      <c r="V516" s="81">
        <v>394</v>
      </c>
      <c r="W516" s="81">
        <v>53</v>
      </c>
      <c r="X516" s="81">
        <v>3311</v>
      </c>
      <c r="Y516" s="81">
        <v>5698</v>
      </c>
      <c r="Z516" s="81">
        <v>10816</v>
      </c>
      <c r="AA516" s="81">
        <v>3168</v>
      </c>
      <c r="AB516" s="81">
        <v>15629</v>
      </c>
      <c r="AC516" s="81">
        <v>0</v>
      </c>
      <c r="AD516" s="81">
        <v>1.724326276084343</v>
      </c>
      <c r="AE516" s="82"/>
      <c r="AF516" s="81">
        <v>100908139.9095346</v>
      </c>
      <c r="AG516" s="81">
        <v>782811.00275211059</v>
      </c>
      <c r="AH516" s="81">
        <v>417880.03885758901</v>
      </c>
      <c r="AI516" s="81">
        <v>22127390.138706859</v>
      </c>
      <c r="AJ516" s="81">
        <v>27411853.30559247</v>
      </c>
      <c r="AK516" s="81">
        <v>0</v>
      </c>
      <c r="AL516" s="81">
        <v>0</v>
      </c>
      <c r="AM516" s="81">
        <v>2146907.0015197811</v>
      </c>
      <c r="AN516" s="81">
        <v>0</v>
      </c>
      <c r="AO516" s="81">
        <v>0</v>
      </c>
      <c r="AP516" s="82"/>
      <c r="AQ516" s="81">
        <v>616</v>
      </c>
      <c r="AR516" s="81">
        <v>205</v>
      </c>
      <c r="AS516" s="81">
        <v>0</v>
      </c>
      <c r="AT516" s="81">
        <v>0</v>
      </c>
      <c r="AU516" s="81">
        <v>0</v>
      </c>
      <c r="AV516" s="81">
        <v>0</v>
      </c>
      <c r="AW516" s="81" t="s">
        <v>564</v>
      </c>
      <c r="AX516" s="82"/>
      <c r="AY516" s="81">
        <v>2713.6</v>
      </c>
      <c r="AZ516" s="81">
        <v>9432.7999999999993</v>
      </c>
      <c r="BA516" s="81">
        <v>0</v>
      </c>
      <c r="BB516" s="81">
        <v>0</v>
      </c>
      <c r="BC516" s="81">
        <v>0</v>
      </c>
      <c r="BD516" s="81">
        <v>0</v>
      </c>
      <c r="BE516" s="81" t="s">
        <v>564</v>
      </c>
      <c r="BF516" s="82"/>
      <c r="BG516" s="81">
        <v>0</v>
      </c>
      <c r="BH516" s="81">
        <v>0</v>
      </c>
      <c r="BI516" s="81">
        <v>52.546999999999997</v>
      </c>
      <c r="BJ516" s="81">
        <v>0</v>
      </c>
      <c r="BK516" s="81">
        <v>0</v>
      </c>
      <c r="BL516" s="81">
        <v>0</v>
      </c>
      <c r="BM516" s="82"/>
      <c r="BN516" s="81">
        <v>0</v>
      </c>
      <c r="BO516" s="81">
        <v>0</v>
      </c>
      <c r="BP516" s="81">
        <v>4</v>
      </c>
      <c r="BQ516" s="81">
        <v>0</v>
      </c>
      <c r="BR516" s="81">
        <v>0</v>
      </c>
      <c r="BS516" s="81">
        <v>0</v>
      </c>
      <c r="BT516"/>
      <c r="BU516" s="80">
        <v>52.546999999999997</v>
      </c>
      <c r="BV516" s="80">
        <v>0</v>
      </c>
      <c r="BW516" s="80">
        <v>0</v>
      </c>
      <c r="BX516" s="80">
        <v>0</v>
      </c>
      <c r="BY516" s="80">
        <v>0</v>
      </c>
      <c r="BZ516" s="80">
        <v>0</v>
      </c>
      <c r="CA516" s="80">
        <v>0</v>
      </c>
      <c r="CB516" s="80">
        <v>0</v>
      </c>
      <c r="CC516" s="80">
        <v>0</v>
      </c>
    </row>
    <row r="517" spans="1:81">
      <c r="A517" s="80" t="s">
        <v>2276</v>
      </c>
      <c r="B517" s="80">
        <v>253</v>
      </c>
      <c r="C517" s="80">
        <v>15</v>
      </c>
      <c r="D517" s="80">
        <v>15</v>
      </c>
      <c r="E517" s="80">
        <v>2018</v>
      </c>
      <c r="F517" s="80" t="s">
        <v>93</v>
      </c>
      <c r="G517" s="80" t="s">
        <v>2261</v>
      </c>
      <c r="H517" s="80" t="s">
        <v>2262</v>
      </c>
      <c r="I517" s="177"/>
      <c r="J517" s="81">
        <v>127.85145961738547</v>
      </c>
      <c r="K517" s="81">
        <v>0.94854827959896937</v>
      </c>
      <c r="L517" s="81">
        <v>2.3636271122249504</v>
      </c>
      <c r="M517" s="81">
        <v>14.443340550965113</v>
      </c>
      <c r="N517" s="81">
        <v>17.764289484604852</v>
      </c>
      <c r="O517" s="81">
        <v>17.988354510059164</v>
      </c>
      <c r="P517" s="81">
        <v>14.994499773277957</v>
      </c>
      <c r="Q517" s="81">
        <v>0.98681982042088512</v>
      </c>
      <c r="R517" s="81">
        <v>0</v>
      </c>
      <c r="S517" s="81">
        <v>1.7095394306233784</v>
      </c>
      <c r="T517" s="82"/>
      <c r="U517" s="81">
        <v>11362707</v>
      </c>
      <c r="V517" s="81">
        <v>394</v>
      </c>
      <c r="W517" s="81">
        <v>53</v>
      </c>
      <c r="X517" s="81">
        <v>3311</v>
      </c>
      <c r="Y517" s="81">
        <v>5757</v>
      </c>
      <c r="Z517" s="81">
        <v>10961</v>
      </c>
      <c r="AA517" s="81">
        <v>3137</v>
      </c>
      <c r="AB517" s="81">
        <v>15570</v>
      </c>
      <c r="AC517" s="81">
        <v>0</v>
      </c>
      <c r="AD517" s="81">
        <v>1.709539430623378</v>
      </c>
      <c r="AE517" s="82"/>
      <c r="AF517" s="81">
        <v>102866181.24544241</v>
      </c>
      <c r="AG517" s="81">
        <v>709560.96063721681</v>
      </c>
      <c r="AH517" s="81">
        <v>386747.94281428488</v>
      </c>
      <c r="AI517" s="81">
        <v>22519825.266926169</v>
      </c>
      <c r="AJ517" s="81">
        <v>27189887.976564541</v>
      </c>
      <c r="AK517" s="81">
        <v>0</v>
      </c>
      <c r="AL517" s="81">
        <v>0</v>
      </c>
      <c r="AM517" s="81">
        <v>2143227.793780372</v>
      </c>
      <c r="AN517" s="81">
        <v>0</v>
      </c>
      <c r="AO517" s="81">
        <v>0</v>
      </c>
      <c r="AP517" s="82"/>
      <c r="AQ517" s="81">
        <v>644</v>
      </c>
      <c r="AR517" s="81">
        <v>249</v>
      </c>
      <c r="AS517" s="81">
        <v>0</v>
      </c>
      <c r="AT517" s="81">
        <v>0</v>
      </c>
      <c r="AU517" s="81">
        <v>0</v>
      </c>
      <c r="AV517" s="81">
        <v>0</v>
      </c>
      <c r="AW517" s="81" t="s">
        <v>564</v>
      </c>
      <c r="AX517" s="82"/>
      <c r="AY517" s="81">
        <v>2861.6</v>
      </c>
      <c r="AZ517" s="81">
        <v>12859</v>
      </c>
      <c r="BA517" s="81">
        <v>0</v>
      </c>
      <c r="BB517" s="81">
        <v>0</v>
      </c>
      <c r="BC517" s="81">
        <v>0</v>
      </c>
      <c r="BD517" s="81">
        <v>0</v>
      </c>
      <c r="BE517" s="81" t="s">
        <v>564</v>
      </c>
      <c r="BF517" s="82"/>
      <c r="BG517" s="81">
        <v>0</v>
      </c>
      <c r="BH517" s="81">
        <v>0</v>
      </c>
      <c r="BI517" s="81">
        <v>48.719000000000001</v>
      </c>
      <c r="BJ517" s="81">
        <v>0</v>
      </c>
      <c r="BK517" s="81">
        <v>0</v>
      </c>
      <c r="BL517" s="81">
        <v>0</v>
      </c>
      <c r="BM517" s="82"/>
      <c r="BN517" s="81">
        <v>0</v>
      </c>
      <c r="BO517" s="81">
        <v>0</v>
      </c>
      <c r="BP517" s="81">
        <v>4</v>
      </c>
      <c r="BQ517" s="81">
        <v>0</v>
      </c>
      <c r="BR517" s="81">
        <v>0</v>
      </c>
      <c r="BS517" s="81">
        <v>0</v>
      </c>
      <c r="BT517"/>
      <c r="BU517" s="80">
        <v>48.719000000000001</v>
      </c>
      <c r="BV517" s="80">
        <v>0</v>
      </c>
      <c r="BW517" s="80">
        <v>0</v>
      </c>
      <c r="BX517" s="80">
        <v>0</v>
      </c>
      <c r="BY517" s="80">
        <v>0</v>
      </c>
      <c r="BZ517" s="80">
        <v>0</v>
      </c>
      <c r="CA517" s="80">
        <v>0</v>
      </c>
      <c r="CB517" s="80">
        <v>0</v>
      </c>
      <c r="CC517" s="80">
        <v>0</v>
      </c>
    </row>
    <row r="518" spans="1:81">
      <c r="A518" s="80" t="s">
        <v>2277</v>
      </c>
      <c r="B518" s="80">
        <v>254</v>
      </c>
      <c r="C518" s="80">
        <v>16</v>
      </c>
      <c r="D518" s="80">
        <v>15</v>
      </c>
      <c r="E518" s="80">
        <v>2019</v>
      </c>
      <c r="F518" s="80" t="s">
        <v>73</v>
      </c>
      <c r="G518" s="80" t="s">
        <v>2261</v>
      </c>
      <c r="H518" s="80" t="s">
        <v>2262</v>
      </c>
      <c r="I518" s="177"/>
      <c r="J518" s="81">
        <v>148.37739867060117</v>
      </c>
      <c r="K518" s="81">
        <v>0.88437198244650794</v>
      </c>
      <c r="L518" s="81">
        <v>2.380428445512536</v>
      </c>
      <c r="M518" s="81">
        <v>12.877920819329402</v>
      </c>
      <c r="N518" s="81">
        <v>16.642861803556372</v>
      </c>
      <c r="O518" s="81">
        <v>17.499681922918096</v>
      </c>
      <c r="P518" s="81">
        <v>14.943830001973787</v>
      </c>
      <c r="Q518" s="81">
        <v>0.95352422185607255</v>
      </c>
      <c r="R518" s="81">
        <v>0</v>
      </c>
      <c r="S518" s="81">
        <v>1.7532462990644324</v>
      </c>
      <c r="T518" s="82"/>
      <c r="U518" s="81">
        <v>12977060</v>
      </c>
      <c r="V518" s="81">
        <v>394</v>
      </c>
      <c r="W518" s="81">
        <v>53</v>
      </c>
      <c r="X518" s="81">
        <v>3311</v>
      </c>
      <c r="Y518" s="81">
        <v>5810</v>
      </c>
      <c r="Z518" s="81">
        <v>10956</v>
      </c>
      <c r="AA518" s="81">
        <v>3103</v>
      </c>
      <c r="AB518" s="81">
        <v>15452</v>
      </c>
      <c r="AC518" s="81">
        <v>0</v>
      </c>
      <c r="AD518" s="81">
        <v>1.753246299064432</v>
      </c>
      <c r="AE518" s="82"/>
      <c r="AF518" s="81">
        <v>124586832.5877199</v>
      </c>
      <c r="AG518" s="81">
        <v>696988.50361002411</v>
      </c>
      <c r="AH518" s="81">
        <v>425367.87298025371</v>
      </c>
      <c r="AI518" s="81">
        <v>21607738.083094399</v>
      </c>
      <c r="AJ518" s="81">
        <v>24617672.511186235</v>
      </c>
      <c r="AK518" s="81">
        <v>0</v>
      </c>
      <c r="AL518" s="81">
        <v>0</v>
      </c>
      <c r="AM518" s="81">
        <v>2104446.0774062783</v>
      </c>
      <c r="AN518" s="81">
        <v>0</v>
      </c>
      <c r="AO518" s="81">
        <v>0</v>
      </c>
      <c r="AP518" s="82"/>
      <c r="AQ518" s="81">
        <v>672</v>
      </c>
      <c r="AR518" s="81">
        <v>293</v>
      </c>
      <c r="AS518" s="81">
        <v>0</v>
      </c>
      <c r="AT518" s="81">
        <v>0</v>
      </c>
      <c r="AU518" s="81">
        <v>0</v>
      </c>
      <c r="AV518" s="81">
        <v>0</v>
      </c>
      <c r="AW518" s="81" t="s">
        <v>564</v>
      </c>
      <c r="AX518" s="82"/>
      <c r="AY518" s="81">
        <v>3007.2000000000012</v>
      </c>
      <c r="AZ518" s="81">
        <v>18353.5</v>
      </c>
      <c r="BA518" s="81">
        <v>0</v>
      </c>
      <c r="BB518" s="81">
        <v>0</v>
      </c>
      <c r="BC518" s="81">
        <v>0</v>
      </c>
      <c r="BD518" s="81">
        <v>0</v>
      </c>
      <c r="BE518" s="81" t="s">
        <v>564</v>
      </c>
      <c r="BF518" s="82"/>
      <c r="BG518" s="81">
        <v>0</v>
      </c>
      <c r="BH518" s="81">
        <v>0</v>
      </c>
      <c r="BI518" s="81">
        <v>49.487000000000002</v>
      </c>
      <c r="BJ518" s="81">
        <v>0</v>
      </c>
      <c r="BK518" s="81">
        <v>0</v>
      </c>
      <c r="BL518" s="81">
        <v>0</v>
      </c>
      <c r="BM518" s="82"/>
      <c r="BN518" s="81">
        <v>0</v>
      </c>
      <c r="BO518" s="81">
        <v>0</v>
      </c>
      <c r="BP518" s="81">
        <v>4</v>
      </c>
      <c r="BQ518" s="81">
        <v>0</v>
      </c>
      <c r="BR518" s="81">
        <v>0</v>
      </c>
      <c r="BS518" s="81">
        <v>0</v>
      </c>
      <c r="BT518"/>
      <c r="BU518" s="80">
        <v>49.487000000000002</v>
      </c>
      <c r="BV518" s="80">
        <v>0</v>
      </c>
      <c r="BW518" s="80">
        <v>0</v>
      </c>
      <c r="BX518" s="80">
        <v>0</v>
      </c>
      <c r="BY518" s="80">
        <v>0</v>
      </c>
      <c r="BZ518" s="80">
        <v>0</v>
      </c>
      <c r="CA518" s="80">
        <v>0</v>
      </c>
      <c r="CB518" s="80">
        <v>0</v>
      </c>
      <c r="CC518" s="80">
        <v>0</v>
      </c>
    </row>
    <row r="519" spans="1:81">
      <c r="A519" s="80" t="s">
        <v>2278</v>
      </c>
      <c r="B519" s="80">
        <v>255</v>
      </c>
      <c r="C519" s="80">
        <v>17</v>
      </c>
      <c r="D519" s="80">
        <v>15</v>
      </c>
      <c r="E519" s="80">
        <v>2020</v>
      </c>
      <c r="F519" s="80" t="s">
        <v>218</v>
      </c>
      <c r="G519" s="80" t="s">
        <v>2261</v>
      </c>
      <c r="H519" s="80" t="s">
        <v>2262</v>
      </c>
      <c r="I519" s="177"/>
      <c r="J519" s="81">
        <v>123.22727328641911</v>
      </c>
      <c r="K519" s="81">
        <v>0.84911740367381194</v>
      </c>
      <c r="L519" s="81">
        <v>4.2168797769320037</v>
      </c>
      <c r="M519" s="81">
        <v>13.080822877844433</v>
      </c>
      <c r="N519" s="81">
        <v>16.571450330987059</v>
      </c>
      <c r="O519" s="81">
        <v>15.189455340161738</v>
      </c>
      <c r="P519" s="81">
        <v>13.953780813806812</v>
      </c>
      <c r="Q519" s="81">
        <v>0.90673564444070154</v>
      </c>
      <c r="R519" s="81">
        <v>0</v>
      </c>
      <c r="S519" s="81">
        <v>1.2809090992222789</v>
      </c>
      <c r="T519" s="82"/>
      <c r="U519" s="81">
        <v>10982088</v>
      </c>
      <c r="V519" s="81">
        <v>360</v>
      </c>
      <c r="W519" s="81">
        <v>100</v>
      </c>
      <c r="X519" s="81">
        <v>3731</v>
      </c>
      <c r="Y519" s="81">
        <v>5823</v>
      </c>
      <c r="Z519" s="81">
        <v>10854</v>
      </c>
      <c r="AA519" s="81">
        <v>3148</v>
      </c>
      <c r="AB519" s="81">
        <v>15378</v>
      </c>
      <c r="AC519" s="81">
        <v>0</v>
      </c>
      <c r="AD519" s="81">
        <v>1.2809090992222789</v>
      </c>
      <c r="AE519" s="82"/>
      <c r="AF519" s="81">
        <v>107279898.8060032</v>
      </c>
      <c r="AG519" s="81">
        <v>652331.43915823859</v>
      </c>
      <c r="AH519" s="81">
        <v>785893.50594790594</v>
      </c>
      <c r="AI519" s="81">
        <v>23520717.017036587</v>
      </c>
      <c r="AJ519" s="81">
        <v>28363871.950383354</v>
      </c>
      <c r="AK519" s="81"/>
      <c r="AL519" s="81"/>
      <c r="AM519" s="81">
        <v>2006999.8531434918</v>
      </c>
      <c r="AN519" s="81"/>
      <c r="AO519" s="81"/>
      <c r="AP519" s="82"/>
      <c r="AQ519" s="81">
        <v>703</v>
      </c>
      <c r="AR519" s="81">
        <v>310</v>
      </c>
      <c r="AS519" s="81">
        <v>0</v>
      </c>
      <c r="AT519" s="81">
        <v>0</v>
      </c>
      <c r="AU519" s="81">
        <v>0</v>
      </c>
      <c r="AV519" s="81">
        <v>0</v>
      </c>
      <c r="AW519" s="81">
        <v>0</v>
      </c>
      <c r="AX519" s="82"/>
      <c r="AY519" s="81">
        <v>3180.5000000000009</v>
      </c>
      <c r="AZ519" s="81">
        <v>19170.400000000001</v>
      </c>
      <c r="BA519" s="81">
        <v>0</v>
      </c>
      <c r="BB519" s="81">
        <v>0</v>
      </c>
      <c r="BC519" s="81">
        <v>0</v>
      </c>
      <c r="BD519" s="81">
        <v>0</v>
      </c>
      <c r="BE519" s="81">
        <v>0</v>
      </c>
      <c r="BF519" s="82"/>
      <c r="BG519" s="81">
        <v>0</v>
      </c>
      <c r="BH519" s="81">
        <v>0</v>
      </c>
      <c r="BI519" s="81">
        <v>42.127000000000002</v>
      </c>
      <c r="BJ519" s="81">
        <v>0</v>
      </c>
      <c r="BK519" s="81">
        <v>0</v>
      </c>
      <c r="BL519" s="81">
        <v>0</v>
      </c>
      <c r="BM519" s="82"/>
      <c r="BN519" s="81">
        <v>0</v>
      </c>
      <c r="BO519" s="81">
        <v>0</v>
      </c>
      <c r="BP519" s="81">
        <v>4</v>
      </c>
      <c r="BQ519" s="81">
        <v>0</v>
      </c>
      <c r="BR519" s="81">
        <v>0</v>
      </c>
      <c r="BS519" s="81">
        <v>0</v>
      </c>
      <c r="BT519"/>
      <c r="BU519" s="80">
        <v>42.127000000000002</v>
      </c>
      <c r="BV519" s="80">
        <v>0</v>
      </c>
      <c r="BW519" s="80">
        <v>0</v>
      </c>
      <c r="BX519" s="80">
        <v>0</v>
      </c>
      <c r="BY519" s="80">
        <v>0</v>
      </c>
      <c r="BZ519" s="80">
        <v>0</v>
      </c>
      <c r="CA519" s="80">
        <v>0</v>
      </c>
      <c r="CB519" s="80">
        <v>0</v>
      </c>
      <c r="CC519" s="80">
        <v>0</v>
      </c>
    </row>
    <row r="520" spans="1:81">
      <c r="A520" s="80" t="s">
        <v>2279</v>
      </c>
      <c r="B520" s="80">
        <v>255</v>
      </c>
      <c r="C520" s="80">
        <v>18</v>
      </c>
      <c r="D520" s="80">
        <v>15</v>
      </c>
      <c r="E520" s="80">
        <v>2021</v>
      </c>
      <c r="F520" s="80" t="s">
        <v>75</v>
      </c>
      <c r="G520" s="174" t="s">
        <v>2261</v>
      </c>
      <c r="H520" s="80" t="s">
        <v>2262</v>
      </c>
      <c r="I520" s="177"/>
      <c r="J520" s="81">
        <v>153.42068945706745</v>
      </c>
      <c r="K520" s="81">
        <v>0.93065699692639348</v>
      </c>
      <c r="L520" s="81">
        <v>4.0337162265487638</v>
      </c>
      <c r="M520" s="81">
        <v>14.935410652730182</v>
      </c>
      <c r="N520" s="81">
        <v>16.16679694709514</v>
      </c>
      <c r="O520" s="81">
        <v>14.599333203205601</v>
      </c>
      <c r="P520" s="81">
        <v>14.3267601059325</v>
      </c>
      <c r="Q520" s="81">
        <v>0.91123243431363821</v>
      </c>
      <c r="R520" s="81">
        <v>0</v>
      </c>
      <c r="S520" s="81">
        <v>1.874365041156429</v>
      </c>
      <c r="T520" s="82"/>
      <c r="U520" s="81">
        <v>13490253</v>
      </c>
      <c r="V520" s="81">
        <v>360</v>
      </c>
      <c r="W520" s="81">
        <v>100</v>
      </c>
      <c r="X520" s="81">
        <v>3731</v>
      </c>
      <c r="Y520" s="81">
        <v>5836</v>
      </c>
      <c r="Z520" s="81">
        <v>10742</v>
      </c>
      <c r="AA520" s="81">
        <v>3152</v>
      </c>
      <c r="AB520" s="81">
        <v>15271</v>
      </c>
      <c r="AC520" s="81">
        <v>0</v>
      </c>
      <c r="AD520" s="81">
        <v>1.874365041156429</v>
      </c>
      <c r="AE520" s="82"/>
      <c r="AF520" s="81">
        <v>133928576.78993508</v>
      </c>
      <c r="AG520" s="81">
        <v>691317.11490590835</v>
      </c>
      <c r="AH520" s="81">
        <v>717998.96442018286</v>
      </c>
      <c r="AI520" s="81">
        <v>25048667.292796683</v>
      </c>
      <c r="AJ520" s="81">
        <v>26295530.56735171</v>
      </c>
      <c r="AK520" s="81">
        <v>0</v>
      </c>
      <c r="AL520" s="81">
        <v>0</v>
      </c>
      <c r="AM520" s="81">
        <v>2004530.8307129582</v>
      </c>
      <c r="AN520" s="81">
        <v>0</v>
      </c>
      <c r="AO520" s="81">
        <v>0</v>
      </c>
      <c r="AP520" s="82"/>
      <c r="AQ520" s="81">
        <v>720</v>
      </c>
      <c r="AR520" s="81">
        <v>321</v>
      </c>
      <c r="AS520" s="81">
        <v>0</v>
      </c>
      <c r="AT520" s="81">
        <v>0</v>
      </c>
      <c r="AU520" s="81">
        <v>0</v>
      </c>
      <c r="AV520" s="81">
        <v>0</v>
      </c>
      <c r="AW520" s="81"/>
      <c r="AX520" s="82"/>
      <c r="AY520" s="81">
        <v>3294.400000000001</v>
      </c>
      <c r="AZ520" s="81">
        <v>20109.900000000001</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2280</v>
      </c>
      <c r="B521" s="80">
        <v>255</v>
      </c>
      <c r="C521" s="80">
        <v>19</v>
      </c>
      <c r="D521" s="80">
        <v>15</v>
      </c>
      <c r="E521" s="80">
        <v>2022</v>
      </c>
      <c r="F521" s="80" t="s">
        <v>568</v>
      </c>
      <c r="G521" s="174" t="s">
        <v>2261</v>
      </c>
      <c r="H521" s="80" t="s">
        <v>2262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752</v>
      </c>
      <c r="AR521" s="81">
        <v>333</v>
      </c>
      <c r="AS521" s="81">
        <v>0</v>
      </c>
      <c r="AT521" s="81">
        <v>0</v>
      </c>
      <c r="AU521" s="81">
        <v>0</v>
      </c>
      <c r="AV521" s="81">
        <v>0</v>
      </c>
      <c r="AW521" s="81"/>
      <c r="AX521" s="82"/>
      <c r="AY521" s="81">
        <v>3509.6000000000022</v>
      </c>
      <c r="AZ521" s="81">
        <v>22627.999999999996</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2281</v>
      </c>
      <c r="B522" s="80">
        <v>52</v>
      </c>
      <c r="C522" s="80">
        <v>1</v>
      </c>
      <c r="D522" s="80">
        <v>4</v>
      </c>
      <c r="E522" s="80">
        <v>1990</v>
      </c>
      <c r="F522" s="80" t="s">
        <v>562</v>
      </c>
      <c r="G522" s="80" t="s">
        <v>2282</v>
      </c>
      <c r="H522" s="80" t="s">
        <v>2283</v>
      </c>
      <c r="I522" s="177"/>
      <c r="J522" s="81">
        <v>84.5194058458613</v>
      </c>
      <c r="K522" s="81">
        <v>1.1823467356187849</v>
      </c>
      <c r="L522" s="81">
        <v>60.4315136432975</v>
      </c>
      <c r="M522" s="81">
        <v>9.1532501360309091</v>
      </c>
      <c r="N522" s="81">
        <v>12.05023493897597</v>
      </c>
      <c r="O522" s="81">
        <v>12.625461612230005</v>
      </c>
      <c r="P522" s="81">
        <v>25.464240175411323</v>
      </c>
      <c r="Q522" s="81">
        <v>1.1314558700781028</v>
      </c>
      <c r="R522" s="81">
        <v>0</v>
      </c>
      <c r="S522" s="81">
        <v>1.0298036634052152</v>
      </c>
      <c r="T522" s="82"/>
      <c r="U522" s="81">
        <v>2920602</v>
      </c>
      <c r="V522" s="81">
        <v>401</v>
      </c>
      <c r="W522" s="81">
        <v>657</v>
      </c>
      <c r="X522" s="81">
        <v>3549</v>
      </c>
      <c r="Y522" s="81">
        <v>5199</v>
      </c>
      <c r="Z522" s="81">
        <v>5193</v>
      </c>
      <c r="AA522" s="81">
        <v>6183</v>
      </c>
      <c r="AB522" s="81">
        <v>18371</v>
      </c>
      <c r="AC522" s="81">
        <v>0</v>
      </c>
      <c r="AD522" s="81">
        <v>1.0298036634052152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2284</v>
      </c>
      <c r="B523" s="80">
        <v>53</v>
      </c>
      <c r="C523" s="80">
        <v>2</v>
      </c>
      <c r="D523" s="80">
        <v>4</v>
      </c>
      <c r="E523" s="80">
        <v>2005</v>
      </c>
      <c r="F523" s="80" t="s">
        <v>565</v>
      </c>
      <c r="G523" s="80" t="s">
        <v>2282</v>
      </c>
      <c r="H523" s="80" t="s">
        <v>2283</v>
      </c>
      <c r="I523" s="177"/>
      <c r="J523" s="81">
        <v>92.22366519948369</v>
      </c>
      <c r="K523" s="81">
        <v>0.80489927232174452</v>
      </c>
      <c r="L523" s="81">
        <v>54.738214039017507</v>
      </c>
      <c r="M523" s="81">
        <v>13.693252816570618</v>
      </c>
      <c r="N523" s="81">
        <v>16.262464439180519</v>
      </c>
      <c r="O523" s="81">
        <v>20.062355096231677</v>
      </c>
      <c r="P523" s="81">
        <v>28.723725957891471</v>
      </c>
      <c r="Q523" s="81">
        <v>1.0440292220768739</v>
      </c>
      <c r="R523" s="81">
        <v>0</v>
      </c>
      <c r="S523" s="81">
        <v>0</v>
      </c>
      <c r="T523" s="82"/>
      <c r="U523" s="81">
        <v>3955268</v>
      </c>
      <c r="V523" s="81">
        <v>347</v>
      </c>
      <c r="W523" s="81">
        <v>535</v>
      </c>
      <c r="X523" s="81">
        <v>2833</v>
      </c>
      <c r="Y523" s="81">
        <v>6408</v>
      </c>
      <c r="Z523" s="81">
        <v>9549</v>
      </c>
      <c r="AA523" s="81">
        <v>5712</v>
      </c>
      <c r="AB523" s="81">
        <v>17721</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2285</v>
      </c>
      <c r="B524" s="80">
        <v>54</v>
      </c>
      <c r="C524" s="80">
        <v>3</v>
      </c>
      <c r="D524" s="80">
        <v>4</v>
      </c>
      <c r="E524" s="80">
        <v>2006</v>
      </c>
      <c r="F524" s="80" t="s">
        <v>566</v>
      </c>
      <c r="G524" s="80" t="s">
        <v>2282</v>
      </c>
      <c r="H524" s="80" t="s">
        <v>2283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2286</v>
      </c>
      <c r="B525" s="80">
        <v>55</v>
      </c>
      <c r="C525" s="80">
        <v>4</v>
      </c>
      <c r="D525" s="80">
        <v>4</v>
      </c>
      <c r="E525" s="80">
        <v>2007</v>
      </c>
      <c r="F525" s="80" t="s">
        <v>567</v>
      </c>
      <c r="G525" s="80" t="s">
        <v>2282</v>
      </c>
      <c r="H525" s="80" t="s">
        <v>2283</v>
      </c>
      <c r="I525" s="177"/>
      <c r="J525" s="81">
        <v>86.686458798954163</v>
      </c>
      <c r="K525" s="81">
        <v>0.78171038221187539</v>
      </c>
      <c r="L525" s="81">
        <v>55.432213001940831</v>
      </c>
      <c r="M525" s="81">
        <v>14.323755378143247</v>
      </c>
      <c r="N525" s="81">
        <v>17.951603815314893</v>
      </c>
      <c r="O525" s="81">
        <v>19.569867927913236</v>
      </c>
      <c r="P525" s="81">
        <v>28.85683947010137</v>
      </c>
      <c r="Q525" s="81">
        <v>1.090942637596461</v>
      </c>
      <c r="R525" s="81">
        <v>0</v>
      </c>
      <c r="S525" s="81">
        <v>0</v>
      </c>
      <c r="T525" s="82"/>
      <c r="U525" s="81">
        <v>4153565</v>
      </c>
      <c r="V525" s="81">
        <v>351</v>
      </c>
      <c r="W525" s="81">
        <v>618</v>
      </c>
      <c r="X525" s="81">
        <v>3705</v>
      </c>
      <c r="Y525" s="81">
        <v>6500</v>
      </c>
      <c r="Z525" s="81">
        <v>9683</v>
      </c>
      <c r="AA525" s="81">
        <v>5651</v>
      </c>
      <c r="AB525" s="81">
        <v>17538</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2287</v>
      </c>
      <c r="B526" s="80">
        <v>56</v>
      </c>
      <c r="C526" s="80">
        <v>5</v>
      </c>
      <c r="D526" s="80">
        <v>4</v>
      </c>
      <c r="E526" s="80">
        <v>2008</v>
      </c>
      <c r="F526" s="80" t="s">
        <v>84</v>
      </c>
      <c r="G526" s="80" t="s">
        <v>2282</v>
      </c>
      <c r="H526" s="80" t="s">
        <v>2283</v>
      </c>
      <c r="I526" s="177"/>
      <c r="J526" s="81">
        <v>75.856946313263052</v>
      </c>
      <c r="K526" s="81">
        <v>0.57765354077607345</v>
      </c>
      <c r="L526" s="81">
        <v>49.028653612734502</v>
      </c>
      <c r="M526" s="81">
        <v>15.025116217195956</v>
      </c>
      <c r="N526" s="81">
        <v>15.253892831138616</v>
      </c>
      <c r="O526" s="81">
        <v>18.968771041555314</v>
      </c>
      <c r="P526" s="81">
        <v>28.150662833015843</v>
      </c>
      <c r="Q526" s="81">
        <v>1.0651664475949578</v>
      </c>
      <c r="R526" s="81">
        <v>0</v>
      </c>
      <c r="S526" s="81">
        <v>0</v>
      </c>
      <c r="T526" s="82"/>
      <c r="U526" s="81">
        <v>3923208</v>
      </c>
      <c r="V526" s="81">
        <v>351</v>
      </c>
      <c r="W526" s="81">
        <v>618</v>
      </c>
      <c r="X526" s="81">
        <v>3705</v>
      </c>
      <c r="Y526" s="81">
        <v>6534</v>
      </c>
      <c r="Z526" s="81">
        <v>9715</v>
      </c>
      <c r="AA526" s="81">
        <v>5519</v>
      </c>
      <c r="AB526" s="81">
        <v>17405</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2288</v>
      </c>
      <c r="B527" s="80">
        <v>57</v>
      </c>
      <c r="C527" s="80">
        <v>6</v>
      </c>
      <c r="D527" s="80">
        <v>4</v>
      </c>
      <c r="E527" s="80">
        <v>2009</v>
      </c>
      <c r="F527" s="80" t="s">
        <v>85</v>
      </c>
      <c r="G527" s="80" t="s">
        <v>2282</v>
      </c>
      <c r="H527" s="80" t="s">
        <v>2283</v>
      </c>
      <c r="I527" s="177"/>
      <c r="J527" s="81">
        <v>83.323601135658464</v>
      </c>
      <c r="K527" s="81">
        <v>0.57323938153520804</v>
      </c>
      <c r="L527" s="81">
        <v>50.310920674727818</v>
      </c>
      <c r="M527" s="81">
        <v>15.236682075000321</v>
      </c>
      <c r="N527" s="81">
        <v>14.705878518834558</v>
      </c>
      <c r="O527" s="81">
        <v>19.387787281857353</v>
      </c>
      <c r="P527" s="81">
        <v>27.078089987165402</v>
      </c>
      <c r="Q527" s="81">
        <v>1.0106579013146555</v>
      </c>
      <c r="R527" s="81">
        <v>0</v>
      </c>
      <c r="S527" s="81">
        <v>0</v>
      </c>
      <c r="T527" s="82"/>
      <c r="U527" s="81">
        <v>3824940</v>
      </c>
      <c r="V527" s="81">
        <v>315</v>
      </c>
      <c r="W527" s="81">
        <v>863</v>
      </c>
      <c r="X527" s="81">
        <v>3923</v>
      </c>
      <c r="Y527" s="81">
        <v>6585</v>
      </c>
      <c r="Z527" s="81">
        <v>9801</v>
      </c>
      <c r="AA527" s="81">
        <v>5450</v>
      </c>
      <c r="AB527" s="81">
        <v>17336</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22.95</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2289</v>
      </c>
      <c r="B528" s="80">
        <v>58</v>
      </c>
      <c r="C528" s="80">
        <v>7</v>
      </c>
      <c r="D528" s="80">
        <v>4</v>
      </c>
      <c r="E528" s="80">
        <v>2010</v>
      </c>
      <c r="F528" s="80" t="s">
        <v>86</v>
      </c>
      <c r="G528" s="80" t="s">
        <v>2282</v>
      </c>
      <c r="H528" s="80" t="s">
        <v>2283</v>
      </c>
      <c r="I528" s="177"/>
      <c r="J528" s="81">
        <v>81.478549576270453</v>
      </c>
      <c r="K528" s="81">
        <v>0.62662102171997291</v>
      </c>
      <c r="L528" s="81">
        <v>45.672930189877903</v>
      </c>
      <c r="M528" s="81">
        <v>16.268358260840095</v>
      </c>
      <c r="N528" s="81">
        <v>17.813261894264965</v>
      </c>
      <c r="O528" s="81">
        <v>19.573772017731034</v>
      </c>
      <c r="P528" s="81">
        <v>27.226408985541656</v>
      </c>
      <c r="Q528" s="81">
        <v>1.042454381528338</v>
      </c>
      <c r="R528" s="81">
        <v>0</v>
      </c>
      <c r="S528" s="81">
        <v>0</v>
      </c>
      <c r="T528" s="82"/>
      <c r="U528" s="81">
        <v>3974515</v>
      </c>
      <c r="V528" s="81">
        <v>315</v>
      </c>
      <c r="W528" s="81">
        <v>863</v>
      </c>
      <c r="X528" s="81">
        <v>3923</v>
      </c>
      <c r="Y528" s="81">
        <v>6598</v>
      </c>
      <c r="Z528" s="81">
        <v>9941</v>
      </c>
      <c r="AA528" s="81">
        <v>5343</v>
      </c>
      <c r="AB528" s="81">
        <v>17134</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23.814</v>
      </c>
      <c r="BJ528" s="81">
        <v>0</v>
      </c>
      <c r="BK528" s="81">
        <v>0</v>
      </c>
      <c r="BL528" s="81">
        <v>0</v>
      </c>
      <c r="BM528" s="82"/>
      <c r="BN528" s="81">
        <v>0</v>
      </c>
      <c r="BO528" s="81">
        <v>0</v>
      </c>
      <c r="BP528" s="81">
        <v>3</v>
      </c>
      <c r="BQ528" s="81">
        <v>0</v>
      </c>
      <c r="BR528" s="81">
        <v>0</v>
      </c>
      <c r="BS528" s="81">
        <v>0</v>
      </c>
      <c r="BT528"/>
      <c r="BU528" s="80">
        <v>23.814</v>
      </c>
      <c r="BV528" s="80">
        <v>0</v>
      </c>
      <c r="BW528" s="80">
        <v>0</v>
      </c>
      <c r="BX528" s="80">
        <v>0</v>
      </c>
      <c r="BY528" s="80">
        <v>0</v>
      </c>
      <c r="BZ528" s="80">
        <v>0</v>
      </c>
      <c r="CA528" s="80">
        <v>0</v>
      </c>
      <c r="CB528" s="80">
        <v>0</v>
      </c>
      <c r="CC528" s="80">
        <v>0</v>
      </c>
    </row>
    <row r="529" spans="1:81">
      <c r="A529" s="80" t="s">
        <v>2290</v>
      </c>
      <c r="B529" s="80">
        <v>59</v>
      </c>
      <c r="C529" s="80">
        <v>8</v>
      </c>
      <c r="D529" s="80">
        <v>4</v>
      </c>
      <c r="E529" s="80">
        <v>2011</v>
      </c>
      <c r="F529" s="80" t="s">
        <v>87</v>
      </c>
      <c r="G529" s="80" t="s">
        <v>2282</v>
      </c>
      <c r="H529" s="80" t="s">
        <v>2283</v>
      </c>
      <c r="I529" s="177"/>
      <c r="J529" s="81">
        <v>87.230647871521626</v>
      </c>
      <c r="K529" s="81">
        <v>0.7656052972201437</v>
      </c>
      <c r="L529" s="81">
        <v>46.672489730167833</v>
      </c>
      <c r="M529" s="81">
        <v>21.66570212378647</v>
      </c>
      <c r="N529" s="81">
        <v>22.889086686114833</v>
      </c>
      <c r="O529" s="81">
        <v>19.498675209242897</v>
      </c>
      <c r="P529" s="81">
        <v>26.216927747460993</v>
      </c>
      <c r="Q529" s="81">
        <v>1.1989263466333528</v>
      </c>
      <c r="R529" s="81">
        <v>0</v>
      </c>
      <c r="S529" s="81">
        <v>0</v>
      </c>
      <c r="T529" s="82"/>
      <c r="U529" s="81">
        <v>3873527</v>
      </c>
      <c r="V529" s="81">
        <v>315</v>
      </c>
      <c r="W529" s="81">
        <v>863</v>
      </c>
      <c r="X529" s="81">
        <v>3923</v>
      </c>
      <c r="Y529" s="81">
        <v>6706</v>
      </c>
      <c r="Z529" s="81">
        <v>10118</v>
      </c>
      <c r="AA529" s="81">
        <v>5298</v>
      </c>
      <c r="AB529" s="81">
        <v>17084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25.25</v>
      </c>
      <c r="BJ529" s="81">
        <v>0</v>
      </c>
      <c r="BK529" s="81">
        <v>0</v>
      </c>
      <c r="BL529" s="81">
        <v>0</v>
      </c>
      <c r="BM529" s="82"/>
      <c r="BN529" s="81">
        <v>0</v>
      </c>
      <c r="BO529" s="81">
        <v>0</v>
      </c>
      <c r="BP529" s="81">
        <v>3</v>
      </c>
      <c r="BQ529" s="81">
        <v>0</v>
      </c>
      <c r="BR529" s="81">
        <v>0</v>
      </c>
      <c r="BS529" s="81">
        <v>0</v>
      </c>
      <c r="BT529"/>
      <c r="BU529" s="80">
        <v>25.25</v>
      </c>
      <c r="BV529" s="80">
        <v>0</v>
      </c>
      <c r="BW529" s="80">
        <v>0</v>
      </c>
      <c r="BX529" s="80">
        <v>0</v>
      </c>
      <c r="BY529" s="80">
        <v>0</v>
      </c>
      <c r="BZ529" s="80">
        <v>0</v>
      </c>
      <c r="CA529" s="80">
        <v>0</v>
      </c>
      <c r="CB529" s="80">
        <v>0</v>
      </c>
      <c r="CC529" s="80">
        <v>0</v>
      </c>
    </row>
    <row r="530" spans="1:81">
      <c r="A530" s="80" t="s">
        <v>2291</v>
      </c>
      <c r="B530" s="80">
        <v>60</v>
      </c>
      <c r="C530" s="80">
        <v>9</v>
      </c>
      <c r="D530" s="80">
        <v>4</v>
      </c>
      <c r="E530" s="80">
        <v>2012</v>
      </c>
      <c r="F530" s="80" t="s">
        <v>88</v>
      </c>
      <c r="G530" s="80" t="s">
        <v>2282</v>
      </c>
      <c r="H530" s="80" t="s">
        <v>2283</v>
      </c>
      <c r="I530" s="177"/>
      <c r="J530" s="81">
        <v>97.646040143974957</v>
      </c>
      <c r="K530" s="81">
        <v>0.74287245412793579</v>
      </c>
      <c r="L530" s="81">
        <v>46.569746617348088</v>
      </c>
      <c r="M530" s="81">
        <v>24.090442525166992</v>
      </c>
      <c r="N530" s="81">
        <v>23.609943293690772</v>
      </c>
      <c r="O530" s="81">
        <v>19.54790441097737</v>
      </c>
      <c r="P530" s="81">
        <v>25.987869692164605</v>
      </c>
      <c r="Q530" s="81">
        <v>1.2904052889658539</v>
      </c>
      <c r="R530" s="81">
        <v>0</v>
      </c>
      <c r="S530" s="81">
        <v>0</v>
      </c>
      <c r="T530" s="82"/>
      <c r="U530" s="81">
        <v>4554585</v>
      </c>
      <c r="V530" s="81">
        <v>315</v>
      </c>
      <c r="W530" s="81">
        <v>863</v>
      </c>
      <c r="X530" s="81">
        <v>3923</v>
      </c>
      <c r="Y530" s="81">
        <v>6721</v>
      </c>
      <c r="Z530" s="81">
        <v>10224</v>
      </c>
      <c r="AA530" s="81">
        <v>5222</v>
      </c>
      <c r="AB530" s="81">
        <v>16924</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28.975000000000001</v>
      </c>
      <c r="BJ530" s="81">
        <v>0</v>
      </c>
      <c r="BK530" s="81">
        <v>0</v>
      </c>
      <c r="BL530" s="81">
        <v>0</v>
      </c>
      <c r="BM530" s="82"/>
      <c r="BN530" s="81">
        <v>0</v>
      </c>
      <c r="BO530" s="81">
        <v>0</v>
      </c>
      <c r="BP530" s="81">
        <v>3</v>
      </c>
      <c r="BQ530" s="81">
        <v>0</v>
      </c>
      <c r="BR530" s="81">
        <v>0</v>
      </c>
      <c r="BS530" s="81">
        <v>0</v>
      </c>
      <c r="BT530"/>
      <c r="BU530" s="80">
        <v>28.975000000000001</v>
      </c>
      <c r="BV530" s="80">
        <v>0</v>
      </c>
      <c r="BW530" s="80">
        <v>0</v>
      </c>
      <c r="BX530" s="80">
        <v>0</v>
      </c>
      <c r="BY530" s="80">
        <v>0</v>
      </c>
      <c r="BZ530" s="80">
        <v>0</v>
      </c>
      <c r="CA530" s="80">
        <v>0</v>
      </c>
      <c r="CB530" s="80">
        <v>0</v>
      </c>
      <c r="CC530" s="80">
        <v>0</v>
      </c>
    </row>
    <row r="531" spans="1:81">
      <c r="A531" s="80" t="s">
        <v>2292</v>
      </c>
      <c r="B531" s="80">
        <v>61</v>
      </c>
      <c r="C531" s="80">
        <v>10</v>
      </c>
      <c r="D531" s="80">
        <v>4</v>
      </c>
      <c r="E531" s="80">
        <v>2013</v>
      </c>
      <c r="F531" s="80" t="s">
        <v>89</v>
      </c>
      <c r="G531" s="80" t="s">
        <v>2282</v>
      </c>
      <c r="H531" s="80" t="s">
        <v>2283</v>
      </c>
      <c r="I531" s="177"/>
      <c r="J531" s="81">
        <v>100.15705728905743</v>
      </c>
      <c r="K531" s="81">
        <v>0.62230632244240836</v>
      </c>
      <c r="L531" s="81">
        <v>41.036426535956203</v>
      </c>
      <c r="M531" s="81">
        <v>20.779275542864053</v>
      </c>
      <c r="N531" s="81">
        <v>24.995724387273523</v>
      </c>
      <c r="O531" s="81">
        <v>18.9009441504972</v>
      </c>
      <c r="P531" s="81">
        <v>25.716132276905554</v>
      </c>
      <c r="Q531" s="81">
        <v>1.3042257955358298</v>
      </c>
      <c r="R531" s="81">
        <v>0</v>
      </c>
      <c r="S531" s="81">
        <v>0</v>
      </c>
      <c r="T531" s="82"/>
      <c r="U531" s="81">
        <v>4250521</v>
      </c>
      <c r="V531" s="81">
        <v>315</v>
      </c>
      <c r="W531" s="81">
        <v>863</v>
      </c>
      <c r="X531" s="81">
        <v>3923</v>
      </c>
      <c r="Y531" s="81">
        <v>6740</v>
      </c>
      <c r="Z531" s="81">
        <v>10327</v>
      </c>
      <c r="AA531" s="81">
        <v>5148</v>
      </c>
      <c r="AB531" s="81">
        <v>16860</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32.085999999999999</v>
      </c>
      <c r="BJ531" s="81">
        <v>0</v>
      </c>
      <c r="BK531" s="81">
        <v>0</v>
      </c>
      <c r="BL531" s="81">
        <v>0</v>
      </c>
      <c r="BM531" s="82"/>
      <c r="BN531" s="81">
        <v>0</v>
      </c>
      <c r="BO531" s="81">
        <v>0</v>
      </c>
      <c r="BP531" s="81">
        <v>3</v>
      </c>
      <c r="BQ531" s="81">
        <v>0</v>
      </c>
      <c r="BR531" s="81">
        <v>0</v>
      </c>
      <c r="BS531" s="81">
        <v>0</v>
      </c>
      <c r="BT531"/>
      <c r="BU531" s="80">
        <v>32.085999999999999</v>
      </c>
      <c r="BV531" s="80">
        <v>0</v>
      </c>
      <c r="BW531" s="80">
        <v>0</v>
      </c>
      <c r="BX531" s="80">
        <v>0</v>
      </c>
      <c r="BY531" s="80">
        <v>0</v>
      </c>
      <c r="BZ531" s="80">
        <v>0</v>
      </c>
      <c r="CA531" s="80">
        <v>0</v>
      </c>
      <c r="CB531" s="80">
        <v>0</v>
      </c>
      <c r="CC531" s="80">
        <v>0</v>
      </c>
    </row>
    <row r="532" spans="1:81">
      <c r="A532" s="80" t="s">
        <v>2293</v>
      </c>
      <c r="B532" s="80">
        <v>62</v>
      </c>
      <c r="C532" s="80">
        <v>11</v>
      </c>
      <c r="D532" s="80">
        <v>4</v>
      </c>
      <c r="E532" s="80">
        <v>2014</v>
      </c>
      <c r="F532" s="80" t="s">
        <v>90</v>
      </c>
      <c r="G532" s="80" t="s">
        <v>2282</v>
      </c>
      <c r="H532" s="80" t="s">
        <v>2283</v>
      </c>
      <c r="I532" s="177"/>
      <c r="J532" s="81">
        <v>98.696940391387415</v>
      </c>
      <c r="K532" s="81">
        <v>0.69525961909531198</v>
      </c>
      <c r="L532" s="81">
        <v>25.349016868973486</v>
      </c>
      <c r="M532" s="81">
        <v>19.861472096530154</v>
      </c>
      <c r="N532" s="81">
        <v>23.995747799255557</v>
      </c>
      <c r="O532" s="81">
        <v>18.07808578354128</v>
      </c>
      <c r="P532" s="81">
        <v>25.618902193347051</v>
      </c>
      <c r="Q532" s="81">
        <v>1.2325681491580855</v>
      </c>
      <c r="R532" s="81">
        <v>0</v>
      </c>
      <c r="S532" s="81">
        <v>0</v>
      </c>
      <c r="T532" s="82"/>
      <c r="U532" s="81">
        <v>4437851</v>
      </c>
      <c r="V532" s="81">
        <v>305</v>
      </c>
      <c r="W532" s="81">
        <v>630</v>
      </c>
      <c r="X532" s="81">
        <v>3875</v>
      </c>
      <c r="Y532" s="81">
        <v>6708</v>
      </c>
      <c r="Z532" s="81">
        <v>10403</v>
      </c>
      <c r="AA532" s="81">
        <v>5102</v>
      </c>
      <c r="AB532" s="81">
        <v>16607</v>
      </c>
      <c r="AC532" s="81">
        <v>0</v>
      </c>
      <c r="AD532" s="81">
        <v>0</v>
      </c>
      <c r="AE532" s="82"/>
      <c r="AF532" s="81">
        <v>77781539.217361286</v>
      </c>
      <c r="AG532" s="81">
        <v>553093.33781196596</v>
      </c>
      <c r="AH532" s="81">
        <v>3874076.8555727117</v>
      </c>
      <c r="AI532" s="81">
        <v>23338030.419026006</v>
      </c>
      <c r="AJ532" s="81">
        <v>31980963.398857396</v>
      </c>
      <c r="AK532" s="81">
        <v>0</v>
      </c>
      <c r="AL532" s="81">
        <v>0</v>
      </c>
      <c r="AM532" s="81">
        <v>2279892.9380290341</v>
      </c>
      <c r="AN532" s="81">
        <v>0</v>
      </c>
      <c r="AO532" s="81">
        <v>0</v>
      </c>
      <c r="AP532" s="82"/>
      <c r="AQ532" s="81">
        <v>666</v>
      </c>
      <c r="AR532" s="81">
        <v>210</v>
      </c>
      <c r="AS532" s="81">
        <v>0</v>
      </c>
      <c r="AT532" s="81">
        <v>1</v>
      </c>
      <c r="AU532" s="81">
        <v>0</v>
      </c>
      <c r="AV532" s="81">
        <v>1</v>
      </c>
      <c r="AW532" s="81" t="s">
        <v>564</v>
      </c>
      <c r="AX532" s="82"/>
      <c r="AY532" s="81">
        <v>3353.04</v>
      </c>
      <c r="AZ532" s="81">
        <v>22849.1</v>
      </c>
      <c r="BA532" s="81">
        <v>0</v>
      </c>
      <c r="BB532" s="81">
        <v>47</v>
      </c>
      <c r="BC532" s="81">
        <v>0</v>
      </c>
      <c r="BD532" s="81">
        <v>11350</v>
      </c>
      <c r="BE532" s="81" t="s">
        <v>564</v>
      </c>
      <c r="BF532" s="82"/>
      <c r="BG532" s="81">
        <v>0</v>
      </c>
      <c r="BH532" s="81">
        <v>0</v>
      </c>
      <c r="BI532" s="81">
        <v>31.838000000000001</v>
      </c>
      <c r="BJ532" s="81">
        <v>0</v>
      </c>
      <c r="BK532" s="81">
        <v>0</v>
      </c>
      <c r="BL532" s="81">
        <v>0</v>
      </c>
      <c r="BM532" s="82"/>
      <c r="BN532" s="81">
        <v>0</v>
      </c>
      <c r="BO532" s="81">
        <v>0</v>
      </c>
      <c r="BP532" s="81">
        <v>2</v>
      </c>
      <c r="BQ532" s="81">
        <v>0</v>
      </c>
      <c r="BR532" s="81">
        <v>0</v>
      </c>
      <c r="BS532" s="81">
        <v>0</v>
      </c>
      <c r="BT532"/>
      <c r="BU532" s="80">
        <v>31.838000000000001</v>
      </c>
      <c r="BV532" s="80">
        <v>0</v>
      </c>
      <c r="BW532" s="80">
        <v>0</v>
      </c>
      <c r="BX532" s="80">
        <v>0</v>
      </c>
      <c r="BY532" s="80">
        <v>0</v>
      </c>
      <c r="BZ532" s="80">
        <v>0</v>
      </c>
      <c r="CA532" s="80">
        <v>0</v>
      </c>
      <c r="CB532" s="80">
        <v>0</v>
      </c>
      <c r="CC532" s="80">
        <v>0</v>
      </c>
    </row>
    <row r="533" spans="1:81">
      <c r="A533" s="80" t="s">
        <v>2294</v>
      </c>
      <c r="B533" s="80">
        <v>63</v>
      </c>
      <c r="C533" s="80">
        <v>12</v>
      </c>
      <c r="D533" s="80">
        <v>4</v>
      </c>
      <c r="E533" s="80">
        <v>2015</v>
      </c>
      <c r="F533" s="80" t="s">
        <v>91</v>
      </c>
      <c r="G533" s="80" t="s">
        <v>2282</v>
      </c>
      <c r="H533" s="80" t="s">
        <v>2283</v>
      </c>
      <c r="I533" s="177"/>
      <c r="J533" s="81">
        <v>89.815247482032987</v>
      </c>
      <c r="K533" s="81">
        <v>0.65748995033657698</v>
      </c>
      <c r="L533" s="81">
        <v>29.738305896803219</v>
      </c>
      <c r="M533" s="81">
        <v>22.930381228598591</v>
      </c>
      <c r="N533" s="81">
        <v>20.891702225915175</v>
      </c>
      <c r="O533" s="81">
        <v>18.039822949365529</v>
      </c>
      <c r="P533" s="81">
        <v>25.659160759043878</v>
      </c>
      <c r="Q533" s="81">
        <v>1.1900571200918</v>
      </c>
      <c r="R533" s="81">
        <v>0</v>
      </c>
      <c r="S533" s="81">
        <v>0</v>
      </c>
      <c r="T533" s="82"/>
      <c r="U533" s="81">
        <v>4566270</v>
      </c>
      <c r="V533" s="81">
        <v>305</v>
      </c>
      <c r="W533" s="81">
        <v>630</v>
      </c>
      <c r="X533" s="81">
        <v>3875</v>
      </c>
      <c r="Y533" s="81">
        <v>6707</v>
      </c>
      <c r="Z533" s="81">
        <v>10481</v>
      </c>
      <c r="AA533" s="81">
        <v>5106</v>
      </c>
      <c r="AB533" s="81">
        <v>16379</v>
      </c>
      <c r="AC533" s="81">
        <v>0</v>
      </c>
      <c r="AD533" s="81">
        <v>0</v>
      </c>
      <c r="AE533" s="82"/>
      <c r="AF533" s="81">
        <v>77176340.627138287</v>
      </c>
      <c r="AG533" s="81">
        <v>510054.92804566695</v>
      </c>
      <c r="AH533" s="81">
        <v>4226420.8970708176</v>
      </c>
      <c r="AI533" s="81">
        <v>23570472.761683296</v>
      </c>
      <c r="AJ533" s="81">
        <v>32193075.524165325</v>
      </c>
      <c r="AK533" s="81">
        <v>0</v>
      </c>
      <c r="AL533" s="81">
        <v>0</v>
      </c>
      <c r="AM533" s="81">
        <v>2244673.2426791317</v>
      </c>
      <c r="AN533" s="81">
        <v>0</v>
      </c>
      <c r="AO533" s="81">
        <v>0</v>
      </c>
      <c r="AP533" s="82"/>
      <c r="AQ533" s="81">
        <v>734</v>
      </c>
      <c r="AR533" s="81">
        <v>303</v>
      </c>
      <c r="AS533" s="81">
        <v>0</v>
      </c>
      <c r="AT533" s="81">
        <v>1</v>
      </c>
      <c r="AU533" s="81">
        <v>0</v>
      </c>
      <c r="AV533" s="81">
        <v>2</v>
      </c>
      <c r="AW533" s="81" t="s">
        <v>564</v>
      </c>
      <c r="AX533" s="82"/>
      <c r="AY533" s="81">
        <v>3842.17</v>
      </c>
      <c r="AZ533" s="81">
        <v>32596.400000000001</v>
      </c>
      <c r="BA533" s="81">
        <v>0</v>
      </c>
      <c r="BB533" s="81">
        <v>47</v>
      </c>
      <c r="BC533" s="81">
        <v>0</v>
      </c>
      <c r="BD533" s="81">
        <v>17100</v>
      </c>
      <c r="BE533" s="81" t="s">
        <v>564</v>
      </c>
      <c r="BF533" s="82"/>
      <c r="BG533" s="81">
        <v>0</v>
      </c>
      <c r="BH533" s="81">
        <v>0</v>
      </c>
      <c r="BI533" s="81">
        <v>35.884999999999998</v>
      </c>
      <c r="BJ533" s="81">
        <v>0</v>
      </c>
      <c r="BK533" s="81">
        <v>0</v>
      </c>
      <c r="BL533" s="81">
        <v>0</v>
      </c>
      <c r="BM533" s="82"/>
      <c r="BN533" s="81">
        <v>0</v>
      </c>
      <c r="BO533" s="81">
        <v>0</v>
      </c>
      <c r="BP533" s="81">
        <v>3</v>
      </c>
      <c r="BQ533" s="81">
        <v>0</v>
      </c>
      <c r="BR533" s="81">
        <v>0</v>
      </c>
      <c r="BS533" s="81">
        <v>0</v>
      </c>
      <c r="BT533"/>
      <c r="BU533" s="80">
        <v>35.884999999999998</v>
      </c>
      <c r="BV533" s="80">
        <v>0</v>
      </c>
      <c r="BW533" s="80">
        <v>0</v>
      </c>
      <c r="BX533" s="80">
        <v>0</v>
      </c>
      <c r="BY533" s="80">
        <v>0</v>
      </c>
      <c r="BZ533" s="80">
        <v>0</v>
      </c>
      <c r="CA533" s="80">
        <v>0</v>
      </c>
      <c r="CB533" s="80">
        <v>0</v>
      </c>
      <c r="CC533" s="80">
        <v>0</v>
      </c>
    </row>
    <row r="534" spans="1:81">
      <c r="A534" s="80" t="s">
        <v>2295</v>
      </c>
      <c r="B534" s="80">
        <v>64</v>
      </c>
      <c r="C534" s="80">
        <v>13</v>
      </c>
      <c r="D534" s="80">
        <v>4</v>
      </c>
      <c r="E534" s="80">
        <v>2016</v>
      </c>
      <c r="F534" s="80" t="s">
        <v>92</v>
      </c>
      <c r="G534" s="80" t="s">
        <v>2282</v>
      </c>
      <c r="H534" s="80" t="s">
        <v>2283</v>
      </c>
      <c r="I534" s="177"/>
      <c r="J534" s="81">
        <v>76.90303380028341</v>
      </c>
      <c r="K534" s="81">
        <v>0.63494051520868489</v>
      </c>
      <c r="L534" s="81">
        <v>31.429593059326365</v>
      </c>
      <c r="M534" s="81">
        <v>16.19425306102011</v>
      </c>
      <c r="N534" s="81">
        <v>18.156461723939483</v>
      </c>
      <c r="O534" s="81">
        <v>17.892169570865626</v>
      </c>
      <c r="P534" s="81">
        <v>25.061287735885184</v>
      </c>
      <c r="Q534" s="81">
        <v>1.1391533451858644</v>
      </c>
      <c r="R534" s="81">
        <v>0</v>
      </c>
      <c r="S534" s="81">
        <v>0</v>
      </c>
      <c r="T534" s="82"/>
      <c r="U534" s="81">
        <v>4548820</v>
      </c>
      <c r="V534" s="81">
        <v>305</v>
      </c>
      <c r="W534" s="81">
        <v>630</v>
      </c>
      <c r="X534" s="81">
        <v>3875</v>
      </c>
      <c r="Y534" s="81">
        <v>6765</v>
      </c>
      <c r="Z534" s="81">
        <v>10523</v>
      </c>
      <c r="AA534" s="81">
        <v>5158</v>
      </c>
      <c r="AB534" s="81">
        <v>16128</v>
      </c>
      <c r="AC534" s="81">
        <v>0</v>
      </c>
      <c r="AD534" s="81">
        <v>0</v>
      </c>
      <c r="AE534" s="82"/>
      <c r="AF534" s="81">
        <v>67490030.034260169</v>
      </c>
      <c r="AG534" s="81">
        <v>483132.41244600201</v>
      </c>
      <c r="AH534" s="81">
        <v>3581418.5729739638</v>
      </c>
      <c r="AI534" s="81">
        <v>24044702.106162172</v>
      </c>
      <c r="AJ534" s="81">
        <v>28120498.383322079</v>
      </c>
      <c r="AK534" s="81">
        <v>0</v>
      </c>
      <c r="AL534" s="81">
        <v>0</v>
      </c>
      <c r="AM534" s="81">
        <v>2211991.9121916359</v>
      </c>
      <c r="AN534" s="81">
        <v>0</v>
      </c>
      <c r="AO534" s="81">
        <v>0</v>
      </c>
      <c r="AP534" s="82"/>
      <c r="AQ534" s="81">
        <v>777</v>
      </c>
      <c r="AR534" s="81">
        <v>356</v>
      </c>
      <c r="AS534" s="81">
        <v>0</v>
      </c>
      <c r="AT534" s="81">
        <v>1</v>
      </c>
      <c r="AU534" s="81">
        <v>0</v>
      </c>
      <c r="AV534" s="81">
        <v>2</v>
      </c>
      <c r="AW534" s="81" t="s">
        <v>564</v>
      </c>
      <c r="AX534" s="82"/>
      <c r="AY534" s="81">
        <v>4145.29</v>
      </c>
      <c r="AZ534" s="81">
        <v>34765.5</v>
      </c>
      <c r="BA534" s="81">
        <v>0</v>
      </c>
      <c r="BB534" s="81">
        <v>47</v>
      </c>
      <c r="BC534" s="81">
        <v>0</v>
      </c>
      <c r="BD534" s="81">
        <v>17100</v>
      </c>
      <c r="BE534" s="81" t="s">
        <v>564</v>
      </c>
      <c r="BF534" s="82"/>
      <c r="BG534" s="81">
        <v>0</v>
      </c>
      <c r="BH534" s="81">
        <v>0</v>
      </c>
      <c r="BI534" s="81">
        <v>35.078000000000003</v>
      </c>
      <c r="BJ534" s="81">
        <v>0</v>
      </c>
      <c r="BK534" s="81">
        <v>0</v>
      </c>
      <c r="BL534" s="81">
        <v>0</v>
      </c>
      <c r="BM534" s="82"/>
      <c r="BN534" s="81">
        <v>0</v>
      </c>
      <c r="BO534" s="81">
        <v>0</v>
      </c>
      <c r="BP534" s="81">
        <v>3</v>
      </c>
      <c r="BQ534" s="81">
        <v>0</v>
      </c>
      <c r="BR534" s="81">
        <v>0</v>
      </c>
      <c r="BS534" s="81">
        <v>0</v>
      </c>
      <c r="BT534"/>
      <c r="BU534" s="80">
        <v>35.078000000000003</v>
      </c>
      <c r="BV534" s="80">
        <v>0</v>
      </c>
      <c r="BW534" s="80">
        <v>0</v>
      </c>
      <c r="BX534" s="80">
        <v>0</v>
      </c>
      <c r="BY534" s="80">
        <v>0</v>
      </c>
      <c r="BZ534" s="80">
        <v>0</v>
      </c>
      <c r="CA534" s="80">
        <v>0</v>
      </c>
      <c r="CB534" s="80">
        <v>0</v>
      </c>
      <c r="CC534" s="80">
        <v>0</v>
      </c>
    </row>
    <row r="535" spans="1:81">
      <c r="A535" s="80" t="s">
        <v>2296</v>
      </c>
      <c r="B535" s="80">
        <v>65</v>
      </c>
      <c r="C535" s="80">
        <v>14</v>
      </c>
      <c r="D535" s="80">
        <v>4</v>
      </c>
      <c r="E535" s="80">
        <v>2017</v>
      </c>
      <c r="F535" s="80" t="s">
        <v>71</v>
      </c>
      <c r="G535" s="80" t="s">
        <v>2282</v>
      </c>
      <c r="H535" s="80" t="s">
        <v>2283</v>
      </c>
      <c r="I535" s="177"/>
      <c r="J535" s="81">
        <v>75.746312717098604</v>
      </c>
      <c r="K535" s="81">
        <v>0.62912747657755652</v>
      </c>
      <c r="L535" s="81">
        <v>27.03603050828584</v>
      </c>
      <c r="M535" s="81">
        <v>13.737328518247423</v>
      </c>
      <c r="N535" s="81">
        <v>19.003557968866158</v>
      </c>
      <c r="O535" s="81">
        <v>17.752413772189925</v>
      </c>
      <c r="P535" s="81">
        <v>24.603200919873885</v>
      </c>
      <c r="Q535" s="81">
        <v>1.0879611950677481</v>
      </c>
      <c r="R535" s="81">
        <v>0</v>
      </c>
      <c r="S535" s="81">
        <v>0</v>
      </c>
      <c r="T535" s="82"/>
      <c r="U535" s="81">
        <v>4812122</v>
      </c>
      <c r="V535" s="81">
        <v>305</v>
      </c>
      <c r="W535" s="81">
        <v>630</v>
      </c>
      <c r="X535" s="81">
        <v>3875</v>
      </c>
      <c r="Y535" s="81">
        <v>6833</v>
      </c>
      <c r="Z535" s="81">
        <v>10614</v>
      </c>
      <c r="AA535" s="81">
        <v>5096</v>
      </c>
      <c r="AB535" s="81">
        <v>15929</v>
      </c>
      <c r="AC535" s="81">
        <v>0</v>
      </c>
      <c r="AD535" s="81">
        <v>0</v>
      </c>
      <c r="AE535" s="82"/>
      <c r="AF535" s="81">
        <v>67735468.660470918</v>
      </c>
      <c r="AG535" s="81">
        <v>489852.53806115378</v>
      </c>
      <c r="AH535" s="81">
        <v>3959501.6574488911</v>
      </c>
      <c r="AI535" s="81">
        <v>22081539.766998701</v>
      </c>
      <c r="AJ535" s="81">
        <v>31786478.65227617</v>
      </c>
      <c r="AK535" s="81">
        <v>0</v>
      </c>
      <c r="AL535" s="81">
        <v>0</v>
      </c>
      <c r="AM535" s="81">
        <v>2188117.0661724098</v>
      </c>
      <c r="AN535" s="81">
        <v>0</v>
      </c>
      <c r="AO535" s="81">
        <v>0</v>
      </c>
      <c r="AP535" s="82"/>
      <c r="AQ535" s="81">
        <v>816</v>
      </c>
      <c r="AR535" s="81">
        <v>363</v>
      </c>
      <c r="AS535" s="81">
        <v>0</v>
      </c>
      <c r="AT535" s="81">
        <v>1</v>
      </c>
      <c r="AU535" s="81">
        <v>0</v>
      </c>
      <c r="AV535" s="81">
        <v>2</v>
      </c>
      <c r="AW535" s="81" t="s">
        <v>564</v>
      </c>
      <c r="AX535" s="82"/>
      <c r="AY535" s="81">
        <v>4403.49</v>
      </c>
      <c r="AZ535" s="81">
        <v>35055.199999999997</v>
      </c>
      <c r="BA535" s="81">
        <v>0</v>
      </c>
      <c r="BB535" s="81">
        <v>47</v>
      </c>
      <c r="BC535" s="81">
        <v>0</v>
      </c>
      <c r="BD535" s="81">
        <v>17100</v>
      </c>
      <c r="BE535" s="81" t="s">
        <v>564</v>
      </c>
      <c r="BF535" s="82"/>
      <c r="BG535" s="81">
        <v>0</v>
      </c>
      <c r="BH535" s="81">
        <v>0</v>
      </c>
      <c r="BI535" s="81">
        <v>31.667000000000002</v>
      </c>
      <c r="BJ535" s="81">
        <v>0</v>
      </c>
      <c r="BK535" s="81">
        <v>0</v>
      </c>
      <c r="BL535" s="81">
        <v>0</v>
      </c>
      <c r="BM535" s="82"/>
      <c r="BN535" s="81">
        <v>0</v>
      </c>
      <c r="BO535" s="81">
        <v>0</v>
      </c>
      <c r="BP535" s="81">
        <v>3</v>
      </c>
      <c r="BQ535" s="81">
        <v>0</v>
      </c>
      <c r="BR535" s="81">
        <v>0</v>
      </c>
      <c r="BS535" s="81">
        <v>0</v>
      </c>
      <c r="BT535"/>
      <c r="BU535" s="80">
        <v>31.667000000000002</v>
      </c>
      <c r="BV535" s="80">
        <v>0</v>
      </c>
      <c r="BW535" s="80">
        <v>0</v>
      </c>
      <c r="BX535" s="80">
        <v>0</v>
      </c>
      <c r="BY535" s="80">
        <v>0</v>
      </c>
      <c r="BZ535" s="80">
        <v>0</v>
      </c>
      <c r="CA535" s="80">
        <v>0</v>
      </c>
      <c r="CB535" s="80">
        <v>0</v>
      </c>
      <c r="CC535" s="80">
        <v>0</v>
      </c>
    </row>
    <row r="536" spans="1:81">
      <c r="A536" s="80" t="s">
        <v>2297</v>
      </c>
      <c r="B536" s="80">
        <v>66</v>
      </c>
      <c r="C536" s="80">
        <v>15</v>
      </c>
      <c r="D536" s="80">
        <v>4</v>
      </c>
      <c r="E536" s="80">
        <v>2018</v>
      </c>
      <c r="F536" s="80" t="s">
        <v>93</v>
      </c>
      <c r="G536" s="80" t="s">
        <v>2282</v>
      </c>
      <c r="H536" s="80" t="s">
        <v>2283</v>
      </c>
      <c r="I536" s="177"/>
      <c r="J536" s="81">
        <v>69.122764108020817</v>
      </c>
      <c r="K536" s="81">
        <v>0.54222026884176</v>
      </c>
      <c r="L536" s="81">
        <v>24.058037555563935</v>
      </c>
      <c r="M536" s="81">
        <v>13.253822705070149</v>
      </c>
      <c r="N536" s="81">
        <v>12.922088229244649</v>
      </c>
      <c r="O536" s="81">
        <v>17.369650956524605</v>
      </c>
      <c r="P536" s="81">
        <v>24.195778722452349</v>
      </c>
      <c r="Q536" s="81">
        <v>1.0001295289814751</v>
      </c>
      <c r="R536" s="81">
        <v>0</v>
      </c>
      <c r="S536" s="81">
        <v>0</v>
      </c>
      <c r="T536" s="82"/>
      <c r="U536" s="81">
        <v>4534639</v>
      </c>
      <c r="V536" s="81">
        <v>305</v>
      </c>
      <c r="W536" s="81">
        <v>630</v>
      </c>
      <c r="X536" s="81">
        <v>3875</v>
      </c>
      <c r="Y536" s="81">
        <v>6944</v>
      </c>
      <c r="Z536" s="81">
        <v>10584</v>
      </c>
      <c r="AA536" s="81">
        <v>5062</v>
      </c>
      <c r="AB536" s="81">
        <v>15780</v>
      </c>
      <c r="AC536" s="81">
        <v>0</v>
      </c>
      <c r="AD536" s="81">
        <v>0</v>
      </c>
      <c r="AE536" s="82"/>
      <c r="AF536" s="81">
        <v>66778095.0337184</v>
      </c>
      <c r="AG536" s="81">
        <v>431601.59735761629</v>
      </c>
      <c r="AH536" s="81">
        <v>3669807.7038341151</v>
      </c>
      <c r="AI536" s="81">
        <v>22561274.58061913</v>
      </c>
      <c r="AJ536" s="81">
        <v>27266757.1967857</v>
      </c>
      <c r="AK536" s="81">
        <v>0</v>
      </c>
      <c r="AL536" s="81">
        <v>0</v>
      </c>
      <c r="AM536" s="81">
        <v>2172134.5270298189</v>
      </c>
      <c r="AN536" s="81">
        <v>0</v>
      </c>
      <c r="AO536" s="81">
        <v>0</v>
      </c>
      <c r="AP536" s="82"/>
      <c r="AQ536" s="81">
        <v>861</v>
      </c>
      <c r="AR536" s="81">
        <v>408</v>
      </c>
      <c r="AS536" s="81">
        <v>0</v>
      </c>
      <c r="AT536" s="81">
        <v>1</v>
      </c>
      <c r="AU536" s="81">
        <v>0</v>
      </c>
      <c r="AV536" s="81">
        <v>2</v>
      </c>
      <c r="AW536" s="81" t="s">
        <v>564</v>
      </c>
      <c r="AX536" s="82"/>
      <c r="AY536" s="81">
        <v>4713.0200000000004</v>
      </c>
      <c r="AZ536" s="81">
        <v>37113</v>
      </c>
      <c r="BA536" s="81">
        <v>0</v>
      </c>
      <c r="BB536" s="81">
        <v>47</v>
      </c>
      <c r="BC536" s="81">
        <v>0</v>
      </c>
      <c r="BD536" s="81">
        <v>17100</v>
      </c>
      <c r="BE536" s="81" t="s">
        <v>564</v>
      </c>
      <c r="BF536" s="82"/>
      <c r="BG536" s="81">
        <v>0</v>
      </c>
      <c r="BH536" s="81">
        <v>0</v>
      </c>
      <c r="BI536" s="81">
        <v>31.131</v>
      </c>
      <c r="BJ536" s="81">
        <v>0</v>
      </c>
      <c r="BK536" s="81">
        <v>0</v>
      </c>
      <c r="BL536" s="81">
        <v>0</v>
      </c>
      <c r="BM536" s="82"/>
      <c r="BN536" s="81">
        <v>0</v>
      </c>
      <c r="BO536" s="81">
        <v>0</v>
      </c>
      <c r="BP536" s="81">
        <v>3</v>
      </c>
      <c r="BQ536" s="81">
        <v>0</v>
      </c>
      <c r="BR536" s="81">
        <v>0</v>
      </c>
      <c r="BS536" s="81">
        <v>0</v>
      </c>
      <c r="BT536"/>
      <c r="BU536" s="80">
        <v>31.131</v>
      </c>
      <c r="BV536" s="80">
        <v>0</v>
      </c>
      <c r="BW536" s="80">
        <v>0</v>
      </c>
      <c r="BX536" s="80">
        <v>0</v>
      </c>
      <c r="BY536" s="80">
        <v>0</v>
      </c>
      <c r="BZ536" s="80">
        <v>0</v>
      </c>
      <c r="CA536" s="80">
        <v>0</v>
      </c>
      <c r="CB536" s="80">
        <v>0</v>
      </c>
      <c r="CC536" s="80">
        <v>0</v>
      </c>
    </row>
    <row r="537" spans="1:81">
      <c r="A537" s="80" t="s">
        <v>2298</v>
      </c>
      <c r="B537" s="80">
        <v>67</v>
      </c>
      <c r="C537" s="80">
        <v>16</v>
      </c>
      <c r="D537" s="80">
        <v>4</v>
      </c>
      <c r="E537" s="80">
        <v>2019</v>
      </c>
      <c r="F537" s="80" t="s">
        <v>73</v>
      </c>
      <c r="G537" s="80" t="s">
        <v>2282</v>
      </c>
      <c r="H537" s="80" t="s">
        <v>2283</v>
      </c>
      <c r="I537" s="177"/>
      <c r="J537" s="81">
        <v>83.796481681265661</v>
      </c>
      <c r="K537" s="81">
        <v>0.51006288160137192</v>
      </c>
      <c r="L537" s="81">
        <v>24.437737452545306</v>
      </c>
      <c r="M537" s="81">
        <v>14.842846109363002</v>
      </c>
      <c r="N537" s="81">
        <v>13.485540703773282</v>
      </c>
      <c r="O537" s="81">
        <v>16.855982414435434</v>
      </c>
      <c r="P537" s="81">
        <v>24.089280589710885</v>
      </c>
      <c r="Q537" s="81">
        <v>0.96524889194102292</v>
      </c>
      <c r="R537" s="81">
        <v>0</v>
      </c>
      <c r="S537" s="81">
        <v>0</v>
      </c>
      <c r="T537" s="82"/>
      <c r="U537" s="81">
        <v>5446817</v>
      </c>
      <c r="V537" s="81">
        <v>305</v>
      </c>
      <c r="W537" s="81">
        <v>630</v>
      </c>
      <c r="X537" s="81">
        <v>3875</v>
      </c>
      <c r="Y537" s="81">
        <v>7017</v>
      </c>
      <c r="Z537" s="81">
        <v>10553</v>
      </c>
      <c r="AA537" s="81">
        <v>5002</v>
      </c>
      <c r="AB537" s="81">
        <v>15642</v>
      </c>
      <c r="AC537" s="81">
        <v>0</v>
      </c>
      <c r="AD537" s="81">
        <v>0</v>
      </c>
      <c r="AE537" s="82"/>
      <c r="AF537" s="81">
        <v>72303348.682927683</v>
      </c>
      <c r="AG537" s="81">
        <v>418007.91125224752</v>
      </c>
      <c r="AH537" s="81">
        <v>3995243.7447276679</v>
      </c>
      <c r="AI537" s="81">
        <v>22295789.336616781</v>
      </c>
      <c r="AJ537" s="81">
        <v>27461370.036087107</v>
      </c>
      <c r="AK537" s="81">
        <v>0</v>
      </c>
      <c r="AL537" s="81">
        <v>0</v>
      </c>
      <c r="AM537" s="81">
        <v>2130322.6470870445</v>
      </c>
      <c r="AN537" s="81">
        <v>0</v>
      </c>
      <c r="AO537" s="81">
        <v>0</v>
      </c>
      <c r="AP537" s="82"/>
      <c r="AQ537" s="81">
        <v>892</v>
      </c>
      <c r="AR537" s="81">
        <v>475</v>
      </c>
      <c r="AS537" s="81">
        <v>0</v>
      </c>
      <c r="AT537" s="81">
        <v>1</v>
      </c>
      <c r="AU537" s="81">
        <v>0</v>
      </c>
      <c r="AV537" s="81">
        <v>2</v>
      </c>
      <c r="AW537" s="81" t="s">
        <v>564</v>
      </c>
      <c r="AX537" s="82"/>
      <c r="AY537" s="81">
        <v>4909.8200000000033</v>
      </c>
      <c r="AZ537" s="81">
        <v>40232</v>
      </c>
      <c r="BA537" s="81">
        <v>0</v>
      </c>
      <c r="BB537" s="81">
        <v>47</v>
      </c>
      <c r="BC537" s="81">
        <v>0</v>
      </c>
      <c r="BD537" s="81">
        <v>17100</v>
      </c>
      <c r="BE537" s="81" t="s">
        <v>564</v>
      </c>
      <c r="BF537" s="82"/>
      <c r="BG537" s="81">
        <v>0</v>
      </c>
      <c r="BH537" s="81">
        <v>0</v>
      </c>
      <c r="BI537" s="81">
        <v>26.713999999999999</v>
      </c>
      <c r="BJ537" s="81">
        <v>0</v>
      </c>
      <c r="BK537" s="81">
        <v>0</v>
      </c>
      <c r="BL537" s="81">
        <v>0</v>
      </c>
      <c r="BM537" s="82"/>
      <c r="BN537" s="81">
        <v>0</v>
      </c>
      <c r="BO537" s="81">
        <v>0</v>
      </c>
      <c r="BP537" s="81">
        <v>3</v>
      </c>
      <c r="BQ537" s="81">
        <v>0</v>
      </c>
      <c r="BR537" s="81">
        <v>0</v>
      </c>
      <c r="BS537" s="81">
        <v>0</v>
      </c>
      <c r="BT537"/>
      <c r="BU537" s="80">
        <v>26.713999999999999</v>
      </c>
      <c r="BV537" s="80">
        <v>0</v>
      </c>
      <c r="BW537" s="80">
        <v>0</v>
      </c>
      <c r="BX537" s="80">
        <v>0</v>
      </c>
      <c r="BY537" s="80">
        <v>0</v>
      </c>
      <c r="BZ537" s="80">
        <v>0</v>
      </c>
      <c r="CA537" s="80">
        <v>0</v>
      </c>
      <c r="CB537" s="80">
        <v>0</v>
      </c>
      <c r="CC537" s="80">
        <v>0</v>
      </c>
    </row>
    <row r="538" spans="1:81">
      <c r="A538" s="80" t="s">
        <v>2299</v>
      </c>
      <c r="B538" s="80">
        <v>68</v>
      </c>
      <c r="C538" s="80">
        <v>17</v>
      </c>
      <c r="D538" s="80">
        <v>4</v>
      </c>
      <c r="E538" s="80">
        <v>2020</v>
      </c>
      <c r="F538" s="80" t="s">
        <v>218</v>
      </c>
      <c r="G538" s="80" t="s">
        <v>2282</v>
      </c>
      <c r="H538" s="80" t="s">
        <v>2283</v>
      </c>
      <c r="I538" s="177"/>
      <c r="J538" s="81">
        <v>83.372763842314981</v>
      </c>
      <c r="K538" s="81">
        <v>0.55184356839580884</v>
      </c>
      <c r="L538" s="81">
        <v>33.954164690959985</v>
      </c>
      <c r="M538" s="81">
        <v>15.1818850698264</v>
      </c>
      <c r="N538" s="81">
        <v>15.107882986853033</v>
      </c>
      <c r="O538" s="81">
        <v>14.838197436128148</v>
      </c>
      <c r="P538" s="81">
        <v>22.739166319831305</v>
      </c>
      <c r="Q538" s="81">
        <v>0.91333951959854776</v>
      </c>
      <c r="R538" s="81">
        <v>0</v>
      </c>
      <c r="S538" s="81">
        <v>0</v>
      </c>
      <c r="T538" s="82"/>
      <c r="U538" s="81">
        <v>5882853</v>
      </c>
      <c r="V538" s="81">
        <v>288</v>
      </c>
      <c r="W538" s="81">
        <v>821</v>
      </c>
      <c r="X538" s="81">
        <v>4161</v>
      </c>
      <c r="Y538" s="81">
        <v>7062</v>
      </c>
      <c r="Z538" s="81">
        <v>10603</v>
      </c>
      <c r="AA538" s="81">
        <v>5130</v>
      </c>
      <c r="AB538" s="81">
        <v>15490</v>
      </c>
      <c r="AC538" s="81">
        <v>0</v>
      </c>
      <c r="AD538" s="81">
        <v>0</v>
      </c>
      <c r="AE538" s="82"/>
      <c r="AF538" s="81">
        <v>71961654.497466326</v>
      </c>
      <c r="AG538" s="81">
        <v>411496.15369089041</v>
      </c>
      <c r="AH538" s="81">
        <v>5695285.8529343493</v>
      </c>
      <c r="AI538" s="81">
        <v>22345127.636176232</v>
      </c>
      <c r="AJ538" s="81">
        <v>31065450.468689051</v>
      </c>
      <c r="AK538" s="81"/>
      <c r="AL538" s="81"/>
      <c r="AM538" s="81">
        <v>2021617.0974894455</v>
      </c>
      <c r="AN538" s="81"/>
      <c r="AO538" s="81"/>
      <c r="AP538" s="82"/>
      <c r="AQ538" s="81">
        <v>923</v>
      </c>
      <c r="AR538" s="81">
        <v>508</v>
      </c>
      <c r="AS538" s="81">
        <v>0</v>
      </c>
      <c r="AT538" s="81">
        <v>1</v>
      </c>
      <c r="AU538" s="81">
        <v>0</v>
      </c>
      <c r="AV538" s="81">
        <v>2</v>
      </c>
      <c r="AW538" s="81">
        <v>0</v>
      </c>
      <c r="AX538" s="82"/>
      <c r="AY538" s="81">
        <v>5128.7100000000019</v>
      </c>
      <c r="AZ538" s="81">
        <v>41853.699999999983</v>
      </c>
      <c r="BA538" s="81">
        <v>0</v>
      </c>
      <c r="BB538" s="81">
        <v>47</v>
      </c>
      <c r="BC538" s="81">
        <v>0</v>
      </c>
      <c r="BD538" s="81">
        <v>17100</v>
      </c>
      <c r="BE538" s="81">
        <v>0</v>
      </c>
      <c r="BF538" s="82"/>
      <c r="BG538" s="81">
        <v>0</v>
      </c>
      <c r="BH538" s="81">
        <v>0</v>
      </c>
      <c r="BI538" s="81">
        <v>32.536999999999999</v>
      </c>
      <c r="BJ538" s="81">
        <v>0</v>
      </c>
      <c r="BK538" s="81">
        <v>0</v>
      </c>
      <c r="BL538" s="81">
        <v>0</v>
      </c>
      <c r="BM538" s="82"/>
      <c r="BN538" s="81">
        <v>0</v>
      </c>
      <c r="BO538" s="81">
        <v>0</v>
      </c>
      <c r="BP538" s="81">
        <v>4</v>
      </c>
      <c r="BQ538" s="81">
        <v>0</v>
      </c>
      <c r="BR538" s="81">
        <v>0</v>
      </c>
      <c r="BS538" s="81">
        <v>0</v>
      </c>
      <c r="BT538"/>
      <c r="BU538" s="80">
        <v>32.536999999999999</v>
      </c>
      <c r="BV538" s="80">
        <v>0</v>
      </c>
      <c r="BW538" s="80">
        <v>0</v>
      </c>
      <c r="BX538" s="80">
        <v>0</v>
      </c>
      <c r="BY538" s="80">
        <v>0</v>
      </c>
      <c r="BZ538" s="80">
        <v>0</v>
      </c>
      <c r="CA538" s="80">
        <v>0</v>
      </c>
      <c r="CB538" s="80">
        <v>0</v>
      </c>
      <c r="CC538" s="80">
        <v>0</v>
      </c>
    </row>
    <row r="539" spans="1:81">
      <c r="A539" s="80" t="s">
        <v>2300</v>
      </c>
      <c r="B539" s="80">
        <v>68</v>
      </c>
      <c r="C539" s="80">
        <v>18</v>
      </c>
      <c r="D539" s="80">
        <v>4</v>
      </c>
      <c r="E539" s="80">
        <v>2021</v>
      </c>
      <c r="F539" s="80" t="s">
        <v>75</v>
      </c>
      <c r="G539" s="174" t="s">
        <v>2282</v>
      </c>
      <c r="H539" s="80" t="s">
        <v>2283</v>
      </c>
      <c r="I539" s="177"/>
      <c r="J539" s="81">
        <v>76.073071250772813</v>
      </c>
      <c r="K539" s="81">
        <v>0.55391641898723432</v>
      </c>
      <c r="L539" s="81">
        <v>31.245455510624602</v>
      </c>
      <c r="M539" s="81">
        <v>13.736308555723213</v>
      </c>
      <c r="N539" s="81">
        <v>12.002247919156909</v>
      </c>
      <c r="O539" s="81">
        <v>14.361492641805398</v>
      </c>
      <c r="P539" s="81">
        <v>23.476432724346878</v>
      </c>
      <c r="Q539" s="81">
        <v>0.9120081544135713</v>
      </c>
      <c r="R539" s="81">
        <v>0</v>
      </c>
      <c r="S539" s="81">
        <v>0</v>
      </c>
      <c r="T539" s="82"/>
      <c r="U539" s="81">
        <v>6088755</v>
      </c>
      <c r="V539" s="81">
        <v>288</v>
      </c>
      <c r="W539" s="81">
        <v>821</v>
      </c>
      <c r="X539" s="81">
        <v>4161</v>
      </c>
      <c r="Y539" s="81">
        <v>7056</v>
      </c>
      <c r="Z539" s="81">
        <v>10567</v>
      </c>
      <c r="AA539" s="81">
        <v>5165</v>
      </c>
      <c r="AB539" s="81">
        <v>15284</v>
      </c>
      <c r="AC539" s="81">
        <v>0</v>
      </c>
      <c r="AD539" s="81">
        <v>0</v>
      </c>
      <c r="AE539" s="82"/>
      <c r="AF539" s="81">
        <v>68027381.829009667</v>
      </c>
      <c r="AG539" s="81">
        <v>438545.82591588172</v>
      </c>
      <c r="AH539" s="81">
        <v>5206555.1936091743</v>
      </c>
      <c r="AI539" s="81">
        <v>24488971.628260184</v>
      </c>
      <c r="AJ539" s="81">
        <v>28717600.443590149</v>
      </c>
      <c r="AK539" s="81">
        <v>0</v>
      </c>
      <c r="AL539" s="81">
        <v>0</v>
      </c>
      <c r="AM539" s="81">
        <v>2006237.2612544599</v>
      </c>
      <c r="AN539" s="81">
        <v>0</v>
      </c>
      <c r="AO539" s="81">
        <v>0</v>
      </c>
      <c r="AP539" s="82"/>
      <c r="AQ539" s="81">
        <v>957</v>
      </c>
      <c r="AR539" s="81">
        <v>546</v>
      </c>
      <c r="AS539" s="81">
        <v>0</v>
      </c>
      <c r="AT539" s="81">
        <v>1</v>
      </c>
      <c r="AU539" s="81">
        <v>0</v>
      </c>
      <c r="AV539" s="81">
        <v>2</v>
      </c>
      <c r="AW539" s="81"/>
      <c r="AX539" s="82"/>
      <c r="AY539" s="81">
        <v>5333.9950000000044</v>
      </c>
      <c r="AZ539" s="81">
        <v>43723.699999999983</v>
      </c>
      <c r="BA539" s="81">
        <v>0</v>
      </c>
      <c r="BB539" s="81">
        <v>47</v>
      </c>
      <c r="BC539" s="81">
        <v>0</v>
      </c>
      <c r="BD539" s="81">
        <v>17100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2301</v>
      </c>
      <c r="B540" s="80">
        <v>68</v>
      </c>
      <c r="C540" s="80">
        <v>19</v>
      </c>
      <c r="D540" s="80">
        <v>4</v>
      </c>
      <c r="E540" s="80">
        <v>2022</v>
      </c>
      <c r="F540" s="80" t="s">
        <v>568</v>
      </c>
      <c r="G540" s="174" t="s">
        <v>2282</v>
      </c>
      <c r="H540" s="80" t="s">
        <v>2283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1000</v>
      </c>
      <c r="AR540" s="81">
        <v>570</v>
      </c>
      <c r="AS540" s="81">
        <v>0</v>
      </c>
      <c r="AT540" s="81">
        <v>1</v>
      </c>
      <c r="AU540" s="81">
        <v>0</v>
      </c>
      <c r="AV540" s="81">
        <v>2</v>
      </c>
      <c r="AW540" s="81"/>
      <c r="AX540" s="82"/>
      <c r="AY540" s="81">
        <v>5640.3850000000057</v>
      </c>
      <c r="AZ540" s="81">
        <v>44876.399999999972</v>
      </c>
      <c r="BA540" s="81">
        <v>0</v>
      </c>
      <c r="BB540" s="81">
        <v>47</v>
      </c>
      <c r="BC540" s="81">
        <v>0</v>
      </c>
      <c r="BD540" s="81">
        <v>17100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2302</v>
      </c>
      <c r="B541" s="80">
        <v>154</v>
      </c>
      <c r="C541" s="80">
        <v>1</v>
      </c>
      <c r="D541" s="80">
        <v>10</v>
      </c>
      <c r="E541" s="80">
        <v>1990</v>
      </c>
      <c r="F541" s="80" t="s">
        <v>562</v>
      </c>
      <c r="G541" s="80" t="s">
        <v>1674</v>
      </c>
      <c r="H541" s="80" t="s">
        <v>1675</v>
      </c>
      <c r="I541" s="177"/>
      <c r="J541" s="81">
        <v>71.423448243862381</v>
      </c>
      <c r="K541" s="81">
        <v>7.0339361362701949</v>
      </c>
      <c r="L541" s="81">
        <v>21.373884932355107</v>
      </c>
      <c r="M541" s="81">
        <v>19.357294949858296</v>
      </c>
      <c r="N541" s="81">
        <v>36.802403463421186</v>
      </c>
      <c r="O541" s="81">
        <v>17.320198059989707</v>
      </c>
      <c r="P541" s="81">
        <v>21.975931679766269</v>
      </c>
      <c r="Q541" s="81">
        <v>1.4646536414091427</v>
      </c>
      <c r="R541" s="81">
        <v>0</v>
      </c>
      <c r="S541" s="81">
        <v>1.1926853411419955</v>
      </c>
      <c r="T541" s="82"/>
      <c r="U541" s="81">
        <v>2005317</v>
      </c>
      <c r="V541" s="81">
        <v>1287</v>
      </c>
      <c r="W541" s="81">
        <v>250</v>
      </c>
      <c r="X541" s="81">
        <v>6491</v>
      </c>
      <c r="Y541" s="81">
        <v>7873</v>
      </c>
      <c r="Z541" s="81">
        <v>7124</v>
      </c>
      <c r="AA541" s="81">
        <v>5336</v>
      </c>
      <c r="AB541" s="81">
        <v>23781</v>
      </c>
      <c r="AC541" s="81">
        <v>0</v>
      </c>
      <c r="AD541" s="81">
        <v>1.1926853411419955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2303</v>
      </c>
      <c r="B542" s="80">
        <v>155</v>
      </c>
      <c r="C542" s="80">
        <v>2</v>
      </c>
      <c r="D542" s="80">
        <v>10</v>
      </c>
      <c r="E542" s="80">
        <v>2005</v>
      </c>
      <c r="F542" s="80" t="s">
        <v>565</v>
      </c>
      <c r="G542" s="80" t="s">
        <v>1674</v>
      </c>
      <c r="H542" s="80" t="s">
        <v>1675</v>
      </c>
      <c r="I542" s="177"/>
      <c r="J542" s="81">
        <v>65.868552101395238</v>
      </c>
      <c r="K542" s="81">
        <v>3.665131195946878</v>
      </c>
      <c r="L542" s="81">
        <v>13.964143990845432</v>
      </c>
      <c r="M542" s="81">
        <v>24.618663629661231</v>
      </c>
      <c r="N542" s="81">
        <v>42.54007113292429</v>
      </c>
      <c r="O542" s="81">
        <v>21.207394736764325</v>
      </c>
      <c r="P542" s="81">
        <v>22.714473065790575</v>
      </c>
      <c r="Q542" s="81">
        <v>1.194910032287295</v>
      </c>
      <c r="R542" s="81">
        <v>0</v>
      </c>
      <c r="S542" s="81">
        <v>1.7569036950142196</v>
      </c>
      <c r="T542" s="82"/>
      <c r="U542" s="81">
        <v>2034375</v>
      </c>
      <c r="V542" s="81">
        <v>1118</v>
      </c>
      <c r="W542" s="81">
        <v>124</v>
      </c>
      <c r="X542" s="81">
        <v>3998</v>
      </c>
      <c r="Y542" s="81">
        <v>8673</v>
      </c>
      <c r="Z542" s="81">
        <v>10094</v>
      </c>
      <c r="AA542" s="81">
        <v>4517</v>
      </c>
      <c r="AB542" s="81">
        <v>20282</v>
      </c>
      <c r="AC542" s="81">
        <v>0</v>
      </c>
      <c r="AD542" s="81">
        <v>1.7569036950142196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2304</v>
      </c>
      <c r="B543" s="80">
        <v>156</v>
      </c>
      <c r="C543" s="80">
        <v>3</v>
      </c>
      <c r="D543" s="80">
        <v>10</v>
      </c>
      <c r="E543" s="80">
        <v>2006</v>
      </c>
      <c r="F543" s="80" t="s">
        <v>566</v>
      </c>
      <c r="G543" s="80" t="s">
        <v>1674</v>
      </c>
      <c r="H543" s="80" t="s">
        <v>1675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2305</v>
      </c>
      <c r="B544" s="80">
        <v>157</v>
      </c>
      <c r="C544" s="80">
        <v>4</v>
      </c>
      <c r="D544" s="80">
        <v>10</v>
      </c>
      <c r="E544" s="80">
        <v>2007</v>
      </c>
      <c r="F544" s="80" t="s">
        <v>567</v>
      </c>
      <c r="G544" s="80" t="s">
        <v>1674</v>
      </c>
      <c r="H544" s="80" t="s">
        <v>1675</v>
      </c>
      <c r="I544" s="177"/>
      <c r="J544" s="81">
        <v>80.743626451768833</v>
      </c>
      <c r="K544" s="81">
        <v>2.8192218520559313</v>
      </c>
      <c r="L544" s="81">
        <v>15.757212782415724</v>
      </c>
      <c r="M544" s="81">
        <v>29.73788827169092</v>
      </c>
      <c r="N544" s="81">
        <v>42.144682812303834</v>
      </c>
      <c r="O544" s="81">
        <v>20.101405185482292</v>
      </c>
      <c r="P544" s="81">
        <v>22.38179568172966</v>
      </c>
      <c r="Q544" s="81">
        <v>1.2152894463862502</v>
      </c>
      <c r="R544" s="81">
        <v>0</v>
      </c>
      <c r="S544" s="81">
        <v>1.439888946119674</v>
      </c>
      <c r="T544" s="82"/>
      <c r="U544" s="81">
        <v>2651638</v>
      </c>
      <c r="V544" s="81">
        <v>938</v>
      </c>
      <c r="W544" s="81">
        <v>192</v>
      </c>
      <c r="X544" s="81">
        <v>6049</v>
      </c>
      <c r="Y544" s="81">
        <v>8615</v>
      </c>
      <c r="Z544" s="81">
        <v>9946</v>
      </c>
      <c r="AA544" s="81">
        <v>4383</v>
      </c>
      <c r="AB544" s="81">
        <v>19537</v>
      </c>
      <c r="AC544" s="81">
        <v>0</v>
      </c>
      <c r="AD544" s="81">
        <v>1.439888946119674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2306</v>
      </c>
      <c r="B545" s="80">
        <v>158</v>
      </c>
      <c r="C545" s="80">
        <v>5</v>
      </c>
      <c r="D545" s="80">
        <v>10</v>
      </c>
      <c r="E545" s="80">
        <v>2008</v>
      </c>
      <c r="F545" s="80" t="s">
        <v>84</v>
      </c>
      <c r="G545" s="80" t="s">
        <v>1674</v>
      </c>
      <c r="H545" s="80" t="s">
        <v>1675</v>
      </c>
      <c r="I545" s="177"/>
      <c r="J545" s="81">
        <v>79.151652850242485</v>
      </c>
      <c r="K545" s="81">
        <v>2.4743111305327417</v>
      </c>
      <c r="L545" s="81">
        <v>13.605758530001056</v>
      </c>
      <c r="M545" s="81">
        <v>34.796208960419719</v>
      </c>
      <c r="N545" s="81">
        <v>42.855726148847161</v>
      </c>
      <c r="O545" s="81">
        <v>19.454949527334755</v>
      </c>
      <c r="P545" s="81">
        <v>21.473870361840316</v>
      </c>
      <c r="Q545" s="81">
        <v>1.1832802794742032</v>
      </c>
      <c r="R545" s="81">
        <v>0</v>
      </c>
      <c r="S545" s="81">
        <v>1.5923156313281619</v>
      </c>
      <c r="T545" s="82"/>
      <c r="U545" s="81">
        <v>2731118</v>
      </c>
      <c r="V545" s="81">
        <v>938</v>
      </c>
      <c r="W545" s="81">
        <v>192</v>
      </c>
      <c r="X545" s="81">
        <v>6049</v>
      </c>
      <c r="Y545" s="81">
        <v>8644</v>
      </c>
      <c r="Z545" s="81">
        <v>9964</v>
      </c>
      <c r="AA545" s="81">
        <v>4210</v>
      </c>
      <c r="AB545" s="81">
        <v>19335</v>
      </c>
      <c r="AC545" s="81">
        <v>0</v>
      </c>
      <c r="AD545" s="81">
        <v>1.5923156313281619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2307</v>
      </c>
      <c r="B546" s="80">
        <v>159</v>
      </c>
      <c r="C546" s="80">
        <v>6</v>
      </c>
      <c r="D546" s="80">
        <v>10</v>
      </c>
      <c r="E546" s="80">
        <v>2009</v>
      </c>
      <c r="F546" s="80" t="s">
        <v>85</v>
      </c>
      <c r="G546" s="80" t="s">
        <v>1674</v>
      </c>
      <c r="H546" s="80" t="s">
        <v>1675</v>
      </c>
      <c r="I546" s="177"/>
      <c r="J546" s="81">
        <v>76.242064191087408</v>
      </c>
      <c r="K546" s="81">
        <v>1.8220920913054273</v>
      </c>
      <c r="L546" s="81">
        <v>27.147538726794838</v>
      </c>
      <c r="M546" s="81">
        <v>26.008394400114145</v>
      </c>
      <c r="N546" s="81">
        <v>37.001665517854178</v>
      </c>
      <c r="O546" s="81">
        <v>19.670661843769974</v>
      </c>
      <c r="P546" s="81">
        <v>20.465073882042986</v>
      </c>
      <c r="Q546" s="81">
        <v>1.1138457465688629</v>
      </c>
      <c r="R546" s="81">
        <v>0</v>
      </c>
      <c r="S546" s="81">
        <v>1.4895619497754724</v>
      </c>
      <c r="T546" s="82"/>
      <c r="U546" s="81">
        <v>2656661</v>
      </c>
      <c r="V546" s="81">
        <v>846</v>
      </c>
      <c r="W546" s="81">
        <v>439</v>
      </c>
      <c r="X546" s="81">
        <v>5710</v>
      </c>
      <c r="Y546" s="81">
        <v>8689</v>
      </c>
      <c r="Z546" s="81">
        <v>9944</v>
      </c>
      <c r="AA546" s="81">
        <v>4119</v>
      </c>
      <c r="AB546" s="81">
        <v>19106</v>
      </c>
      <c r="AC546" s="81">
        <v>0</v>
      </c>
      <c r="AD546" s="81">
        <v>1.4895619497754724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8.4980000000000011</v>
      </c>
      <c r="BJ546" s="81">
        <v>0</v>
      </c>
      <c r="BK546" s="81">
        <v>0</v>
      </c>
      <c r="BL546" s="81">
        <v>0</v>
      </c>
      <c r="BM546" s="82"/>
      <c r="BN546" s="81">
        <v>0</v>
      </c>
      <c r="BO546" s="81">
        <v>0</v>
      </c>
      <c r="BP546" s="81">
        <v>2</v>
      </c>
      <c r="BQ546" s="81">
        <v>0</v>
      </c>
      <c r="BR546" s="81">
        <v>0</v>
      </c>
      <c r="BS546" s="81">
        <v>0</v>
      </c>
      <c r="BT546"/>
      <c r="BU546" s="80"/>
      <c r="BV546" s="80"/>
      <c r="BW546" s="80"/>
      <c r="BX546" s="80"/>
      <c r="BY546" s="80"/>
      <c r="BZ546" s="80"/>
      <c r="CA546" s="80"/>
      <c r="CB546" s="80"/>
      <c r="CC546" s="80"/>
    </row>
    <row r="547" spans="1:81">
      <c r="A547" s="80" t="s">
        <v>2308</v>
      </c>
      <c r="B547" s="80">
        <v>160</v>
      </c>
      <c r="C547" s="80">
        <v>7</v>
      </c>
      <c r="D547" s="80">
        <v>10</v>
      </c>
      <c r="E547" s="80">
        <v>2010</v>
      </c>
      <c r="F547" s="80" t="s">
        <v>86</v>
      </c>
      <c r="G547" s="80" t="s">
        <v>1674</v>
      </c>
      <c r="H547" s="80" t="s">
        <v>1675</v>
      </c>
      <c r="I547" s="177"/>
      <c r="J547" s="81">
        <v>72.577334599824454</v>
      </c>
      <c r="K547" s="81">
        <v>1.9002711838428841</v>
      </c>
      <c r="L547" s="81">
        <v>24.715180423377408</v>
      </c>
      <c r="M547" s="81">
        <v>23.281140322728103</v>
      </c>
      <c r="N547" s="81">
        <v>36.302463257866336</v>
      </c>
      <c r="O547" s="81">
        <v>19.441849401778114</v>
      </c>
      <c r="P547" s="81">
        <v>20.729371467936261</v>
      </c>
      <c r="Q547" s="81">
        <v>1.1479531499169302</v>
      </c>
      <c r="R547" s="81">
        <v>0</v>
      </c>
      <c r="S547" s="81">
        <v>1.3904891229671663</v>
      </c>
      <c r="T547" s="82"/>
      <c r="U547" s="81">
        <v>2830964</v>
      </c>
      <c r="V547" s="81">
        <v>846</v>
      </c>
      <c r="W547" s="81">
        <v>439</v>
      </c>
      <c r="X547" s="81">
        <v>5710</v>
      </c>
      <c r="Y547" s="81">
        <v>8670</v>
      </c>
      <c r="Z547" s="81">
        <v>9874</v>
      </c>
      <c r="AA547" s="81">
        <v>4068</v>
      </c>
      <c r="AB547" s="81">
        <v>18868</v>
      </c>
      <c r="AC547" s="81">
        <v>0</v>
      </c>
      <c r="AD547" s="81">
        <v>1.3904891229671663</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7.3170000000000002</v>
      </c>
      <c r="BJ547" s="81">
        <v>0</v>
      </c>
      <c r="BK547" s="81">
        <v>0</v>
      </c>
      <c r="BL547" s="81">
        <v>0</v>
      </c>
      <c r="BM547" s="82"/>
      <c r="BN547" s="81">
        <v>0</v>
      </c>
      <c r="BO547" s="81">
        <v>0</v>
      </c>
      <c r="BP547" s="81">
        <v>2</v>
      </c>
      <c r="BQ547" s="81">
        <v>0</v>
      </c>
      <c r="BR547" s="81">
        <v>0</v>
      </c>
      <c r="BS547" s="81">
        <v>0</v>
      </c>
      <c r="BT547"/>
      <c r="BU547" s="80">
        <v>7.3170000000000002</v>
      </c>
      <c r="BV547" s="80">
        <v>0</v>
      </c>
      <c r="BW547" s="80">
        <v>0</v>
      </c>
      <c r="BX547" s="80">
        <v>0</v>
      </c>
      <c r="BY547" s="80">
        <v>0</v>
      </c>
      <c r="BZ547" s="80">
        <v>0</v>
      </c>
      <c r="CA547" s="80">
        <v>0</v>
      </c>
      <c r="CB547" s="80">
        <v>0</v>
      </c>
      <c r="CC547" s="80">
        <v>0</v>
      </c>
    </row>
    <row r="548" spans="1:81">
      <c r="A548" s="80" t="s">
        <v>2309</v>
      </c>
      <c r="B548" s="80">
        <v>161</v>
      </c>
      <c r="C548" s="80">
        <v>8</v>
      </c>
      <c r="D548" s="80">
        <v>10</v>
      </c>
      <c r="E548" s="80">
        <v>2011</v>
      </c>
      <c r="F548" s="80" t="s">
        <v>87</v>
      </c>
      <c r="G548" s="80" t="s">
        <v>1674</v>
      </c>
      <c r="H548" s="80" t="s">
        <v>1675</v>
      </c>
      <c r="I548" s="177"/>
      <c r="J548" s="81">
        <v>75.684800691883524</v>
      </c>
      <c r="K548" s="81">
        <v>2.6626333914924145</v>
      </c>
      <c r="L548" s="81">
        <v>23.061064202705634</v>
      </c>
      <c r="M548" s="81">
        <v>29.41062559134307</v>
      </c>
      <c r="N548" s="81">
        <v>43.464665961063773</v>
      </c>
      <c r="O548" s="81">
        <v>19.188407695041661</v>
      </c>
      <c r="P548" s="81">
        <v>19.615685464502711</v>
      </c>
      <c r="Q548" s="81">
        <v>1.2992813381860158</v>
      </c>
      <c r="R548" s="81">
        <v>0</v>
      </c>
      <c r="S548" s="81">
        <v>1.3539135705371301</v>
      </c>
      <c r="T548" s="82"/>
      <c r="U548" s="81">
        <v>2780347</v>
      </c>
      <c r="V548" s="81">
        <v>846</v>
      </c>
      <c r="W548" s="81">
        <v>439</v>
      </c>
      <c r="X548" s="81">
        <v>5710</v>
      </c>
      <c r="Y548" s="81">
        <v>8624</v>
      </c>
      <c r="Z548" s="81">
        <v>9957</v>
      </c>
      <c r="AA548" s="81">
        <v>3964</v>
      </c>
      <c r="AB548" s="81">
        <v>18514</v>
      </c>
      <c r="AC548" s="81">
        <v>0</v>
      </c>
      <c r="AD548" s="81">
        <v>1.3539135705371301</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6.3380000000000001</v>
      </c>
      <c r="BJ548" s="81">
        <v>0</v>
      </c>
      <c r="BK548" s="81">
        <v>0</v>
      </c>
      <c r="BL548" s="81">
        <v>0</v>
      </c>
      <c r="BM548" s="82"/>
      <c r="BN548" s="81">
        <v>0</v>
      </c>
      <c r="BO548" s="81">
        <v>0</v>
      </c>
      <c r="BP548" s="81">
        <v>2</v>
      </c>
      <c r="BQ548" s="81">
        <v>0</v>
      </c>
      <c r="BR548" s="81">
        <v>0</v>
      </c>
      <c r="BS548" s="81">
        <v>0</v>
      </c>
      <c r="BT548"/>
      <c r="BU548" s="80">
        <v>6.3380000000000001</v>
      </c>
      <c r="BV548" s="80">
        <v>0</v>
      </c>
      <c r="BW548" s="80">
        <v>0</v>
      </c>
      <c r="BX548" s="80">
        <v>0</v>
      </c>
      <c r="BY548" s="80">
        <v>0</v>
      </c>
      <c r="BZ548" s="80">
        <v>0</v>
      </c>
      <c r="CA548" s="80">
        <v>0</v>
      </c>
      <c r="CB548" s="80">
        <v>0</v>
      </c>
      <c r="CC548" s="80">
        <v>0</v>
      </c>
    </row>
    <row r="549" spans="1:81">
      <c r="A549" s="80" t="s">
        <v>2310</v>
      </c>
      <c r="B549" s="80">
        <v>162</v>
      </c>
      <c r="C549" s="80">
        <v>9</v>
      </c>
      <c r="D549" s="80">
        <v>10</v>
      </c>
      <c r="E549" s="80">
        <v>2012</v>
      </c>
      <c r="F549" s="80" t="s">
        <v>88</v>
      </c>
      <c r="G549" s="80" t="s">
        <v>1674</v>
      </c>
      <c r="H549" s="80" t="s">
        <v>1675</v>
      </c>
      <c r="I549" s="177"/>
      <c r="J549" s="81">
        <v>78.989192684260928</v>
      </c>
      <c r="K549" s="81">
        <v>2.9995594955920022</v>
      </c>
      <c r="L549" s="81">
        <v>23.26792804147907</v>
      </c>
      <c r="M549" s="81">
        <v>36.527903536981349</v>
      </c>
      <c r="N549" s="81">
        <v>47.890306341857205</v>
      </c>
      <c r="O549" s="81">
        <v>19.094769302859056</v>
      </c>
      <c r="P549" s="81">
        <v>19.672548619901701</v>
      </c>
      <c r="Q549" s="81">
        <v>1.3942537883496577</v>
      </c>
      <c r="R549" s="81">
        <v>0</v>
      </c>
      <c r="S549" s="81">
        <v>1.6326619968822558</v>
      </c>
      <c r="T549" s="82"/>
      <c r="U549" s="81">
        <v>2780260</v>
      </c>
      <c r="V549" s="81">
        <v>846</v>
      </c>
      <c r="W549" s="81">
        <v>439</v>
      </c>
      <c r="X549" s="81">
        <v>5710</v>
      </c>
      <c r="Y549" s="81">
        <v>8650</v>
      </c>
      <c r="Z549" s="81">
        <v>9987</v>
      </c>
      <c r="AA549" s="81">
        <v>3953</v>
      </c>
      <c r="AB549" s="81">
        <v>18286</v>
      </c>
      <c r="AC549" s="81">
        <v>0</v>
      </c>
      <c r="AD549" s="81">
        <v>1.6326619968822558</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4.258</v>
      </c>
      <c r="BJ549" s="81">
        <v>0</v>
      </c>
      <c r="BK549" s="81">
        <v>0</v>
      </c>
      <c r="BL549" s="81">
        <v>0</v>
      </c>
      <c r="BM549" s="82"/>
      <c r="BN549" s="81">
        <v>0</v>
      </c>
      <c r="BO549" s="81">
        <v>0</v>
      </c>
      <c r="BP549" s="81">
        <v>1</v>
      </c>
      <c r="BQ549" s="81">
        <v>0</v>
      </c>
      <c r="BR549" s="81">
        <v>0</v>
      </c>
      <c r="BS549" s="81">
        <v>0</v>
      </c>
      <c r="BT549"/>
      <c r="BU549" s="80">
        <v>4.258</v>
      </c>
      <c r="BV549" s="80">
        <v>0</v>
      </c>
      <c r="BW549" s="80">
        <v>0</v>
      </c>
      <c r="BX549" s="80">
        <v>0</v>
      </c>
      <c r="BY549" s="80">
        <v>0</v>
      </c>
      <c r="BZ549" s="80">
        <v>0</v>
      </c>
      <c r="CA549" s="80">
        <v>0</v>
      </c>
      <c r="CB549" s="80">
        <v>0</v>
      </c>
      <c r="CC549" s="80">
        <v>0</v>
      </c>
    </row>
    <row r="550" spans="1:81">
      <c r="A550" s="80" t="s">
        <v>2311</v>
      </c>
      <c r="B550" s="80">
        <v>163</v>
      </c>
      <c r="C550" s="80">
        <v>10</v>
      </c>
      <c r="D550" s="80">
        <v>10</v>
      </c>
      <c r="E550" s="80">
        <v>2013</v>
      </c>
      <c r="F550" s="80" t="s">
        <v>89</v>
      </c>
      <c r="G550" s="80" t="s">
        <v>1674</v>
      </c>
      <c r="H550" s="80" t="s">
        <v>1675</v>
      </c>
      <c r="I550" s="177"/>
      <c r="J550" s="81">
        <v>80.34948282339677</v>
      </c>
      <c r="K550" s="81">
        <v>2.4791461545040225</v>
      </c>
      <c r="L550" s="81">
        <v>20.547415174488282</v>
      </c>
      <c r="M550" s="81">
        <v>33.971823605858035</v>
      </c>
      <c r="N550" s="81">
        <v>46.272572213770921</v>
      </c>
      <c r="O550" s="81">
        <v>18.368342741782698</v>
      </c>
      <c r="P550" s="81">
        <v>19.651760757060305</v>
      </c>
      <c r="Q550" s="81">
        <v>1.4030096828964027</v>
      </c>
      <c r="R550" s="81">
        <v>0</v>
      </c>
      <c r="S550" s="81">
        <v>1.6687522689295251</v>
      </c>
      <c r="T550" s="82"/>
      <c r="U550" s="81">
        <v>2879627</v>
      </c>
      <c r="V550" s="81">
        <v>846</v>
      </c>
      <c r="W550" s="81">
        <v>439</v>
      </c>
      <c r="X550" s="81">
        <v>5710</v>
      </c>
      <c r="Y550" s="81">
        <v>8624</v>
      </c>
      <c r="Z550" s="81">
        <v>10036</v>
      </c>
      <c r="AA550" s="81">
        <v>3934</v>
      </c>
      <c r="AB550" s="81">
        <v>18137</v>
      </c>
      <c r="AC550" s="81">
        <v>0</v>
      </c>
      <c r="AD550" s="81">
        <v>1.6687522689295251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v>
      </c>
      <c r="BJ550" s="81">
        <v>0</v>
      </c>
      <c r="BK550" s="81">
        <v>0</v>
      </c>
      <c r="BL550" s="81">
        <v>0</v>
      </c>
      <c r="BM550" s="82"/>
      <c r="BN550" s="81">
        <v>0</v>
      </c>
      <c r="BO550" s="81">
        <v>0</v>
      </c>
      <c r="BP550" s="81">
        <v>1</v>
      </c>
      <c r="BQ550" s="81">
        <v>0</v>
      </c>
      <c r="BR550" s="81">
        <v>0</v>
      </c>
      <c r="BS550" s="81">
        <v>0</v>
      </c>
      <c r="BT550"/>
      <c r="BU550" s="80">
        <v>5</v>
      </c>
      <c r="BV550" s="80">
        <v>0</v>
      </c>
      <c r="BW550" s="80">
        <v>0</v>
      </c>
      <c r="BX550" s="80">
        <v>0</v>
      </c>
      <c r="BY550" s="80">
        <v>0</v>
      </c>
      <c r="BZ550" s="80">
        <v>0</v>
      </c>
      <c r="CA550" s="80">
        <v>0</v>
      </c>
      <c r="CB550" s="80">
        <v>0</v>
      </c>
      <c r="CC550" s="80">
        <v>0</v>
      </c>
    </row>
    <row r="551" spans="1:81">
      <c r="A551" s="80" t="s">
        <v>2312</v>
      </c>
      <c r="B551" s="80">
        <v>164</v>
      </c>
      <c r="C551" s="80">
        <v>11</v>
      </c>
      <c r="D551" s="80">
        <v>10</v>
      </c>
      <c r="E551" s="80">
        <v>2014</v>
      </c>
      <c r="F551" s="80" t="s">
        <v>90</v>
      </c>
      <c r="G551" s="80" t="s">
        <v>1674</v>
      </c>
      <c r="H551" s="80" t="s">
        <v>1675</v>
      </c>
      <c r="I551" s="177"/>
      <c r="J551" s="81">
        <v>85.655564793172402</v>
      </c>
      <c r="K551" s="81">
        <v>2.5227584516853145</v>
      </c>
      <c r="L551" s="81">
        <v>19.48755132135647</v>
      </c>
      <c r="M551" s="81">
        <v>34.306600103035088</v>
      </c>
      <c r="N551" s="81">
        <v>48.973955105266349</v>
      </c>
      <c r="O551" s="81">
        <v>17.351695332948157</v>
      </c>
      <c r="P551" s="81">
        <v>19.959846377607708</v>
      </c>
      <c r="Q551" s="81">
        <v>1.3249717949521371</v>
      </c>
      <c r="R551" s="81">
        <v>0</v>
      </c>
      <c r="S551" s="81">
        <v>1.8569338423787607</v>
      </c>
      <c r="T551" s="82"/>
      <c r="U551" s="81">
        <v>3409359</v>
      </c>
      <c r="V551" s="81">
        <v>748</v>
      </c>
      <c r="W551" s="81">
        <v>425</v>
      </c>
      <c r="X551" s="81">
        <v>5482</v>
      </c>
      <c r="Y551" s="81">
        <v>8620</v>
      </c>
      <c r="Z551" s="81">
        <v>9985</v>
      </c>
      <c r="AA551" s="81">
        <v>3975</v>
      </c>
      <c r="AB551" s="81">
        <v>17852</v>
      </c>
      <c r="AC551" s="81">
        <v>0</v>
      </c>
      <c r="AD551" s="81">
        <v>1.8569338423787607</v>
      </c>
      <c r="AE551" s="82"/>
      <c r="AF551" s="81">
        <v>27766342.692636747</v>
      </c>
      <c r="AG551" s="81">
        <v>1770206.0851638936</v>
      </c>
      <c r="AH551" s="81">
        <v>3169652.2349110832</v>
      </c>
      <c r="AI551" s="81">
        <v>36101238.215225913</v>
      </c>
      <c r="AJ551" s="81">
        <v>37074412.038692482</v>
      </c>
      <c r="AK551" s="81">
        <v>0</v>
      </c>
      <c r="AL551" s="81">
        <v>0</v>
      </c>
      <c r="AM551" s="81">
        <v>2450812.8337264</v>
      </c>
      <c r="AN551" s="81">
        <v>0</v>
      </c>
      <c r="AO551" s="81">
        <v>0</v>
      </c>
      <c r="AP551" s="82"/>
      <c r="AQ551" s="81">
        <v>38</v>
      </c>
      <c r="AR551" s="81">
        <v>12</v>
      </c>
      <c r="AS551" s="81">
        <v>0</v>
      </c>
      <c r="AT551" s="81">
        <v>0</v>
      </c>
      <c r="AU551" s="81">
        <v>0</v>
      </c>
      <c r="AV551" s="81">
        <v>2</v>
      </c>
      <c r="AW551" s="81" t="s">
        <v>564</v>
      </c>
      <c r="AX551" s="82"/>
      <c r="AY551" s="81">
        <v>179.708</v>
      </c>
      <c r="AZ551" s="81">
        <v>2245.4</v>
      </c>
      <c r="BA551" s="81">
        <v>0</v>
      </c>
      <c r="BB551" s="81">
        <v>0</v>
      </c>
      <c r="BC551" s="81">
        <v>0</v>
      </c>
      <c r="BD551" s="81">
        <v>350</v>
      </c>
      <c r="BE551" s="81" t="s">
        <v>564</v>
      </c>
      <c r="BF551" s="82"/>
      <c r="BG551" s="81">
        <v>0</v>
      </c>
      <c r="BH551" s="81">
        <v>0</v>
      </c>
      <c r="BI551" s="81">
        <v>4.7380000000000004</v>
      </c>
      <c r="BJ551" s="81">
        <v>0</v>
      </c>
      <c r="BK551" s="81">
        <v>0</v>
      </c>
      <c r="BL551" s="81">
        <v>0</v>
      </c>
      <c r="BM551" s="82"/>
      <c r="BN551" s="81">
        <v>0</v>
      </c>
      <c r="BO551" s="81">
        <v>0</v>
      </c>
      <c r="BP551" s="81">
        <v>1</v>
      </c>
      <c r="BQ551" s="81">
        <v>0</v>
      </c>
      <c r="BR551" s="81">
        <v>0</v>
      </c>
      <c r="BS551" s="81">
        <v>0</v>
      </c>
      <c r="BT551"/>
      <c r="BU551" s="80">
        <v>4.7380000000000004</v>
      </c>
      <c r="BV551" s="80">
        <v>0</v>
      </c>
      <c r="BW551" s="80">
        <v>0</v>
      </c>
      <c r="BX551" s="80">
        <v>0</v>
      </c>
      <c r="BY551" s="80">
        <v>0</v>
      </c>
      <c r="BZ551" s="80">
        <v>0</v>
      </c>
      <c r="CA551" s="80">
        <v>0</v>
      </c>
      <c r="CB551" s="80">
        <v>0</v>
      </c>
      <c r="CC551" s="80">
        <v>0</v>
      </c>
    </row>
    <row r="552" spans="1:81">
      <c r="A552" s="80" t="s">
        <v>2313</v>
      </c>
      <c r="B552" s="80">
        <v>165</v>
      </c>
      <c r="C552" s="80">
        <v>12</v>
      </c>
      <c r="D552" s="80">
        <v>10</v>
      </c>
      <c r="E552" s="80">
        <v>2015</v>
      </c>
      <c r="F552" s="80" t="s">
        <v>91</v>
      </c>
      <c r="G552" s="80" t="s">
        <v>1674</v>
      </c>
      <c r="H552" s="80" t="s">
        <v>1675</v>
      </c>
      <c r="I552" s="177"/>
      <c r="J552" s="81">
        <v>95.124563961558238</v>
      </c>
      <c r="K552" s="81">
        <v>2.4190631073917457</v>
      </c>
      <c r="L552" s="81">
        <v>20.512680779830077</v>
      </c>
      <c r="M552" s="81">
        <v>33.194134546965202</v>
      </c>
      <c r="N552" s="81">
        <v>44.835049870609538</v>
      </c>
      <c r="O552" s="81">
        <v>17.115542353639043</v>
      </c>
      <c r="P552" s="81">
        <v>19.880070497997959</v>
      </c>
      <c r="Q552" s="81">
        <v>1.2724507200786186</v>
      </c>
      <c r="R552" s="81">
        <v>0</v>
      </c>
      <c r="S552" s="81">
        <v>1.5642543100921489</v>
      </c>
      <c r="T552" s="82"/>
      <c r="U552" s="81">
        <v>3796139</v>
      </c>
      <c r="V552" s="81">
        <v>748</v>
      </c>
      <c r="W552" s="81">
        <v>425</v>
      </c>
      <c r="X552" s="81">
        <v>5482</v>
      </c>
      <c r="Y552" s="81">
        <v>8574</v>
      </c>
      <c r="Z552" s="81">
        <v>9944</v>
      </c>
      <c r="AA552" s="81">
        <v>3956</v>
      </c>
      <c r="AB552" s="81">
        <v>17513</v>
      </c>
      <c r="AC552" s="81">
        <v>0</v>
      </c>
      <c r="AD552" s="81">
        <v>1.5642543100921489</v>
      </c>
      <c r="AE552" s="82"/>
      <c r="AF552" s="81">
        <v>29295945.661650598</v>
      </c>
      <c r="AG552" s="81">
        <v>1611627.9035935784</v>
      </c>
      <c r="AH552" s="81">
        <v>2652327.8683751556</v>
      </c>
      <c r="AI552" s="81">
        <v>34865964.942261666</v>
      </c>
      <c r="AJ552" s="81">
        <v>35389654.100575164</v>
      </c>
      <c r="AK552" s="81">
        <v>0</v>
      </c>
      <c r="AL552" s="81">
        <v>0</v>
      </c>
      <c r="AM552" s="81">
        <v>2400083.1857280442</v>
      </c>
      <c r="AN552" s="81">
        <v>0</v>
      </c>
      <c r="AO552" s="81">
        <v>0</v>
      </c>
      <c r="AP552" s="82"/>
      <c r="AQ552" s="81">
        <v>50</v>
      </c>
      <c r="AR552" s="81">
        <v>16</v>
      </c>
      <c r="AS552" s="81">
        <v>0</v>
      </c>
      <c r="AT552" s="81">
        <v>0</v>
      </c>
      <c r="AU552" s="81">
        <v>0</v>
      </c>
      <c r="AV552" s="81">
        <v>2</v>
      </c>
      <c r="AW552" s="81" t="s">
        <v>564</v>
      </c>
      <c r="AX552" s="82"/>
      <c r="AY552" s="81">
        <v>252.40799999999999</v>
      </c>
      <c r="AZ552" s="81">
        <v>2951.8</v>
      </c>
      <c r="BA552" s="81">
        <v>0</v>
      </c>
      <c r="BB552" s="81">
        <v>0</v>
      </c>
      <c r="BC552" s="81">
        <v>0</v>
      </c>
      <c r="BD552" s="81">
        <v>350</v>
      </c>
      <c r="BE552" s="81" t="s">
        <v>564</v>
      </c>
      <c r="BF552" s="82"/>
      <c r="BG552" s="81">
        <v>0</v>
      </c>
      <c r="BH552" s="81">
        <v>0</v>
      </c>
      <c r="BI552" s="81">
        <v>4.72</v>
      </c>
      <c r="BJ552" s="81">
        <v>0</v>
      </c>
      <c r="BK552" s="81">
        <v>0</v>
      </c>
      <c r="BL552" s="81">
        <v>0</v>
      </c>
      <c r="BM552" s="82"/>
      <c r="BN552" s="81">
        <v>0</v>
      </c>
      <c r="BO552" s="81">
        <v>0</v>
      </c>
      <c r="BP552" s="81">
        <v>1</v>
      </c>
      <c r="BQ552" s="81">
        <v>0</v>
      </c>
      <c r="BR552" s="81">
        <v>0</v>
      </c>
      <c r="BS552" s="81">
        <v>0</v>
      </c>
      <c r="BT552"/>
      <c r="BU552" s="80">
        <v>4.72</v>
      </c>
      <c r="BV552" s="80">
        <v>0</v>
      </c>
      <c r="BW552" s="80">
        <v>0</v>
      </c>
      <c r="BX552" s="80">
        <v>0</v>
      </c>
      <c r="BY552" s="80">
        <v>0</v>
      </c>
      <c r="BZ552" s="80">
        <v>0</v>
      </c>
      <c r="CA552" s="80">
        <v>0</v>
      </c>
      <c r="CB552" s="80">
        <v>0</v>
      </c>
      <c r="CC552" s="80">
        <v>0</v>
      </c>
    </row>
    <row r="553" spans="1:81">
      <c r="A553" s="80" t="s">
        <v>2314</v>
      </c>
      <c r="B553" s="80">
        <v>166</v>
      </c>
      <c r="C553" s="80">
        <v>13</v>
      </c>
      <c r="D553" s="80">
        <v>10</v>
      </c>
      <c r="E553" s="80">
        <v>2016</v>
      </c>
      <c r="F553" s="80" t="s">
        <v>92</v>
      </c>
      <c r="G553" s="80" t="s">
        <v>1674</v>
      </c>
      <c r="H553" s="80" t="s">
        <v>1675</v>
      </c>
      <c r="I553" s="177"/>
      <c r="J553" s="81">
        <v>71.786461008933102</v>
      </c>
      <c r="K553" s="81">
        <v>2.28184915032003</v>
      </c>
      <c r="L553" s="81">
        <v>22.058273819162647</v>
      </c>
      <c r="M553" s="81">
        <v>28.460120727246764</v>
      </c>
      <c r="N553" s="81">
        <v>45.6687318755314</v>
      </c>
      <c r="O553" s="81">
        <v>16.951908260147327</v>
      </c>
      <c r="P553" s="81">
        <v>21.446398616944013</v>
      </c>
      <c r="Q553" s="81">
        <v>1.2203095451870152</v>
      </c>
      <c r="R553" s="81">
        <v>0</v>
      </c>
      <c r="S553" s="81">
        <v>2.2832622064583017</v>
      </c>
      <c r="T553" s="82"/>
      <c r="U553" s="81">
        <v>2726888</v>
      </c>
      <c r="V553" s="81">
        <v>748</v>
      </c>
      <c r="W553" s="81">
        <v>425</v>
      </c>
      <c r="X553" s="81">
        <v>5482</v>
      </c>
      <c r="Y553" s="81">
        <v>8588</v>
      </c>
      <c r="Z553" s="81">
        <v>9970</v>
      </c>
      <c r="AA553" s="81">
        <v>4414</v>
      </c>
      <c r="AB553" s="81">
        <v>17277</v>
      </c>
      <c r="AC553" s="81">
        <v>0</v>
      </c>
      <c r="AD553" s="81">
        <v>2.2832622064583021</v>
      </c>
      <c r="AE553" s="82"/>
      <c r="AF553" s="81">
        <v>22495451.361599222</v>
      </c>
      <c r="AG553" s="81">
        <v>1536210.9873469761</v>
      </c>
      <c r="AH553" s="81">
        <v>2247978.5635027988</v>
      </c>
      <c r="AI553" s="81">
        <v>34803184.502655327</v>
      </c>
      <c r="AJ553" s="81">
        <v>36895724.388756722</v>
      </c>
      <c r="AK553" s="81">
        <v>0</v>
      </c>
      <c r="AL553" s="81">
        <v>0</v>
      </c>
      <c r="AM553" s="81">
        <v>2369579.8776621339</v>
      </c>
      <c r="AN553" s="81">
        <v>0</v>
      </c>
      <c r="AO553" s="81">
        <v>0</v>
      </c>
      <c r="AP553" s="82"/>
      <c r="AQ553" s="81">
        <v>56</v>
      </c>
      <c r="AR553" s="81">
        <v>24</v>
      </c>
      <c r="AS553" s="81">
        <v>0</v>
      </c>
      <c r="AT553" s="81">
        <v>0</v>
      </c>
      <c r="AU553" s="81">
        <v>0</v>
      </c>
      <c r="AV553" s="81">
        <v>2</v>
      </c>
      <c r="AW553" s="81" t="s">
        <v>564</v>
      </c>
      <c r="AX553" s="82"/>
      <c r="AY553" s="81">
        <v>300.50799999999998</v>
      </c>
      <c r="AZ553" s="81">
        <v>3201.5</v>
      </c>
      <c r="BA553" s="81">
        <v>0</v>
      </c>
      <c r="BB553" s="81">
        <v>0</v>
      </c>
      <c r="BC553" s="81">
        <v>0</v>
      </c>
      <c r="BD553" s="81">
        <v>350</v>
      </c>
      <c r="BE553" s="81" t="s">
        <v>564</v>
      </c>
      <c r="BF553" s="82"/>
      <c r="BG553" s="81">
        <v>0</v>
      </c>
      <c r="BH553" s="81">
        <v>0</v>
      </c>
      <c r="BI553" s="81">
        <v>4.6849999999999996</v>
      </c>
      <c r="BJ553" s="81">
        <v>0</v>
      </c>
      <c r="BK553" s="81">
        <v>0</v>
      </c>
      <c r="BL553" s="81">
        <v>0</v>
      </c>
      <c r="BM553" s="82"/>
      <c r="BN553" s="81">
        <v>0</v>
      </c>
      <c r="BO553" s="81">
        <v>0</v>
      </c>
      <c r="BP553" s="81">
        <v>1</v>
      </c>
      <c r="BQ553" s="81">
        <v>0</v>
      </c>
      <c r="BR553" s="81">
        <v>0</v>
      </c>
      <c r="BS553" s="81">
        <v>0</v>
      </c>
      <c r="BT553"/>
      <c r="BU553" s="80">
        <v>4.6849999999999996</v>
      </c>
      <c r="BV553" s="80">
        <v>0</v>
      </c>
      <c r="BW553" s="80">
        <v>0</v>
      </c>
      <c r="BX553" s="80">
        <v>0</v>
      </c>
      <c r="BY553" s="80">
        <v>0</v>
      </c>
      <c r="BZ553" s="80">
        <v>0</v>
      </c>
      <c r="CA553" s="80">
        <v>0</v>
      </c>
      <c r="CB553" s="80">
        <v>0</v>
      </c>
      <c r="CC553" s="80">
        <v>0</v>
      </c>
    </row>
    <row r="554" spans="1:81">
      <c r="A554" s="80" t="s">
        <v>2315</v>
      </c>
      <c r="B554" s="80">
        <v>167</v>
      </c>
      <c r="C554" s="80">
        <v>14</v>
      </c>
      <c r="D554" s="80">
        <v>10</v>
      </c>
      <c r="E554" s="80">
        <v>2017</v>
      </c>
      <c r="F554" s="80" t="s">
        <v>71</v>
      </c>
      <c r="G554" s="80" t="s">
        <v>1674</v>
      </c>
      <c r="H554" s="80" t="s">
        <v>1675</v>
      </c>
      <c r="I554" s="177"/>
      <c r="J554" s="81">
        <v>97.597261826257451</v>
      </c>
      <c r="K554" s="81">
        <v>2.3317081748810349</v>
      </c>
      <c r="L554" s="81">
        <v>19.912225573708053</v>
      </c>
      <c r="M554" s="81">
        <v>28.536677612035394</v>
      </c>
      <c r="N554" s="81">
        <v>44.460527081617649</v>
      </c>
      <c r="O554" s="81">
        <v>16.757248312000268</v>
      </c>
      <c r="P554" s="81">
        <v>21.325027170934646</v>
      </c>
      <c r="Q554" s="81">
        <v>1.158379174358027</v>
      </c>
      <c r="R554" s="81">
        <v>0</v>
      </c>
      <c r="S554" s="81">
        <v>1.7606758106684253</v>
      </c>
      <c r="T554" s="82"/>
      <c r="U554" s="81">
        <v>3647953</v>
      </c>
      <c r="V554" s="81">
        <v>748</v>
      </c>
      <c r="W554" s="81">
        <v>425</v>
      </c>
      <c r="X554" s="81">
        <v>5482</v>
      </c>
      <c r="Y554" s="81">
        <v>8544</v>
      </c>
      <c r="Z554" s="81">
        <v>10019</v>
      </c>
      <c r="AA554" s="81">
        <v>4417</v>
      </c>
      <c r="AB554" s="81">
        <v>16960</v>
      </c>
      <c r="AC554" s="81">
        <v>0</v>
      </c>
      <c r="AD554" s="81">
        <v>1.760675810668425</v>
      </c>
      <c r="AE554" s="82"/>
      <c r="AF554" s="81">
        <v>29571304.32279912</v>
      </c>
      <c r="AG554" s="81">
        <v>1540674.5223646171</v>
      </c>
      <c r="AH554" s="81">
        <v>2746143.6585861389</v>
      </c>
      <c r="AI554" s="81">
        <v>33942131.81071566</v>
      </c>
      <c r="AJ554" s="81">
        <v>32167486.897849839</v>
      </c>
      <c r="AK554" s="81">
        <v>0</v>
      </c>
      <c r="AL554" s="81">
        <v>0</v>
      </c>
      <c r="AM554" s="81">
        <v>2329742.321695277</v>
      </c>
      <c r="AN554" s="81">
        <v>0</v>
      </c>
      <c r="AO554" s="81">
        <v>0</v>
      </c>
      <c r="AP554" s="82"/>
      <c r="AQ554" s="81">
        <v>59</v>
      </c>
      <c r="AR554" s="81">
        <v>26</v>
      </c>
      <c r="AS554" s="81">
        <v>0</v>
      </c>
      <c r="AT554" s="81">
        <v>0</v>
      </c>
      <c r="AU554" s="81">
        <v>0</v>
      </c>
      <c r="AV554" s="81">
        <v>3</v>
      </c>
      <c r="AW554" s="81" t="s">
        <v>564</v>
      </c>
      <c r="AX554" s="82"/>
      <c r="AY554" s="81">
        <v>318.60799999999989</v>
      </c>
      <c r="AZ554" s="81">
        <v>4052.5</v>
      </c>
      <c r="BA554" s="81">
        <v>0</v>
      </c>
      <c r="BB554" s="81">
        <v>0</v>
      </c>
      <c r="BC554" s="81">
        <v>0</v>
      </c>
      <c r="BD554" s="81">
        <v>500</v>
      </c>
      <c r="BE554" s="81" t="s">
        <v>564</v>
      </c>
      <c r="BF554" s="82"/>
      <c r="BG554" s="81">
        <v>70.286000000000001</v>
      </c>
      <c r="BH554" s="81">
        <v>0</v>
      </c>
      <c r="BI554" s="81">
        <v>3.6760000000000002</v>
      </c>
      <c r="BJ554" s="81">
        <v>0</v>
      </c>
      <c r="BK554" s="81">
        <v>0</v>
      </c>
      <c r="BL554" s="81">
        <v>0</v>
      </c>
      <c r="BM554" s="82"/>
      <c r="BN554" s="81">
        <v>1</v>
      </c>
      <c r="BO554" s="81">
        <v>0</v>
      </c>
      <c r="BP554" s="81">
        <v>1</v>
      </c>
      <c r="BQ554" s="81">
        <v>0</v>
      </c>
      <c r="BR554" s="81">
        <v>0</v>
      </c>
      <c r="BS554" s="81">
        <v>0</v>
      </c>
      <c r="BT554"/>
      <c r="BU554" s="80">
        <v>3.6760000000000002</v>
      </c>
      <c r="BV554" s="80">
        <v>0</v>
      </c>
      <c r="BW554" s="80">
        <v>0</v>
      </c>
      <c r="BX554" s="80">
        <v>2.8719999999999999</v>
      </c>
      <c r="BY554" s="80">
        <v>67.414000000000001</v>
      </c>
      <c r="BZ554" s="80">
        <v>0</v>
      </c>
      <c r="CA554" s="80">
        <v>0</v>
      </c>
      <c r="CB554" s="80">
        <v>0</v>
      </c>
      <c r="CC554" s="80">
        <v>0</v>
      </c>
    </row>
    <row r="555" spans="1:81">
      <c r="A555" s="80" t="s">
        <v>2316</v>
      </c>
      <c r="B555" s="80">
        <v>168</v>
      </c>
      <c r="C555" s="80">
        <v>15</v>
      </c>
      <c r="D555" s="80">
        <v>10</v>
      </c>
      <c r="E555" s="80">
        <v>2018</v>
      </c>
      <c r="F555" s="80" t="s">
        <v>93</v>
      </c>
      <c r="G555" s="80" t="s">
        <v>1674</v>
      </c>
      <c r="H555" s="80" t="s">
        <v>1675</v>
      </c>
      <c r="I555" s="177"/>
      <c r="J555" s="81">
        <v>82.233475643698426</v>
      </c>
      <c r="K555" s="81">
        <v>2.1701887580605317</v>
      </c>
      <c r="L555" s="81">
        <v>18.266902199064219</v>
      </c>
      <c r="M555" s="81">
        <v>28.677422685652324</v>
      </c>
      <c r="N555" s="81">
        <v>40.866982684202782</v>
      </c>
      <c r="O555" s="81">
        <v>16.317690803167437</v>
      </c>
      <c r="P555" s="81">
        <v>21.256149343884946</v>
      </c>
      <c r="Q555" s="81">
        <v>1.0574880349211604</v>
      </c>
      <c r="R555" s="81">
        <v>0</v>
      </c>
      <c r="S555" s="81">
        <v>1.923414795219023</v>
      </c>
      <c r="T555" s="82"/>
      <c r="U555" s="81">
        <v>3211644</v>
      </c>
      <c r="V555" s="81">
        <v>748</v>
      </c>
      <c r="W555" s="81">
        <v>425</v>
      </c>
      <c r="X555" s="81">
        <v>5482</v>
      </c>
      <c r="Y555" s="81">
        <v>8530</v>
      </c>
      <c r="Z555" s="81">
        <v>9943</v>
      </c>
      <c r="AA555" s="81">
        <v>4447</v>
      </c>
      <c r="AB555" s="81">
        <v>16685</v>
      </c>
      <c r="AC555" s="81">
        <v>0</v>
      </c>
      <c r="AD555" s="81">
        <v>1.923414795219023</v>
      </c>
      <c r="AE555" s="82"/>
      <c r="AF555" s="81">
        <v>26134026.117406301</v>
      </c>
      <c r="AG555" s="81">
        <v>1393941.879701338</v>
      </c>
      <c r="AH555" s="81">
        <v>2588240.7361153951</v>
      </c>
      <c r="AI555" s="81">
        <v>34695791.883840993</v>
      </c>
      <c r="AJ555" s="81">
        <v>31124923.633561999</v>
      </c>
      <c r="AK555" s="81">
        <v>0</v>
      </c>
      <c r="AL555" s="81">
        <v>0</v>
      </c>
      <c r="AM555" s="81">
        <v>2296708.7822238612</v>
      </c>
      <c r="AN555" s="81">
        <v>0</v>
      </c>
      <c r="AO555" s="81">
        <v>0</v>
      </c>
      <c r="AP555" s="82"/>
      <c r="AQ555" s="81">
        <v>62</v>
      </c>
      <c r="AR555" s="81">
        <v>34</v>
      </c>
      <c r="AS555" s="81">
        <v>0</v>
      </c>
      <c r="AT555" s="81">
        <v>0</v>
      </c>
      <c r="AU555" s="81">
        <v>0</v>
      </c>
      <c r="AV555" s="81">
        <v>3</v>
      </c>
      <c r="AW555" s="81" t="s">
        <v>564</v>
      </c>
      <c r="AX555" s="82"/>
      <c r="AY555" s="81">
        <v>345.70800000000003</v>
      </c>
      <c r="AZ555" s="81">
        <v>5251</v>
      </c>
      <c r="BA555" s="81">
        <v>0</v>
      </c>
      <c r="BB555" s="81">
        <v>0</v>
      </c>
      <c r="BC555" s="81">
        <v>0</v>
      </c>
      <c r="BD555" s="81">
        <v>500</v>
      </c>
      <c r="BE555" s="81" t="s">
        <v>564</v>
      </c>
      <c r="BF555" s="82"/>
      <c r="BG555" s="81">
        <v>78.686000000000007</v>
      </c>
      <c r="BH555" s="81">
        <v>0</v>
      </c>
      <c r="BI555" s="81">
        <v>3.6890000000000001</v>
      </c>
      <c r="BJ555" s="81">
        <v>0</v>
      </c>
      <c r="BK555" s="81">
        <v>0</v>
      </c>
      <c r="BL555" s="81">
        <v>0</v>
      </c>
      <c r="BM555" s="82"/>
      <c r="BN555" s="81">
        <v>1</v>
      </c>
      <c r="BO555" s="81">
        <v>0</v>
      </c>
      <c r="BP555" s="81">
        <v>1</v>
      </c>
      <c r="BQ555" s="81">
        <v>0</v>
      </c>
      <c r="BR555" s="81">
        <v>0</v>
      </c>
      <c r="BS555" s="81">
        <v>0</v>
      </c>
      <c r="BT555"/>
      <c r="BU555" s="80">
        <v>3.6890000000000001</v>
      </c>
      <c r="BV555" s="80">
        <v>0</v>
      </c>
      <c r="BW555" s="80">
        <v>0</v>
      </c>
      <c r="BX555" s="80">
        <v>3.2480000000000002</v>
      </c>
      <c r="BY555" s="80">
        <v>75.438000000000002</v>
      </c>
      <c r="BZ555" s="80">
        <v>0</v>
      </c>
      <c r="CA555" s="80">
        <v>0</v>
      </c>
      <c r="CB555" s="80">
        <v>0</v>
      </c>
      <c r="CC555" s="80">
        <v>0</v>
      </c>
    </row>
    <row r="556" spans="1:81">
      <c r="A556" s="80" t="s">
        <v>2317</v>
      </c>
      <c r="B556" s="80">
        <v>169</v>
      </c>
      <c r="C556" s="80">
        <v>16</v>
      </c>
      <c r="D556" s="80">
        <v>10</v>
      </c>
      <c r="E556" s="80">
        <v>2019</v>
      </c>
      <c r="F556" s="80" t="s">
        <v>73</v>
      </c>
      <c r="G556" s="80" t="s">
        <v>1674</v>
      </c>
      <c r="H556" s="80" t="s">
        <v>1675</v>
      </c>
      <c r="I556" s="177"/>
      <c r="J556" s="81">
        <v>67.222991590209759</v>
      </c>
      <c r="K556" s="81">
        <v>2.0137753651626786</v>
      </c>
      <c r="L556" s="81">
        <v>18.348744153784988</v>
      </c>
      <c r="M556" s="81">
        <v>25.726252143588273</v>
      </c>
      <c r="N556" s="81">
        <v>40.789677428057971</v>
      </c>
      <c r="O556" s="81">
        <v>15.774631130954646</v>
      </c>
      <c r="P556" s="81">
        <v>19.28298270315921</v>
      </c>
      <c r="Q556" s="81">
        <v>1.0054213141794583</v>
      </c>
      <c r="R556" s="81">
        <v>0</v>
      </c>
      <c r="S556" s="81">
        <v>1.6142244325019641</v>
      </c>
      <c r="T556" s="82"/>
      <c r="U556" s="81">
        <v>2761796</v>
      </c>
      <c r="V556" s="81">
        <v>748</v>
      </c>
      <c r="W556" s="81">
        <v>425</v>
      </c>
      <c r="X556" s="81">
        <v>5482</v>
      </c>
      <c r="Y556" s="81">
        <v>8410</v>
      </c>
      <c r="Z556" s="81">
        <v>9876</v>
      </c>
      <c r="AA556" s="81">
        <v>4004</v>
      </c>
      <c r="AB556" s="81">
        <v>16293</v>
      </c>
      <c r="AC556" s="81">
        <v>0</v>
      </c>
      <c r="AD556" s="81">
        <v>1.6142244325019639</v>
      </c>
      <c r="AE556" s="82"/>
      <c r="AF556" s="81">
        <v>22052471.848429319</v>
      </c>
      <c r="AG556" s="81">
        <v>1393529.094390095</v>
      </c>
      <c r="AH556" s="81">
        <v>2794526.881929209</v>
      </c>
      <c r="AI556" s="81">
        <v>33998995.767005742</v>
      </c>
      <c r="AJ556" s="81">
        <v>31210037.177989781</v>
      </c>
      <c r="AK556" s="81">
        <v>0</v>
      </c>
      <c r="AL556" s="81">
        <v>0</v>
      </c>
      <c r="AM556" s="81">
        <v>2218983.9463616684</v>
      </c>
      <c r="AN556" s="81">
        <v>0</v>
      </c>
      <c r="AO556" s="81">
        <v>0</v>
      </c>
      <c r="AP556" s="82"/>
      <c r="AQ556" s="81">
        <v>69</v>
      </c>
      <c r="AR556" s="81">
        <v>42</v>
      </c>
      <c r="AS556" s="81">
        <v>0</v>
      </c>
      <c r="AT556" s="81">
        <v>0</v>
      </c>
      <c r="AU556" s="81">
        <v>0</v>
      </c>
      <c r="AV556" s="81">
        <v>4</v>
      </c>
      <c r="AW556" s="81" t="s">
        <v>564</v>
      </c>
      <c r="AX556" s="82"/>
      <c r="AY556" s="81">
        <v>394.30799999999999</v>
      </c>
      <c r="AZ556" s="81">
        <v>5542.9</v>
      </c>
      <c r="BA556" s="81">
        <v>0</v>
      </c>
      <c r="BB556" s="81">
        <v>0</v>
      </c>
      <c r="BC556" s="81">
        <v>0</v>
      </c>
      <c r="BD556" s="81">
        <v>650</v>
      </c>
      <c r="BE556" s="81" t="s">
        <v>564</v>
      </c>
      <c r="BF556" s="82"/>
      <c r="BG556" s="81">
        <v>84.05</v>
      </c>
      <c r="BH556" s="81">
        <v>0</v>
      </c>
      <c r="BI556" s="81">
        <v>3.5059999999999998</v>
      </c>
      <c r="BJ556" s="81">
        <v>0</v>
      </c>
      <c r="BK556" s="81">
        <v>0</v>
      </c>
      <c r="BL556" s="81">
        <v>0</v>
      </c>
      <c r="BM556" s="82"/>
      <c r="BN556" s="81">
        <v>1</v>
      </c>
      <c r="BO556" s="81">
        <v>0</v>
      </c>
      <c r="BP556" s="81">
        <v>1</v>
      </c>
      <c r="BQ556" s="81">
        <v>0</v>
      </c>
      <c r="BR556" s="81">
        <v>0</v>
      </c>
      <c r="BS556" s="81">
        <v>0</v>
      </c>
      <c r="BT556"/>
      <c r="BU556" s="80">
        <v>3.5059999999999998</v>
      </c>
      <c r="BV556" s="80">
        <v>0</v>
      </c>
      <c r="BW556" s="80">
        <v>0</v>
      </c>
      <c r="BX556" s="80">
        <v>3.9870000000000001</v>
      </c>
      <c r="BY556" s="80">
        <v>80.063000000000002</v>
      </c>
      <c r="BZ556" s="80">
        <v>0</v>
      </c>
      <c r="CA556" s="80">
        <v>0</v>
      </c>
      <c r="CB556" s="80">
        <v>0</v>
      </c>
      <c r="CC556" s="80">
        <v>0</v>
      </c>
    </row>
    <row r="557" spans="1:81">
      <c r="A557" s="80" t="s">
        <v>2318</v>
      </c>
      <c r="B557" s="80">
        <v>170</v>
      </c>
      <c r="C557" s="80">
        <v>17</v>
      </c>
      <c r="D557" s="80">
        <v>10</v>
      </c>
      <c r="E557" s="80">
        <v>2020</v>
      </c>
      <c r="F557" s="80" t="s">
        <v>218</v>
      </c>
      <c r="G557" s="80" t="s">
        <v>1674</v>
      </c>
      <c r="H557" s="80" t="s">
        <v>1675</v>
      </c>
      <c r="I557" s="177"/>
      <c r="J557" s="81">
        <v>50.894062631179303</v>
      </c>
      <c r="K557" s="81">
        <v>2.0718547440522701</v>
      </c>
      <c r="L557" s="81">
        <v>18.074665813722174</v>
      </c>
      <c r="M557" s="81">
        <v>22.666126198873108</v>
      </c>
      <c r="N557" s="81">
        <v>35.950169269084526</v>
      </c>
      <c r="O557" s="81">
        <v>13.771828819101868</v>
      </c>
      <c r="P557" s="81">
        <v>20.279081074703353</v>
      </c>
      <c r="Q557" s="81">
        <v>0.92412977990110001</v>
      </c>
      <c r="R557" s="81">
        <v>0</v>
      </c>
      <c r="S557" s="81">
        <v>1.69464572929204</v>
      </c>
      <c r="T557" s="82"/>
      <c r="U557" s="81">
        <v>2370261</v>
      </c>
      <c r="V557" s="81">
        <v>712</v>
      </c>
      <c r="W557" s="81">
        <v>372</v>
      </c>
      <c r="X557" s="81">
        <v>5079</v>
      </c>
      <c r="Y557" s="81">
        <v>8087</v>
      </c>
      <c r="Z557" s="81">
        <v>9841</v>
      </c>
      <c r="AA557" s="81">
        <v>4575</v>
      </c>
      <c r="AB557" s="81">
        <v>15673</v>
      </c>
      <c r="AC557" s="81">
        <v>0</v>
      </c>
      <c r="AD557" s="81">
        <v>1.69464572929204</v>
      </c>
      <c r="AE557" s="82"/>
      <c r="AF557" s="81">
        <v>18506778.482888348</v>
      </c>
      <c r="AG557" s="81">
        <v>1327438.5692125938</v>
      </c>
      <c r="AH557" s="81">
        <v>2650618.7992053125</v>
      </c>
      <c r="AI557" s="81">
        <v>29162001.141308732</v>
      </c>
      <c r="AJ557" s="81">
        <v>30638563.66285773</v>
      </c>
      <c r="AK557" s="81"/>
      <c r="AL557" s="81"/>
      <c r="AM557" s="81">
        <v>2045500.6306618513</v>
      </c>
      <c r="AN557" s="81"/>
      <c r="AO557" s="81"/>
      <c r="AP557" s="82"/>
      <c r="AQ557" s="81">
        <v>74</v>
      </c>
      <c r="AR557" s="81">
        <v>48</v>
      </c>
      <c r="AS557" s="81">
        <v>1</v>
      </c>
      <c r="AT557" s="81">
        <v>0</v>
      </c>
      <c r="AU557" s="81">
        <v>0</v>
      </c>
      <c r="AV557" s="81">
        <v>4</v>
      </c>
      <c r="AW557" s="81">
        <v>1</v>
      </c>
      <c r="AX557" s="82"/>
      <c r="AY557" s="81">
        <v>423.108</v>
      </c>
      <c r="AZ557" s="81">
        <v>80674.900000000009</v>
      </c>
      <c r="BA557" s="81">
        <v>19.2</v>
      </c>
      <c r="BB557" s="81">
        <v>0</v>
      </c>
      <c r="BC557" s="81">
        <v>0</v>
      </c>
      <c r="BD557" s="81">
        <v>650</v>
      </c>
      <c r="BE557" s="81">
        <v>19.2</v>
      </c>
      <c r="BF557" s="82"/>
      <c r="BG557" s="81">
        <v>0</v>
      </c>
      <c r="BH557" s="81">
        <v>0</v>
      </c>
      <c r="BI557" s="81">
        <v>3.3180000000000001</v>
      </c>
      <c r="BJ557" s="81">
        <v>0</v>
      </c>
      <c r="BK557" s="81">
        <v>0</v>
      </c>
      <c r="BL557" s="81">
        <v>0</v>
      </c>
      <c r="BM557" s="82"/>
      <c r="BN557" s="81">
        <v>0</v>
      </c>
      <c r="BO557" s="81">
        <v>0</v>
      </c>
      <c r="BP557" s="81">
        <v>1</v>
      </c>
      <c r="BQ557" s="81">
        <v>0</v>
      </c>
      <c r="BR557" s="81">
        <v>0</v>
      </c>
      <c r="BS557" s="81">
        <v>0</v>
      </c>
      <c r="BT557"/>
      <c r="BU557" s="80">
        <v>3.3180000000000001</v>
      </c>
      <c r="BV557" s="80">
        <v>0</v>
      </c>
      <c r="BW557" s="80">
        <v>0</v>
      </c>
      <c r="BX557" s="80">
        <v>0</v>
      </c>
      <c r="BY557" s="80">
        <v>0</v>
      </c>
      <c r="BZ557" s="80">
        <v>0</v>
      </c>
      <c r="CA557" s="80">
        <v>0</v>
      </c>
      <c r="CB557" s="80">
        <v>0</v>
      </c>
      <c r="CC557" s="80">
        <v>0</v>
      </c>
    </row>
    <row r="558" spans="1:81">
      <c r="A558" s="80" t="s">
        <v>1677</v>
      </c>
      <c r="B558" s="80">
        <v>170</v>
      </c>
      <c r="C558" s="80">
        <v>18</v>
      </c>
      <c r="D558" s="80">
        <v>10</v>
      </c>
      <c r="E558" s="80">
        <v>2021</v>
      </c>
      <c r="F558" s="80" t="s">
        <v>75</v>
      </c>
      <c r="G558" s="174" t="s">
        <v>1674</v>
      </c>
      <c r="H558" s="80" t="s">
        <v>1675</v>
      </c>
      <c r="I558" s="177"/>
      <c r="J558" s="81">
        <v>66.916502920820008</v>
      </c>
      <c r="K558" s="81">
        <v>1.9957712300397952</v>
      </c>
      <c r="L558" s="81">
        <v>16.494740183647043</v>
      </c>
      <c r="M558" s="81">
        <v>22.893508124631651</v>
      </c>
      <c r="N558" s="81">
        <v>33.845307654911849</v>
      </c>
      <c r="O558" s="81">
        <v>13.247039725530161</v>
      </c>
      <c r="P558" s="81">
        <v>20.844708707425902</v>
      </c>
      <c r="Q558" s="81">
        <v>0.91523037636713922</v>
      </c>
      <c r="R558" s="81">
        <v>0</v>
      </c>
      <c r="S558" s="81">
        <v>1.3467911486984541</v>
      </c>
      <c r="T558" s="82"/>
      <c r="U558" s="81">
        <v>3200396</v>
      </c>
      <c r="V558" s="81">
        <v>712</v>
      </c>
      <c r="W558" s="81">
        <v>372</v>
      </c>
      <c r="X558" s="81">
        <v>5079</v>
      </c>
      <c r="Y558" s="81">
        <v>8015</v>
      </c>
      <c r="Z558" s="81">
        <v>9747</v>
      </c>
      <c r="AA558" s="81">
        <v>4586</v>
      </c>
      <c r="AB558" s="81">
        <v>15338</v>
      </c>
      <c r="AC558" s="81">
        <v>0</v>
      </c>
      <c r="AD558" s="81">
        <v>1.3467911486984541</v>
      </c>
      <c r="AE558" s="82"/>
      <c r="AF558" s="81">
        <v>24513655.795753594</v>
      </c>
      <c r="AG558" s="81">
        <v>1350361.349669761</v>
      </c>
      <c r="AH558" s="81">
        <v>2376434.0099088312</v>
      </c>
      <c r="AI558" s="81">
        <v>31820051.483007729</v>
      </c>
      <c r="AJ558" s="81">
        <v>29592171.086894833</v>
      </c>
      <c r="AK558" s="81">
        <v>0</v>
      </c>
      <c r="AL558" s="81">
        <v>0</v>
      </c>
      <c r="AM558" s="81">
        <v>2013325.5111960811</v>
      </c>
      <c r="AN558" s="81">
        <v>0</v>
      </c>
      <c r="AO558" s="81">
        <v>0</v>
      </c>
      <c r="AP558" s="82"/>
      <c r="AQ558" s="81">
        <v>82</v>
      </c>
      <c r="AR558" s="81">
        <v>55</v>
      </c>
      <c r="AS558" s="81">
        <v>1</v>
      </c>
      <c r="AT558" s="81">
        <v>0</v>
      </c>
      <c r="AU558" s="81">
        <v>0</v>
      </c>
      <c r="AV558" s="81">
        <v>4</v>
      </c>
      <c r="AW558" s="81"/>
      <c r="AX558" s="82"/>
      <c r="AY558" s="81">
        <v>477.30799999999988</v>
      </c>
      <c r="AZ558" s="81">
        <v>80965.800000000017</v>
      </c>
      <c r="BA558" s="81">
        <v>19.2</v>
      </c>
      <c r="BB558" s="81">
        <v>0</v>
      </c>
      <c r="BC558" s="81">
        <v>0</v>
      </c>
      <c r="BD558" s="81">
        <v>650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1673</v>
      </c>
      <c r="B559" s="80">
        <v>170</v>
      </c>
      <c r="C559" s="80">
        <v>19</v>
      </c>
      <c r="D559" s="80">
        <v>10</v>
      </c>
      <c r="E559" s="80">
        <v>2022</v>
      </c>
      <c r="F559" s="80" t="s">
        <v>568</v>
      </c>
      <c r="G559" s="174" t="s">
        <v>1674</v>
      </c>
      <c r="H559" s="80" t="s">
        <v>1675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90</v>
      </c>
      <c r="AR559" s="81">
        <v>58</v>
      </c>
      <c r="AS559" s="81">
        <v>1</v>
      </c>
      <c r="AT559" s="81">
        <v>0</v>
      </c>
      <c r="AU559" s="81">
        <v>0</v>
      </c>
      <c r="AV559" s="81">
        <v>4</v>
      </c>
      <c r="AW559" s="81"/>
      <c r="AX559" s="82"/>
      <c r="AY559" s="81">
        <v>537.00799999999981</v>
      </c>
      <c r="AZ559" s="81">
        <v>81047.200000000012</v>
      </c>
      <c r="BA559" s="81">
        <v>19.2</v>
      </c>
      <c r="BB559" s="81">
        <v>0</v>
      </c>
      <c r="BC559" s="81">
        <v>0</v>
      </c>
      <c r="BD559" s="81">
        <v>650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2435</v>
      </c>
      <c r="B560" s="80">
        <v>511</v>
      </c>
      <c r="C560" s="80">
        <v>1</v>
      </c>
      <c r="D560" s="80">
        <v>31</v>
      </c>
      <c r="E560" s="80">
        <v>1990</v>
      </c>
      <c r="F560" s="80" t="s">
        <v>562</v>
      </c>
      <c r="G560" s="80" t="s">
        <v>2436</v>
      </c>
      <c r="H560" s="80" t="s">
        <v>2437</v>
      </c>
      <c r="I560" s="177"/>
      <c r="J560" s="81">
        <v>2816.1733670870899</v>
      </c>
      <c r="K560" s="81">
        <v>266.61312278662979</v>
      </c>
      <c r="L560" s="81">
        <v>518.99053838746647</v>
      </c>
      <c r="M560" s="81">
        <v>1346.7223322338275</v>
      </c>
      <c r="N560" s="81">
        <v>1602.1581515844805</v>
      </c>
      <c r="O560" s="81">
        <v>1271.9283403798643</v>
      </c>
      <c r="P560" s="81">
        <v>1680.7922334122586</v>
      </c>
      <c r="Q560" s="81">
        <v>113.34427388587203</v>
      </c>
      <c r="R560" s="81">
        <v>180.75072556182141</v>
      </c>
      <c r="S560" s="81">
        <v>104.83722</v>
      </c>
      <c r="T560" s="82"/>
      <c r="U560" s="81">
        <v>227113184</v>
      </c>
      <c r="V560" s="81">
        <v>78400</v>
      </c>
      <c r="W560" s="81">
        <v>6768</v>
      </c>
      <c r="X560" s="81">
        <v>528309</v>
      </c>
      <c r="Y560" s="81">
        <v>578862</v>
      </c>
      <c r="Z560" s="81">
        <v>523159</v>
      </c>
      <c r="AA560" s="81">
        <v>408115</v>
      </c>
      <c r="AB560" s="81">
        <v>1840326</v>
      </c>
      <c r="AC560" s="81">
        <v>31306351</v>
      </c>
      <c r="AD560" s="81">
        <v>104.83722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2438</v>
      </c>
      <c r="B561" s="80">
        <v>512</v>
      </c>
      <c r="C561" s="80">
        <v>2</v>
      </c>
      <c r="D561" s="80">
        <v>31</v>
      </c>
      <c r="E561" s="80">
        <v>2005</v>
      </c>
      <c r="F561" s="80" t="s">
        <v>565</v>
      </c>
      <c r="G561" s="80" t="s">
        <v>2436</v>
      </c>
      <c r="H561" s="80" t="s">
        <v>2437</v>
      </c>
      <c r="I561" s="177"/>
      <c r="J561" s="81">
        <v>2842.8579627858489</v>
      </c>
      <c r="K561" s="81">
        <v>160.72965168434916</v>
      </c>
      <c r="L561" s="81">
        <v>429.4292277564125</v>
      </c>
      <c r="M561" s="81">
        <v>2195.4727337445229</v>
      </c>
      <c r="N561" s="81">
        <v>2141.1632689614094</v>
      </c>
      <c r="O561" s="81">
        <v>1943.0440283969283</v>
      </c>
      <c r="P561" s="81">
        <v>1755.9338670529291</v>
      </c>
      <c r="Q561" s="81">
        <v>109.49445730335512</v>
      </c>
      <c r="R561" s="81">
        <v>163.0624221195466</v>
      </c>
      <c r="S561" s="81">
        <v>224.61068271675003</v>
      </c>
      <c r="T561" s="82"/>
      <c r="U561" s="81">
        <v>262041391</v>
      </c>
      <c r="V561" s="81">
        <v>64667</v>
      </c>
      <c r="W561" s="81">
        <v>5663</v>
      </c>
      <c r="X561" s="81">
        <v>486448</v>
      </c>
      <c r="Y561" s="81">
        <v>706000</v>
      </c>
      <c r="Z561" s="81">
        <v>924823</v>
      </c>
      <c r="AA561" s="81">
        <v>349185</v>
      </c>
      <c r="AB561" s="81">
        <v>1858522</v>
      </c>
      <c r="AC561" s="81">
        <v>28834213</v>
      </c>
      <c r="AD561" s="81">
        <v>224.61068271675003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2439</v>
      </c>
      <c r="B562" s="80">
        <v>513</v>
      </c>
      <c r="C562" s="80">
        <v>3</v>
      </c>
      <c r="D562" s="80">
        <v>31</v>
      </c>
      <c r="E562" s="80">
        <v>2006</v>
      </c>
      <c r="F562" s="80" t="s">
        <v>566</v>
      </c>
      <c r="G562" s="80" t="s">
        <v>2436</v>
      </c>
      <c r="H562" s="80" t="s">
        <v>2437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2440</v>
      </c>
      <c r="B563" s="80">
        <v>514</v>
      </c>
      <c r="C563" s="80">
        <v>4</v>
      </c>
      <c r="D563" s="80">
        <v>31</v>
      </c>
      <c r="E563" s="80">
        <v>2007</v>
      </c>
      <c r="F563" s="80" t="s">
        <v>567</v>
      </c>
      <c r="G563" s="80" t="s">
        <v>2436</v>
      </c>
      <c r="H563" s="80" t="s">
        <v>2437</v>
      </c>
      <c r="I563" s="177"/>
      <c r="J563" s="81">
        <v>2818.3279759286597</v>
      </c>
      <c r="K563" s="81">
        <v>149.36895510484112</v>
      </c>
      <c r="L563" s="81">
        <v>469.43667037648373</v>
      </c>
      <c r="M563" s="81">
        <v>2280.224180126319</v>
      </c>
      <c r="N563" s="81">
        <v>2187.5102135317284</v>
      </c>
      <c r="O563" s="81">
        <v>1914.5668859505749</v>
      </c>
      <c r="P563" s="81">
        <v>1733.9278734014033</v>
      </c>
      <c r="Q563" s="81">
        <v>114.74516996159689</v>
      </c>
      <c r="R563" s="81">
        <v>137.84858170636647</v>
      </c>
      <c r="S563" s="81">
        <v>211.39091153193993</v>
      </c>
      <c r="T563" s="82"/>
      <c r="U563" s="81">
        <v>295521915</v>
      </c>
      <c r="V563" s="81">
        <v>61272</v>
      </c>
      <c r="W563" s="81">
        <v>6048</v>
      </c>
      <c r="X563" s="81">
        <v>582089</v>
      </c>
      <c r="Y563" s="81">
        <v>718259</v>
      </c>
      <c r="Z563" s="81">
        <v>947311</v>
      </c>
      <c r="AA563" s="81">
        <v>339553</v>
      </c>
      <c r="AB563" s="81">
        <v>1844644</v>
      </c>
      <c r="AC563" s="81">
        <v>25075068</v>
      </c>
      <c r="AD563" s="81">
        <v>211.39091153193996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2441</v>
      </c>
      <c r="B564" s="80">
        <v>515</v>
      </c>
      <c r="C564" s="80">
        <v>5</v>
      </c>
      <c r="D564" s="80">
        <v>31</v>
      </c>
      <c r="E564" s="80">
        <v>2008</v>
      </c>
      <c r="F564" s="80" t="s">
        <v>84</v>
      </c>
      <c r="G564" s="80" t="s">
        <v>2436</v>
      </c>
      <c r="H564" s="80" t="s">
        <v>2437</v>
      </c>
      <c r="I564" s="177"/>
      <c r="J564" s="81">
        <v>2622.0935553925387</v>
      </c>
      <c r="K564" s="81">
        <v>110.62834868986384</v>
      </c>
      <c r="L564" s="81">
        <v>420.67076481579386</v>
      </c>
      <c r="M564" s="81">
        <v>2375.0724962181193</v>
      </c>
      <c r="N564" s="81">
        <v>1967.4509146382418</v>
      </c>
      <c r="O564" s="81">
        <v>1863.0984382760766</v>
      </c>
      <c r="P564" s="81">
        <v>1698.6188503941419</v>
      </c>
      <c r="Q564" s="81">
        <v>112.56364455957683</v>
      </c>
      <c r="R564" s="81">
        <v>145.65768190677824</v>
      </c>
      <c r="S564" s="81">
        <v>202.46369988483997</v>
      </c>
      <c r="T564" s="82"/>
      <c r="U564" s="81">
        <v>283523128</v>
      </c>
      <c r="V564" s="81">
        <v>61272</v>
      </c>
      <c r="W564" s="81">
        <v>6048</v>
      </c>
      <c r="X564" s="81">
        <v>582089</v>
      </c>
      <c r="Y564" s="81">
        <v>724636</v>
      </c>
      <c r="Z564" s="81">
        <v>954200</v>
      </c>
      <c r="AA564" s="81">
        <v>333018</v>
      </c>
      <c r="AB564" s="81">
        <v>1839309</v>
      </c>
      <c r="AC564" s="81">
        <v>27512732</v>
      </c>
      <c r="AD564" s="81">
        <v>202.46369988483997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2442</v>
      </c>
      <c r="B565" s="80">
        <v>516</v>
      </c>
      <c r="C565" s="80">
        <v>6</v>
      </c>
      <c r="D565" s="80">
        <v>31</v>
      </c>
      <c r="E565" s="80">
        <v>2009</v>
      </c>
      <c r="F565" s="80" t="s">
        <v>85</v>
      </c>
      <c r="G565" s="80" t="s">
        <v>2436</v>
      </c>
      <c r="H565" s="80" t="s">
        <v>2437</v>
      </c>
      <c r="I565" s="177"/>
      <c r="J565" s="81">
        <v>2375.1744860939812</v>
      </c>
      <c r="K565" s="81">
        <v>112.94943517916903</v>
      </c>
      <c r="L565" s="81">
        <v>481.20035110067641</v>
      </c>
      <c r="M565" s="81">
        <v>2368.3977300158854</v>
      </c>
      <c r="N565" s="81">
        <v>1907.1171862658186</v>
      </c>
      <c r="O565" s="81">
        <v>1908.0344174077918</v>
      </c>
      <c r="P565" s="81">
        <v>1620.1790088412342</v>
      </c>
      <c r="Q565" s="81">
        <v>106.90476471741226</v>
      </c>
      <c r="R565" s="81">
        <v>130.7231696995874</v>
      </c>
      <c r="S565" s="81">
        <v>183.8221259712019</v>
      </c>
      <c r="T565" s="82"/>
      <c r="U565" s="81">
        <v>232101097</v>
      </c>
      <c r="V565" s="81">
        <v>59625</v>
      </c>
      <c r="W565" s="81">
        <v>9948</v>
      </c>
      <c r="X565" s="81">
        <v>619287</v>
      </c>
      <c r="Y565" s="81">
        <v>729603</v>
      </c>
      <c r="Z565" s="81">
        <v>964558</v>
      </c>
      <c r="AA565" s="81">
        <v>326093</v>
      </c>
      <c r="AB565" s="81">
        <v>1833757</v>
      </c>
      <c r="AC565" s="81">
        <v>24088838</v>
      </c>
      <c r="AD565" s="81">
        <v>183.82212597120193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5.8879999999999999</v>
      </c>
      <c r="BH565" s="81">
        <v>0</v>
      </c>
      <c r="BI565" s="81">
        <v>2426.3719999999998</v>
      </c>
      <c r="BJ565" s="81">
        <v>426.54599999999999</v>
      </c>
      <c r="BK565" s="81">
        <v>244.08500000000004</v>
      </c>
      <c r="BL565" s="81">
        <v>0</v>
      </c>
      <c r="BM565" s="82"/>
      <c r="BN565" s="81">
        <v>1</v>
      </c>
      <c r="BO565" s="81">
        <v>0</v>
      </c>
      <c r="BP565" s="81">
        <v>105</v>
      </c>
      <c r="BQ565" s="81">
        <v>3</v>
      </c>
      <c r="BR565" s="81">
        <v>51</v>
      </c>
      <c r="BS565" s="81">
        <v>0</v>
      </c>
      <c r="BT565"/>
      <c r="BU565" s="80"/>
      <c r="BV565" s="80"/>
      <c r="BW565" s="80"/>
      <c r="BX565" s="80"/>
      <c r="BY565" s="80"/>
      <c r="BZ565" s="80"/>
      <c r="CA565" s="80"/>
      <c r="CB565" s="80"/>
      <c r="CC565" s="80"/>
    </row>
    <row r="566" spans="1:81">
      <c r="A566" s="80" t="s">
        <v>2443</v>
      </c>
      <c r="B566" s="80">
        <v>517</v>
      </c>
      <c r="C566" s="80">
        <v>7</v>
      </c>
      <c r="D566" s="80">
        <v>31</v>
      </c>
      <c r="E566" s="80">
        <v>2010</v>
      </c>
      <c r="F566" s="80" t="s">
        <v>86</v>
      </c>
      <c r="G566" s="80" t="s">
        <v>2436</v>
      </c>
      <c r="H566" s="80" t="s">
        <v>2437</v>
      </c>
      <c r="I566" s="177"/>
      <c r="J566" s="81">
        <v>2596.5731095070505</v>
      </c>
      <c r="K566" s="81">
        <v>121.69214376606148</v>
      </c>
      <c r="L566" s="81">
        <v>463.37974566751041</v>
      </c>
      <c r="M566" s="81">
        <v>2501.8149722547923</v>
      </c>
      <c r="N566" s="81">
        <v>2329.1208818779178</v>
      </c>
      <c r="O566" s="81">
        <v>1916.5186017187896</v>
      </c>
      <c r="P566" s="81">
        <v>1631.5666357152668</v>
      </c>
      <c r="Q566" s="81">
        <v>111.24650434501585</v>
      </c>
      <c r="R566" s="81">
        <v>134.04314397470688</v>
      </c>
      <c r="S566" s="81">
        <v>174.84852238612001</v>
      </c>
      <c r="T566" s="82"/>
      <c r="U566" s="81">
        <v>252060533</v>
      </c>
      <c r="V566" s="81">
        <v>59625</v>
      </c>
      <c r="W566" s="81">
        <v>9948</v>
      </c>
      <c r="X566" s="81">
        <v>619287</v>
      </c>
      <c r="Y566" s="81">
        <v>735976</v>
      </c>
      <c r="Z566" s="81">
        <v>973349</v>
      </c>
      <c r="AA566" s="81">
        <v>320184</v>
      </c>
      <c r="AB566" s="81">
        <v>1828471</v>
      </c>
      <c r="AC566" s="81">
        <v>23407762</v>
      </c>
      <c r="AD566" s="81">
        <v>174.84852238612004</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7.6870000000000003</v>
      </c>
      <c r="BH566" s="81">
        <v>0</v>
      </c>
      <c r="BI566" s="81">
        <v>2475.2939999999999</v>
      </c>
      <c r="BJ566" s="81">
        <v>459.56900000000002</v>
      </c>
      <c r="BK566" s="81">
        <v>367.983</v>
      </c>
      <c r="BL566" s="81">
        <v>0</v>
      </c>
      <c r="BM566" s="82"/>
      <c r="BN566" s="81">
        <v>1</v>
      </c>
      <c r="BO566" s="81">
        <v>0</v>
      </c>
      <c r="BP566" s="81">
        <v>108</v>
      </c>
      <c r="BQ566" s="81">
        <v>3</v>
      </c>
      <c r="BR566" s="81">
        <v>53</v>
      </c>
      <c r="BS566" s="81">
        <v>0</v>
      </c>
      <c r="BT566"/>
      <c r="BU566" s="80">
        <v>2977.2550000000001</v>
      </c>
      <c r="BV566" s="80">
        <v>142.482</v>
      </c>
      <c r="BW566" s="80">
        <v>0.115</v>
      </c>
      <c r="BX566" s="80">
        <v>8.8070000000000004</v>
      </c>
      <c r="BY566" s="80">
        <v>20.021000000000001</v>
      </c>
      <c r="BZ566" s="80">
        <v>3.472</v>
      </c>
      <c r="CA566" s="80">
        <v>83.619</v>
      </c>
      <c r="CB566" s="80">
        <v>74.762</v>
      </c>
      <c r="CC566" s="80">
        <v>0</v>
      </c>
    </row>
    <row r="567" spans="1:81">
      <c r="A567" s="80" t="s">
        <v>2444</v>
      </c>
      <c r="B567" s="80">
        <v>518</v>
      </c>
      <c r="C567" s="80">
        <v>8</v>
      </c>
      <c r="D567" s="80">
        <v>31</v>
      </c>
      <c r="E567" s="80">
        <v>2011</v>
      </c>
      <c r="F567" s="80" t="s">
        <v>87</v>
      </c>
      <c r="G567" s="80" t="s">
        <v>2436</v>
      </c>
      <c r="H567" s="80" t="s">
        <v>2437</v>
      </c>
      <c r="I567" s="177"/>
      <c r="J567" s="81">
        <v>3054.9782141898449</v>
      </c>
      <c r="K567" s="81">
        <v>160.779644323334</v>
      </c>
      <c r="L567" s="81">
        <v>410.38947991143158</v>
      </c>
      <c r="M567" s="81">
        <v>2873.0781233583684</v>
      </c>
      <c r="N567" s="81">
        <v>2894.7168179615205</v>
      </c>
      <c r="O567" s="81">
        <v>1902.9535310751294</v>
      </c>
      <c r="P567" s="81">
        <v>1563.8857607906446</v>
      </c>
      <c r="Q567" s="81">
        <v>127.8881203574517</v>
      </c>
      <c r="R567" s="81">
        <v>133.29897939086914</v>
      </c>
      <c r="S567" s="81">
        <v>177.9326521598347</v>
      </c>
      <c r="T567" s="82"/>
      <c r="U567" s="81">
        <v>255814008</v>
      </c>
      <c r="V567" s="81">
        <v>59625</v>
      </c>
      <c r="W567" s="81">
        <v>9948</v>
      </c>
      <c r="X567" s="81">
        <v>619287</v>
      </c>
      <c r="Y567" s="81">
        <v>744226</v>
      </c>
      <c r="Z567" s="81">
        <v>987456</v>
      </c>
      <c r="AA567" s="81">
        <v>316035</v>
      </c>
      <c r="AB567" s="81">
        <v>1822331</v>
      </c>
      <c r="AC567" s="81">
        <v>23239311</v>
      </c>
      <c r="AD567" s="81">
        <v>177.93265215983473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2522.6080000000002</v>
      </c>
      <c r="BJ567" s="81">
        <v>449.38</v>
      </c>
      <c r="BK567" s="81">
        <v>382.94497000000001</v>
      </c>
      <c r="BL567" s="81">
        <v>0</v>
      </c>
      <c r="BM567" s="82"/>
      <c r="BN567" s="81">
        <v>0</v>
      </c>
      <c r="BO567" s="81">
        <v>0</v>
      </c>
      <c r="BP567" s="81">
        <v>109</v>
      </c>
      <c r="BQ567" s="81">
        <v>2</v>
      </c>
      <c r="BR567" s="81">
        <v>57</v>
      </c>
      <c r="BS567" s="81">
        <v>0</v>
      </c>
      <c r="BT567"/>
      <c r="BU567" s="80">
        <v>3014.96497</v>
      </c>
      <c r="BV567" s="80">
        <v>164.52600000000001</v>
      </c>
      <c r="BW567" s="80">
        <v>9.2059999999999995</v>
      </c>
      <c r="BX567" s="80">
        <v>1.1859999999999999</v>
      </c>
      <c r="BY567" s="80">
        <v>20.306000000000001</v>
      </c>
      <c r="BZ567" s="80">
        <v>3.9830000000000001</v>
      </c>
      <c r="CA567" s="80">
        <v>84.69</v>
      </c>
      <c r="CB567" s="80">
        <v>56.070999999999998</v>
      </c>
      <c r="CC567" s="80">
        <v>0</v>
      </c>
    </row>
    <row r="568" spans="1:81">
      <c r="A568" s="80" t="s">
        <v>2445</v>
      </c>
      <c r="B568" s="80">
        <v>519</v>
      </c>
      <c r="C568" s="80">
        <v>9</v>
      </c>
      <c r="D568" s="80">
        <v>31</v>
      </c>
      <c r="E568" s="80">
        <v>2012</v>
      </c>
      <c r="F568" s="80" t="s">
        <v>88</v>
      </c>
      <c r="G568" s="80" t="s">
        <v>2436</v>
      </c>
      <c r="H568" s="80" t="s">
        <v>2437</v>
      </c>
      <c r="I568" s="177"/>
      <c r="J568" s="81">
        <v>3321.1439637562125</v>
      </c>
      <c r="K568" s="81">
        <v>155.44275231030073</v>
      </c>
      <c r="L568" s="81">
        <v>406.37988109811454</v>
      </c>
      <c r="M568" s="81">
        <v>3239.0279702733087</v>
      </c>
      <c r="N568" s="81">
        <v>3129.5872908334909</v>
      </c>
      <c r="O568" s="81">
        <v>1918.7097971091268</v>
      </c>
      <c r="P568" s="81">
        <v>1550.0256357834112</v>
      </c>
      <c r="Q568" s="81">
        <v>139.17841459891275</v>
      </c>
      <c r="R568" s="81">
        <v>129.25169402155302</v>
      </c>
      <c r="S568" s="81">
        <v>159.61546887012997</v>
      </c>
      <c r="T568" s="82"/>
      <c r="U568" s="81">
        <v>248993582</v>
      </c>
      <c r="V568" s="81">
        <v>59625</v>
      </c>
      <c r="W568" s="81">
        <v>9948</v>
      </c>
      <c r="X568" s="81">
        <v>619287</v>
      </c>
      <c r="Y568" s="81">
        <v>751689</v>
      </c>
      <c r="Z568" s="81">
        <v>1003529</v>
      </c>
      <c r="AA568" s="81">
        <v>311462</v>
      </c>
      <c r="AB568" s="81">
        <v>1825361</v>
      </c>
      <c r="AC568" s="81">
        <v>21950067</v>
      </c>
      <c r="AD568" s="81">
        <v>159.61546887013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2809.701</v>
      </c>
      <c r="BJ568" s="81">
        <v>434.36900000000003</v>
      </c>
      <c r="BK568" s="81">
        <v>416.25499999999994</v>
      </c>
      <c r="BL568" s="81">
        <v>0</v>
      </c>
      <c r="BM568" s="82"/>
      <c r="BN568" s="81">
        <v>0</v>
      </c>
      <c r="BO568" s="81">
        <v>0</v>
      </c>
      <c r="BP568" s="81">
        <v>117</v>
      </c>
      <c r="BQ568" s="81">
        <v>3</v>
      </c>
      <c r="BR568" s="81">
        <v>58</v>
      </c>
      <c r="BS568" s="81">
        <v>0</v>
      </c>
      <c r="BT568"/>
      <c r="BU568" s="80">
        <v>3380.2579999999998</v>
      </c>
      <c r="BV568" s="80">
        <v>156.155</v>
      </c>
      <c r="BW568" s="80">
        <v>11.798</v>
      </c>
      <c r="BX568" s="80">
        <v>0</v>
      </c>
      <c r="BY568" s="80">
        <v>0</v>
      </c>
      <c r="BZ568" s="80">
        <v>0</v>
      </c>
      <c r="CA568" s="80">
        <v>68.933000000000007</v>
      </c>
      <c r="CB568" s="80">
        <v>43.180999999999997</v>
      </c>
      <c r="CC568" s="80">
        <v>0</v>
      </c>
    </row>
    <row r="569" spans="1:81">
      <c r="A569" s="80" t="s">
        <v>2446</v>
      </c>
      <c r="B569" s="80">
        <v>520</v>
      </c>
      <c r="C569" s="80">
        <v>10</v>
      </c>
      <c r="D569" s="80">
        <v>31</v>
      </c>
      <c r="E569" s="80">
        <v>2013</v>
      </c>
      <c r="F569" s="80" t="s">
        <v>89</v>
      </c>
      <c r="G569" s="80" t="s">
        <v>2436</v>
      </c>
      <c r="H569" s="80" t="s">
        <v>2437</v>
      </c>
      <c r="I569" s="177"/>
      <c r="J569" s="81">
        <v>3381.3384961960473</v>
      </c>
      <c r="K569" s="81">
        <v>134.05799793951269</v>
      </c>
      <c r="L569" s="81">
        <v>382.62045347206077</v>
      </c>
      <c r="M569" s="81">
        <v>3177.1090363456692</v>
      </c>
      <c r="N569" s="81">
        <v>3453.2134861187978</v>
      </c>
      <c r="O569" s="81">
        <v>1864.6887787804212</v>
      </c>
      <c r="P569" s="81">
        <v>1541.8140076019083</v>
      </c>
      <c r="Q569" s="81">
        <v>141.22815989019142</v>
      </c>
      <c r="R569" s="81">
        <v>132.41619932892104</v>
      </c>
      <c r="S569" s="81">
        <v>174.19489703942199</v>
      </c>
      <c r="T569" s="82"/>
      <c r="U569" s="81">
        <v>238472307</v>
      </c>
      <c r="V569" s="81">
        <v>59625</v>
      </c>
      <c r="W569" s="81">
        <v>9948</v>
      </c>
      <c r="X569" s="81">
        <v>619287</v>
      </c>
      <c r="Y569" s="81">
        <v>757073</v>
      </c>
      <c r="Z569" s="81">
        <v>1018819</v>
      </c>
      <c r="AA569" s="81">
        <v>308649</v>
      </c>
      <c r="AB569" s="81">
        <v>1825686</v>
      </c>
      <c r="AC569" s="81">
        <v>21950873</v>
      </c>
      <c r="AD569" s="81">
        <v>174.19489703942205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3048.0650000000001</v>
      </c>
      <c r="BJ569" s="81">
        <v>475.25400000000002</v>
      </c>
      <c r="BK569" s="81">
        <v>408.51799999999997</v>
      </c>
      <c r="BL569" s="81">
        <v>0</v>
      </c>
      <c r="BM569" s="82"/>
      <c r="BN569" s="81">
        <v>0</v>
      </c>
      <c r="BO569" s="81">
        <v>0</v>
      </c>
      <c r="BP569" s="81">
        <v>113</v>
      </c>
      <c r="BQ569" s="81">
        <v>2</v>
      </c>
      <c r="BR569" s="81">
        <v>54</v>
      </c>
      <c r="BS569" s="81">
        <v>0</v>
      </c>
      <c r="BT569"/>
      <c r="BU569" s="80">
        <v>3657.085</v>
      </c>
      <c r="BV569" s="80">
        <v>122.551</v>
      </c>
      <c r="BW569" s="80">
        <v>10.776</v>
      </c>
      <c r="BX569" s="80">
        <v>0</v>
      </c>
      <c r="BY569" s="80">
        <v>17.219000000000001</v>
      </c>
      <c r="BZ569" s="80">
        <v>3.3540000000000001</v>
      </c>
      <c r="CA569" s="80">
        <v>82.807000000000002</v>
      </c>
      <c r="CB569" s="80">
        <v>38.045000000000002</v>
      </c>
      <c r="CC569" s="80">
        <v>0</v>
      </c>
    </row>
    <row r="570" spans="1:81">
      <c r="A570" s="80" t="s">
        <v>2447</v>
      </c>
      <c r="B570" s="80">
        <v>521</v>
      </c>
      <c r="C570" s="80">
        <v>11</v>
      </c>
      <c r="D570" s="80">
        <v>31</v>
      </c>
      <c r="E570" s="80">
        <v>2014</v>
      </c>
      <c r="F570" s="80" t="s">
        <v>90</v>
      </c>
      <c r="G570" s="80" t="s">
        <v>2436</v>
      </c>
      <c r="H570" s="80" t="s">
        <v>2437</v>
      </c>
      <c r="I570" s="177"/>
      <c r="J570" s="81">
        <v>3211.2928748047793</v>
      </c>
      <c r="K570" s="81">
        <v>131.40306609792032</v>
      </c>
      <c r="L570" s="81">
        <v>413.07222001127826</v>
      </c>
      <c r="M570" s="81">
        <v>3208.7402998153152</v>
      </c>
      <c r="N570" s="81">
        <v>2734.8332314548697</v>
      </c>
      <c r="O570" s="81">
        <v>1790.2396609964808</v>
      </c>
      <c r="P570" s="81">
        <v>1536.2553962257084</v>
      </c>
      <c r="Q570" s="81">
        <v>134.95489381394802</v>
      </c>
      <c r="R570" s="81">
        <v>129.24555722026119</v>
      </c>
      <c r="S570" s="81">
        <v>181.50353871742783</v>
      </c>
      <c r="T570" s="82"/>
      <c r="U570" s="81">
        <v>247370084</v>
      </c>
      <c r="V570" s="81">
        <v>52731</v>
      </c>
      <c r="W570" s="81">
        <v>9422</v>
      </c>
      <c r="X570" s="81">
        <v>621497</v>
      </c>
      <c r="Y570" s="81">
        <v>761778</v>
      </c>
      <c r="Z570" s="81">
        <v>1030190</v>
      </c>
      <c r="AA570" s="81">
        <v>305945</v>
      </c>
      <c r="AB570" s="81">
        <v>1818314</v>
      </c>
      <c r="AC570" s="81">
        <v>21492639</v>
      </c>
      <c r="AD570" s="81">
        <v>181.50353871742783</v>
      </c>
      <c r="AE570" s="82"/>
      <c r="AF570" s="81">
        <v>3077884175.1604929</v>
      </c>
      <c r="AG570" s="81">
        <v>101753830.7266891</v>
      </c>
      <c r="AH570" s="81">
        <v>104816791.36906637</v>
      </c>
      <c r="AI570" s="81">
        <v>3972596249.4704275</v>
      </c>
      <c r="AJ570" s="81">
        <v>3810072026.7639165</v>
      </c>
      <c r="AK570" s="81">
        <v>0</v>
      </c>
      <c r="AL570" s="81">
        <v>0</v>
      </c>
      <c r="AM570" s="81">
        <v>249627340.74301958</v>
      </c>
      <c r="AN570" s="81">
        <v>0</v>
      </c>
      <c r="AO570" s="81">
        <v>0</v>
      </c>
      <c r="AP570" s="82"/>
      <c r="AQ570" s="81">
        <v>38350</v>
      </c>
      <c r="AR570" s="81">
        <v>9780</v>
      </c>
      <c r="AS570" s="81">
        <v>7</v>
      </c>
      <c r="AT570" s="81">
        <v>8</v>
      </c>
      <c r="AU570" s="81">
        <v>2</v>
      </c>
      <c r="AV570" s="81">
        <v>2</v>
      </c>
      <c r="AW570" s="81" t="s">
        <v>564</v>
      </c>
      <c r="AX570" s="82"/>
      <c r="AY570" s="81">
        <v>175899.71999999994</v>
      </c>
      <c r="AZ570" s="81">
        <v>507692.67999999993</v>
      </c>
      <c r="BA570" s="81">
        <v>30210.400000000001</v>
      </c>
      <c r="BB570" s="81">
        <v>3960</v>
      </c>
      <c r="BC570" s="81">
        <v>2044.5</v>
      </c>
      <c r="BD570" s="81">
        <v>1558</v>
      </c>
      <c r="BE570" s="81" t="s">
        <v>564</v>
      </c>
      <c r="BF570" s="82"/>
      <c r="BG570" s="81">
        <v>0</v>
      </c>
      <c r="BH570" s="81">
        <v>0</v>
      </c>
      <c r="BI570" s="81">
        <v>2814.8649999999998</v>
      </c>
      <c r="BJ570" s="81">
        <v>442.53199999999998</v>
      </c>
      <c r="BK570" s="81">
        <v>396.142</v>
      </c>
      <c r="BL570" s="81">
        <v>0</v>
      </c>
      <c r="BM570" s="82"/>
      <c r="BN570" s="81">
        <v>0</v>
      </c>
      <c r="BO570" s="81">
        <v>0</v>
      </c>
      <c r="BP570" s="81">
        <v>117</v>
      </c>
      <c r="BQ570" s="81">
        <v>2</v>
      </c>
      <c r="BR570" s="81">
        <v>53</v>
      </c>
      <c r="BS570" s="81">
        <v>0</v>
      </c>
      <c r="BT570"/>
      <c r="BU570" s="80">
        <v>3372.4380000000001</v>
      </c>
      <c r="BV570" s="80">
        <v>130.95599999999999</v>
      </c>
      <c r="BW570" s="80">
        <v>10.952</v>
      </c>
      <c r="BX570" s="80">
        <v>1.07</v>
      </c>
      <c r="BY570" s="80">
        <v>19.663</v>
      </c>
      <c r="BZ570" s="80">
        <v>0</v>
      </c>
      <c r="CA570" s="80">
        <v>84.632999999999996</v>
      </c>
      <c r="CB570" s="80">
        <v>33.826999999999998</v>
      </c>
      <c r="CC570" s="80">
        <v>0</v>
      </c>
    </row>
    <row r="571" spans="1:81">
      <c r="A571" s="80" t="s">
        <v>2448</v>
      </c>
      <c r="B571" s="80">
        <v>522</v>
      </c>
      <c r="C571" s="80">
        <v>12</v>
      </c>
      <c r="D571" s="80">
        <v>31</v>
      </c>
      <c r="E571" s="80">
        <v>2015</v>
      </c>
      <c r="F571" s="80" t="s">
        <v>91</v>
      </c>
      <c r="G571" s="80" t="s">
        <v>2436</v>
      </c>
      <c r="H571" s="80" t="s">
        <v>2437</v>
      </c>
      <c r="I571" s="177"/>
      <c r="J571" s="81">
        <v>2815.0358219331142</v>
      </c>
      <c r="K571" s="81">
        <v>123.8560135079359</v>
      </c>
      <c r="L571" s="81">
        <v>407.65457199279712</v>
      </c>
      <c r="M571" s="81">
        <v>2867.7511071847712</v>
      </c>
      <c r="N571" s="81">
        <v>2481.9973398828588</v>
      </c>
      <c r="O571" s="81">
        <v>1787.8770928244242</v>
      </c>
      <c r="P571" s="81">
        <v>1523.7249888191254</v>
      </c>
      <c r="Q571" s="81">
        <v>131.53498851934481</v>
      </c>
      <c r="R571" s="81">
        <v>127.01400485893674</v>
      </c>
      <c r="S571" s="81">
        <v>196.06024609957754</v>
      </c>
      <c r="T571" s="82"/>
      <c r="U571" s="81">
        <v>271193289</v>
      </c>
      <c r="V571" s="81">
        <v>52731</v>
      </c>
      <c r="W571" s="81">
        <v>9422</v>
      </c>
      <c r="X571" s="81">
        <v>621497</v>
      </c>
      <c r="Y571" s="81">
        <v>767976</v>
      </c>
      <c r="Z571" s="81">
        <v>1038743</v>
      </c>
      <c r="AA571" s="81">
        <v>303211</v>
      </c>
      <c r="AB571" s="81">
        <v>1810343</v>
      </c>
      <c r="AC571" s="81">
        <v>21757854</v>
      </c>
      <c r="AD571" s="81">
        <v>196.06024609957757</v>
      </c>
      <c r="AE571" s="82"/>
      <c r="AF571" s="81">
        <v>2832562612.3217273</v>
      </c>
      <c r="AG571" s="81">
        <v>93615418.698274076</v>
      </c>
      <c r="AH571" s="81">
        <v>84899086.478273332</v>
      </c>
      <c r="AI571" s="81">
        <v>3807827959.5226278</v>
      </c>
      <c r="AJ571" s="81">
        <v>3791817130.6545</v>
      </c>
      <c r="AK571" s="81">
        <v>0</v>
      </c>
      <c r="AL571" s="81">
        <v>0</v>
      </c>
      <c r="AM571" s="81">
        <v>248099914.04673469</v>
      </c>
      <c r="AN571" s="81">
        <v>0</v>
      </c>
      <c r="AO571" s="81">
        <v>0</v>
      </c>
      <c r="AP571" s="82"/>
      <c r="AQ571" s="81">
        <v>42087</v>
      </c>
      <c r="AR571" s="81">
        <v>12163</v>
      </c>
      <c r="AS571" s="81">
        <v>7</v>
      </c>
      <c r="AT571" s="81">
        <v>9</v>
      </c>
      <c r="AU571" s="81">
        <v>2</v>
      </c>
      <c r="AV571" s="81">
        <v>4</v>
      </c>
      <c r="AW571" s="81" t="s">
        <v>564</v>
      </c>
      <c r="AX571" s="82"/>
      <c r="AY571" s="81">
        <v>197931.08999999997</v>
      </c>
      <c r="AZ571" s="81">
        <v>677403.57999999984</v>
      </c>
      <c r="BA571" s="81">
        <v>30210.400000000001</v>
      </c>
      <c r="BB571" s="81">
        <v>4025.5</v>
      </c>
      <c r="BC571" s="81">
        <v>2044.5</v>
      </c>
      <c r="BD571" s="81">
        <v>10688</v>
      </c>
      <c r="BE571" s="81" t="s">
        <v>564</v>
      </c>
      <c r="BF571" s="82"/>
      <c r="BG571" s="81">
        <v>0</v>
      </c>
      <c r="BH571" s="81">
        <v>0</v>
      </c>
      <c r="BI571" s="81">
        <v>2978.4090000000001</v>
      </c>
      <c r="BJ571" s="81">
        <v>446.09800000000001</v>
      </c>
      <c r="BK571" s="81">
        <v>364.185</v>
      </c>
      <c r="BL571" s="81">
        <v>0</v>
      </c>
      <c r="BM571" s="82"/>
      <c r="BN571" s="81">
        <v>0</v>
      </c>
      <c r="BO571" s="81">
        <v>0</v>
      </c>
      <c r="BP571" s="81">
        <v>115</v>
      </c>
      <c r="BQ571" s="81">
        <v>2</v>
      </c>
      <c r="BR571" s="81">
        <v>51</v>
      </c>
      <c r="BS571" s="81">
        <v>0</v>
      </c>
      <c r="BT571"/>
      <c r="BU571" s="80">
        <v>3472.3310000000001</v>
      </c>
      <c r="BV571" s="80">
        <v>116.39</v>
      </c>
      <c r="BW571" s="80">
        <v>6.827</v>
      </c>
      <c r="BX571" s="80">
        <v>2.0539999999999998</v>
      </c>
      <c r="BY571" s="80">
        <v>30.693000000000001</v>
      </c>
      <c r="BZ571" s="80">
        <v>0</v>
      </c>
      <c r="CA571" s="80">
        <v>83.864999999999995</v>
      </c>
      <c r="CB571" s="80">
        <v>26.757999999999999</v>
      </c>
      <c r="CC571" s="80">
        <v>49.774000000000001</v>
      </c>
    </row>
    <row r="572" spans="1:81">
      <c r="A572" s="80" t="s">
        <v>2449</v>
      </c>
      <c r="B572" s="80">
        <v>523</v>
      </c>
      <c r="C572" s="80">
        <v>13</v>
      </c>
      <c r="D572" s="80">
        <v>31</v>
      </c>
      <c r="E572" s="80">
        <v>2016</v>
      </c>
      <c r="F572" s="80" t="s">
        <v>92</v>
      </c>
      <c r="G572" s="80" t="s">
        <v>2436</v>
      </c>
      <c r="H572" s="80" t="s">
        <v>2437</v>
      </c>
      <c r="I572" s="177"/>
      <c r="J572" s="81">
        <v>2608.7512148758419</v>
      </c>
      <c r="K572" s="81">
        <v>119.00849756769952</v>
      </c>
      <c r="L572" s="81">
        <v>398.26648385459657</v>
      </c>
      <c r="M572" s="81">
        <v>2299.6660145537567</v>
      </c>
      <c r="N572" s="81">
        <v>2457.2181728502283</v>
      </c>
      <c r="O572" s="81">
        <v>1788.830990870408</v>
      </c>
      <c r="P572" s="81">
        <v>1506.6508019767564</v>
      </c>
      <c r="Q572" s="81">
        <v>127.00691024879818</v>
      </c>
      <c r="R572" s="81">
        <v>131.67068288986613</v>
      </c>
      <c r="S572" s="81">
        <v>205.77005271528</v>
      </c>
      <c r="T572" s="82"/>
      <c r="U572" s="81">
        <v>267142453</v>
      </c>
      <c r="V572" s="81">
        <v>52731</v>
      </c>
      <c r="W572" s="81">
        <v>9422</v>
      </c>
      <c r="X572" s="81">
        <v>621497</v>
      </c>
      <c r="Y572" s="81">
        <v>770607</v>
      </c>
      <c r="Z572" s="81">
        <v>1052073</v>
      </c>
      <c r="AA572" s="81">
        <v>310092</v>
      </c>
      <c r="AB572" s="81">
        <v>1798149</v>
      </c>
      <c r="AC572" s="81">
        <v>22488056.539849281</v>
      </c>
      <c r="AD572" s="81">
        <v>205.77005271528</v>
      </c>
      <c r="AE572" s="82"/>
      <c r="AF572" s="81">
        <v>2834738907.780365</v>
      </c>
      <c r="AG572" s="81">
        <v>88930818.067629069</v>
      </c>
      <c r="AH572" s="81">
        <v>70889786.376146942</v>
      </c>
      <c r="AI572" s="81">
        <v>3625707477.6649389</v>
      </c>
      <c r="AJ572" s="81">
        <v>4131327888.5215278</v>
      </c>
      <c r="AK572" s="81"/>
      <c r="AL572" s="81"/>
      <c r="AM572" s="81">
        <v>246620228.4793824</v>
      </c>
      <c r="AN572" s="81"/>
      <c r="AO572" s="81"/>
      <c r="AP572" s="82"/>
      <c r="AQ572" s="81">
        <v>44786</v>
      </c>
      <c r="AR572" s="81">
        <v>13578</v>
      </c>
      <c r="AS572" s="81">
        <v>7</v>
      </c>
      <c r="AT572" s="81">
        <v>13</v>
      </c>
      <c r="AU572" s="81">
        <v>2</v>
      </c>
      <c r="AV572" s="81">
        <v>5</v>
      </c>
      <c r="AW572" s="81" t="s">
        <v>564</v>
      </c>
      <c r="AX572" s="82"/>
      <c r="AY572" s="81">
        <v>213307.15199999991</v>
      </c>
      <c r="AZ572" s="81">
        <v>802296.58000000031</v>
      </c>
      <c r="BA572" s="81">
        <v>30210.400000000001</v>
      </c>
      <c r="BB572" s="81">
        <v>8960.4</v>
      </c>
      <c r="BC572" s="81">
        <v>2044.5</v>
      </c>
      <c r="BD572" s="81">
        <v>16938</v>
      </c>
      <c r="BE572" s="81" t="s">
        <v>564</v>
      </c>
      <c r="BF572" s="82"/>
      <c r="BG572" s="81">
        <v>0</v>
      </c>
      <c r="BH572" s="81">
        <v>0</v>
      </c>
      <c r="BI572" s="81">
        <v>2630.6840000000002</v>
      </c>
      <c r="BJ572" s="81">
        <v>437.91</v>
      </c>
      <c r="BK572" s="81">
        <v>369.24400000000003</v>
      </c>
      <c r="BL572" s="81">
        <v>0</v>
      </c>
      <c r="BM572" s="82"/>
      <c r="BN572" s="81">
        <v>0</v>
      </c>
      <c r="BO572" s="81">
        <v>0</v>
      </c>
      <c r="BP572" s="81">
        <v>118</v>
      </c>
      <c r="BQ572" s="81">
        <v>2</v>
      </c>
      <c r="BR572" s="81">
        <v>52</v>
      </c>
      <c r="BS572" s="81">
        <v>0</v>
      </c>
      <c r="BT572"/>
      <c r="BU572" s="80">
        <v>3150.2</v>
      </c>
      <c r="BV572" s="80">
        <v>156.708</v>
      </c>
      <c r="BW572" s="80">
        <v>6.9589999999999996</v>
      </c>
      <c r="BX572" s="80">
        <v>2.1800000000000002</v>
      </c>
      <c r="BY572" s="80">
        <v>33.222999999999999</v>
      </c>
      <c r="BZ572" s="80">
        <v>0</v>
      </c>
      <c r="CA572" s="80">
        <v>72.355999999999995</v>
      </c>
      <c r="CB572" s="80">
        <v>16.212</v>
      </c>
      <c r="CC572" s="80">
        <v>0</v>
      </c>
    </row>
    <row r="573" spans="1:81">
      <c r="A573" s="80" t="s">
        <v>2450</v>
      </c>
      <c r="B573" s="80">
        <v>524</v>
      </c>
      <c r="C573" s="80">
        <v>14</v>
      </c>
      <c r="D573" s="80">
        <v>31</v>
      </c>
      <c r="E573" s="80">
        <v>2017</v>
      </c>
      <c r="F573" s="80" t="s">
        <v>71</v>
      </c>
      <c r="G573" s="80" t="s">
        <v>2436</v>
      </c>
      <c r="H573" s="80" t="s">
        <v>2437</v>
      </c>
      <c r="I573" s="177"/>
      <c r="J573" s="81">
        <v>2557.3273759977055</v>
      </c>
      <c r="K573" s="81">
        <v>114.55337725819759</v>
      </c>
      <c r="L573" s="81">
        <v>367.73305492066737</v>
      </c>
      <c r="M573" s="81">
        <v>2092.8759810692768</v>
      </c>
      <c r="N573" s="81">
        <v>2331.0766493485385</v>
      </c>
      <c r="O573" s="81">
        <v>1774.1726196911582</v>
      </c>
      <c r="P573" s="81">
        <v>1502.1325965076765</v>
      </c>
      <c r="Q573" s="81">
        <v>122.20244603152072</v>
      </c>
      <c r="R573" s="81">
        <v>132.874419322785</v>
      </c>
      <c r="S573" s="81">
        <v>223.89538378492523</v>
      </c>
      <c r="T573" s="82"/>
      <c r="U573" s="81">
        <v>283842139</v>
      </c>
      <c r="V573" s="81">
        <v>52731</v>
      </c>
      <c r="W573" s="81">
        <v>9422</v>
      </c>
      <c r="X573" s="81">
        <v>621497</v>
      </c>
      <c r="Y573" s="81">
        <v>776133</v>
      </c>
      <c r="Z573" s="81">
        <v>1060761</v>
      </c>
      <c r="AA573" s="81">
        <v>311133</v>
      </c>
      <c r="AB573" s="81">
        <v>1789184</v>
      </c>
      <c r="AC573" s="81">
        <v>23143931.999999989</v>
      </c>
      <c r="AD573" s="81">
        <v>223.8953837849252</v>
      </c>
      <c r="AE573" s="82"/>
      <c r="AF573" s="81">
        <v>3140270178.5668969</v>
      </c>
      <c r="AG573" s="81">
        <v>87339870.892862082</v>
      </c>
      <c r="AH573" s="81">
        <v>85608622.332044169</v>
      </c>
      <c r="AI573" s="81">
        <v>3492896192.738431</v>
      </c>
      <c r="AJ573" s="81">
        <v>4186037697.0520272</v>
      </c>
      <c r="AK573" s="81"/>
      <c r="AL573" s="81"/>
      <c r="AM573" s="81">
        <v>245774627.71816301</v>
      </c>
      <c r="AN573" s="81"/>
      <c r="AO573" s="81"/>
      <c r="AP573" s="82"/>
      <c r="AQ573" s="81">
        <v>48042</v>
      </c>
      <c r="AR573" s="81">
        <v>14761</v>
      </c>
      <c r="AS573" s="81">
        <v>7</v>
      </c>
      <c r="AT573" s="81">
        <v>15</v>
      </c>
      <c r="AU573" s="81">
        <v>3</v>
      </c>
      <c r="AV573" s="81">
        <v>5</v>
      </c>
      <c r="AW573" s="81" t="s">
        <v>564</v>
      </c>
      <c r="AX573" s="82"/>
      <c r="AY573" s="81">
        <v>231562.8</v>
      </c>
      <c r="AZ573" s="81">
        <v>900061.88000000035</v>
      </c>
      <c r="BA573" s="81">
        <v>30210.400000000001</v>
      </c>
      <c r="BB573" s="81">
        <v>20819.5</v>
      </c>
      <c r="BC573" s="81">
        <v>2093.5</v>
      </c>
      <c r="BD573" s="81">
        <v>16938</v>
      </c>
      <c r="BE573" s="81" t="s">
        <v>564</v>
      </c>
      <c r="BF573" s="82"/>
      <c r="BG573" s="81">
        <v>0</v>
      </c>
      <c r="BH573" s="81">
        <v>0</v>
      </c>
      <c r="BI573" s="81">
        <v>2651.9459999999999</v>
      </c>
      <c r="BJ573" s="81">
        <v>494.43799999999999</v>
      </c>
      <c r="BK573" s="81">
        <v>357.15800000000002</v>
      </c>
      <c r="BL573" s="81">
        <v>0</v>
      </c>
      <c r="BM573" s="82"/>
      <c r="BN573" s="81">
        <v>0</v>
      </c>
      <c r="BO573" s="81">
        <v>0</v>
      </c>
      <c r="BP573" s="81">
        <v>121</v>
      </c>
      <c r="BQ573" s="81">
        <v>2</v>
      </c>
      <c r="BR573" s="81">
        <v>48</v>
      </c>
      <c r="BS573" s="81">
        <v>0</v>
      </c>
      <c r="BT573"/>
      <c r="BU573" s="80">
        <v>3185.9409999999998</v>
      </c>
      <c r="BV573" s="80">
        <v>161.36500000000001</v>
      </c>
      <c r="BW573" s="80">
        <v>0.98899999999999999</v>
      </c>
      <c r="BX573" s="80">
        <v>3.7469999999999999</v>
      </c>
      <c r="BY573" s="80">
        <v>37.567999999999998</v>
      </c>
      <c r="BZ573" s="80">
        <v>0</v>
      </c>
      <c r="CA573" s="80">
        <v>90.09</v>
      </c>
      <c r="CB573" s="80">
        <v>23.841999999999999</v>
      </c>
      <c r="CC573" s="80">
        <v>0</v>
      </c>
    </row>
    <row r="574" spans="1:81">
      <c r="A574" s="80" t="s">
        <v>2451</v>
      </c>
      <c r="B574" s="80">
        <v>525</v>
      </c>
      <c r="C574" s="80">
        <v>15</v>
      </c>
      <c r="D574" s="80">
        <v>31</v>
      </c>
      <c r="E574" s="80">
        <v>2018</v>
      </c>
      <c r="F574" s="80" t="s">
        <v>93</v>
      </c>
      <c r="G574" s="80" t="s">
        <v>2436</v>
      </c>
      <c r="H574" s="80" t="s">
        <v>2437</v>
      </c>
      <c r="I574" s="177"/>
      <c r="J574" s="81">
        <v>2319.5383218125949</v>
      </c>
      <c r="K574" s="81">
        <v>100.31265037920309</v>
      </c>
      <c r="L574" s="81">
        <v>322.38348929782455</v>
      </c>
      <c r="M574" s="81">
        <v>1897.4031339145192</v>
      </c>
      <c r="N574" s="81">
        <v>1761.2953933895321</v>
      </c>
      <c r="O574" s="81">
        <v>1750.2647603682276</v>
      </c>
      <c r="P574" s="81">
        <v>1485.3062971144936</v>
      </c>
      <c r="Q574" s="81">
        <v>112.8206319277449</v>
      </c>
      <c r="R574" s="81">
        <v>132.89238673355715</v>
      </c>
      <c r="S574" s="81">
        <v>213.8284903943601</v>
      </c>
      <c r="T574" s="82"/>
      <c r="U574" s="81">
        <v>284465316</v>
      </c>
      <c r="V574" s="81">
        <v>52731</v>
      </c>
      <c r="W574" s="81">
        <v>9422</v>
      </c>
      <c r="X574" s="81">
        <v>621497</v>
      </c>
      <c r="Y574" s="81">
        <v>781507</v>
      </c>
      <c r="Z574" s="81">
        <v>1066504</v>
      </c>
      <c r="AA574" s="81">
        <v>310741</v>
      </c>
      <c r="AB574" s="81">
        <v>1780079</v>
      </c>
      <c r="AC574" s="81">
        <v>23056345</v>
      </c>
      <c r="AD574" s="81">
        <v>213.8284903943601</v>
      </c>
      <c r="AE574" s="82"/>
      <c r="AF574" s="81">
        <v>3350853538.3958402</v>
      </c>
      <c r="AG574" s="81">
        <v>77776144.006976753</v>
      </c>
      <c r="AH574" s="81">
        <v>77899008.737756655</v>
      </c>
      <c r="AI574" s="81">
        <v>3429580777.8443279</v>
      </c>
      <c r="AJ574" s="81">
        <v>3781397902.6111941</v>
      </c>
      <c r="AK574" s="81"/>
      <c r="AL574" s="81"/>
      <c r="AM574" s="81">
        <v>245029851.50448129</v>
      </c>
      <c r="AN574" s="81"/>
      <c r="AO574" s="81"/>
      <c r="AP574" s="82"/>
      <c r="AQ574" s="81">
        <v>52024</v>
      </c>
      <c r="AR574" s="81">
        <v>15780</v>
      </c>
      <c r="AS574" s="81">
        <v>8</v>
      </c>
      <c r="AT574" s="81">
        <v>17</v>
      </c>
      <c r="AU574" s="81">
        <v>4</v>
      </c>
      <c r="AV574" s="81">
        <v>7</v>
      </c>
      <c r="AW574" s="81" t="s">
        <v>564</v>
      </c>
      <c r="AX574" s="82"/>
      <c r="AY574" s="81">
        <v>254056.484</v>
      </c>
      <c r="AZ574" s="81">
        <v>999550.9800000001</v>
      </c>
      <c r="BA574" s="81">
        <v>30230</v>
      </c>
      <c r="BB574" s="81">
        <v>23800</v>
      </c>
      <c r="BC574" s="81">
        <v>2143</v>
      </c>
      <c r="BD574" s="81">
        <v>22670.25</v>
      </c>
      <c r="BE574" s="81" t="s">
        <v>564</v>
      </c>
      <c r="BF574" s="82"/>
      <c r="BG574" s="81">
        <v>0</v>
      </c>
      <c r="BH574" s="81">
        <v>0</v>
      </c>
      <c r="BI574" s="81">
        <v>2476.2570000000001</v>
      </c>
      <c r="BJ574" s="81">
        <v>382.21100000000001</v>
      </c>
      <c r="BK574" s="81">
        <v>349.30799999999999</v>
      </c>
      <c r="BL574" s="81">
        <v>0</v>
      </c>
      <c r="BM574" s="82"/>
      <c r="BN574" s="81">
        <v>0</v>
      </c>
      <c r="BO574" s="81">
        <v>0</v>
      </c>
      <c r="BP574" s="81">
        <v>116</v>
      </c>
      <c r="BQ574" s="81">
        <v>2</v>
      </c>
      <c r="BR574" s="81">
        <v>49</v>
      </c>
      <c r="BS574" s="81">
        <v>0</v>
      </c>
      <c r="BT574"/>
      <c r="BU574" s="80">
        <v>2956.5039999999999</v>
      </c>
      <c r="BV574" s="80">
        <v>151.227</v>
      </c>
      <c r="BW574" s="80">
        <v>7.0270000000000001</v>
      </c>
      <c r="BX574" s="80">
        <v>3.4889999999999999</v>
      </c>
      <c r="BY574" s="80">
        <v>33.036999999999999</v>
      </c>
      <c r="BZ574" s="80">
        <v>0</v>
      </c>
      <c r="CA574" s="80">
        <v>37.22</v>
      </c>
      <c r="CB574" s="80">
        <v>19.271999999999998</v>
      </c>
      <c r="CC574" s="80">
        <v>0</v>
      </c>
    </row>
    <row r="575" spans="1:81">
      <c r="A575" s="80" t="s">
        <v>2452</v>
      </c>
      <c r="B575" s="80">
        <v>526</v>
      </c>
      <c r="C575" s="80">
        <v>16</v>
      </c>
      <c r="D575" s="80">
        <v>31</v>
      </c>
      <c r="E575" s="80">
        <v>2019</v>
      </c>
      <c r="F575" s="80" t="s">
        <v>73</v>
      </c>
      <c r="G575" s="80" t="s">
        <v>2436</v>
      </c>
      <c r="H575" s="80" t="s">
        <v>2437</v>
      </c>
      <c r="I575" s="177"/>
      <c r="J575" s="81">
        <v>2369.1896857444272</v>
      </c>
      <c r="K575" s="81">
        <v>94.348228008211436</v>
      </c>
      <c r="L575" s="81">
        <v>328.57820746091585</v>
      </c>
      <c r="M575" s="81">
        <v>2120.1595903972516</v>
      </c>
      <c r="N575" s="81">
        <v>1684.2874478119711</v>
      </c>
      <c r="O575" s="81">
        <v>1704.4651858460177</v>
      </c>
      <c r="P575" s="81">
        <v>1469.4509319021095</v>
      </c>
      <c r="Q575" s="81">
        <v>109.21715310501071</v>
      </c>
      <c r="R575" s="81">
        <v>139.02527049057801</v>
      </c>
      <c r="S575" s="81">
        <v>193.62052599986455</v>
      </c>
      <c r="T575" s="82"/>
      <c r="U575" s="81">
        <v>285231195</v>
      </c>
      <c r="V575" s="81">
        <v>52731</v>
      </c>
      <c r="W575" s="81">
        <v>9422</v>
      </c>
      <c r="X575" s="81">
        <v>621497</v>
      </c>
      <c r="Y575" s="81">
        <v>787675</v>
      </c>
      <c r="Z575" s="81">
        <v>1067112</v>
      </c>
      <c r="AA575" s="81">
        <v>305123</v>
      </c>
      <c r="AB575" s="81">
        <v>1769880</v>
      </c>
      <c r="AC575" s="81">
        <v>24515441</v>
      </c>
      <c r="AD575" s="81">
        <v>193.6205259998645</v>
      </c>
      <c r="AE575" s="82"/>
      <c r="AF575" s="81">
        <v>3342594219.6785998</v>
      </c>
      <c r="AG575" s="81">
        <v>75361202.595114067</v>
      </c>
      <c r="AH575" s="81">
        <v>86613102.574979201</v>
      </c>
      <c r="AI575" s="81">
        <v>3456988807.505487</v>
      </c>
      <c r="AJ575" s="81">
        <v>3446366892.3791509</v>
      </c>
      <c r="AK575" s="81">
        <v>0</v>
      </c>
      <c r="AL575" s="81">
        <v>0</v>
      </c>
      <c r="AM575" s="81">
        <v>241044332.35049331</v>
      </c>
      <c r="AN575" s="81">
        <v>0</v>
      </c>
      <c r="AO575" s="81">
        <v>0</v>
      </c>
      <c r="AP575" s="82"/>
      <c r="AQ575" s="81">
        <v>56557</v>
      </c>
      <c r="AR575" s="81">
        <v>16862</v>
      </c>
      <c r="AS575" s="81">
        <v>8</v>
      </c>
      <c r="AT575" s="81">
        <v>19</v>
      </c>
      <c r="AU575" s="81">
        <v>4</v>
      </c>
      <c r="AV575" s="81">
        <v>8</v>
      </c>
      <c r="AW575" s="81" t="s">
        <v>564</v>
      </c>
      <c r="AX575" s="82"/>
      <c r="AY575" s="81">
        <v>279249.93400000047</v>
      </c>
      <c r="AZ575" s="81">
        <v>1091970.3800000011</v>
      </c>
      <c r="BA575" s="81">
        <v>28449.7</v>
      </c>
      <c r="BB575" s="81">
        <v>31685.1</v>
      </c>
      <c r="BC575" s="81">
        <v>2142.5</v>
      </c>
      <c r="BD575" s="81">
        <v>24198.588</v>
      </c>
      <c r="BE575" s="81" t="s">
        <v>564</v>
      </c>
      <c r="BF575" s="82"/>
      <c r="BG575" s="81">
        <v>0</v>
      </c>
      <c r="BH575" s="81">
        <v>0</v>
      </c>
      <c r="BI575" s="81">
        <v>2090.2620000000002</v>
      </c>
      <c r="BJ575" s="81">
        <v>404.05900000000003</v>
      </c>
      <c r="BK575" s="81">
        <v>302.786</v>
      </c>
      <c r="BL575" s="81">
        <v>0</v>
      </c>
      <c r="BM575" s="82"/>
      <c r="BN575" s="81">
        <v>0</v>
      </c>
      <c r="BO575" s="81">
        <v>0</v>
      </c>
      <c r="BP575" s="81">
        <v>117</v>
      </c>
      <c r="BQ575" s="81">
        <v>1</v>
      </c>
      <c r="BR575" s="81">
        <v>51</v>
      </c>
      <c r="BS575" s="81">
        <v>0</v>
      </c>
      <c r="BT575"/>
      <c r="BU575" s="80">
        <v>2579.3939999999998</v>
      </c>
      <c r="BV575" s="80">
        <v>138.93600000000001</v>
      </c>
      <c r="BW575" s="80">
        <v>3.5659999999999998</v>
      </c>
      <c r="BX575" s="80">
        <v>1.593</v>
      </c>
      <c r="BY575" s="80">
        <v>21.606000000000002</v>
      </c>
      <c r="BZ575" s="80">
        <v>4.1790000000000003</v>
      </c>
      <c r="CA575" s="80">
        <v>33.023000000000003</v>
      </c>
      <c r="CB575" s="80">
        <v>14.81</v>
      </c>
      <c r="CC575" s="80">
        <v>0</v>
      </c>
    </row>
    <row r="576" spans="1:81">
      <c r="A576" s="80" t="s">
        <v>2453</v>
      </c>
      <c r="B576" s="80">
        <v>527</v>
      </c>
      <c r="C576" s="80">
        <v>17</v>
      </c>
      <c r="D576" s="80">
        <v>31</v>
      </c>
      <c r="E576" s="80">
        <v>2020</v>
      </c>
      <c r="F576" s="80" t="s">
        <v>218</v>
      </c>
      <c r="G576" s="80" t="s">
        <v>2436</v>
      </c>
      <c r="H576" s="80" t="s">
        <v>2437</v>
      </c>
      <c r="I576" s="177"/>
      <c r="J576" s="81">
        <v>2340.7058715127505</v>
      </c>
      <c r="K576" s="81">
        <v>104.98368282011218</v>
      </c>
      <c r="L576" s="81">
        <v>371.00201756481084</v>
      </c>
      <c r="M576" s="81">
        <v>2018.6086159850445</v>
      </c>
      <c r="N576" s="81">
        <v>1780.6269768846553</v>
      </c>
      <c r="O576" s="81">
        <v>1498.4354310619265</v>
      </c>
      <c r="P576" s="81">
        <v>1375.5555566667856</v>
      </c>
      <c r="Q576" s="81">
        <v>103.7053096941717</v>
      </c>
      <c r="R576" s="81">
        <v>129.65903798413382</v>
      </c>
      <c r="S576" s="81">
        <v>178.30294162611378</v>
      </c>
      <c r="T576" s="82"/>
      <c r="U576" s="81">
        <v>281954735</v>
      </c>
      <c r="V576" s="81">
        <v>53838</v>
      </c>
      <c r="W576" s="81">
        <v>11954</v>
      </c>
      <c r="X576" s="81">
        <v>625411</v>
      </c>
      <c r="Y576" s="81">
        <v>792950</v>
      </c>
      <c r="Z576" s="81">
        <v>1070744</v>
      </c>
      <c r="AA576" s="81">
        <v>310328</v>
      </c>
      <c r="AB576" s="81">
        <v>1758815</v>
      </c>
      <c r="AC576" s="81">
        <v>22983097</v>
      </c>
      <c r="AD576" s="81">
        <v>178.30294162611378</v>
      </c>
      <c r="AE576" s="82"/>
      <c r="AF576" s="81">
        <v>3252307489.341722</v>
      </c>
      <c r="AG576" s="81">
        <v>77202806.6755777</v>
      </c>
      <c r="AH576" s="81">
        <v>113788374.37319219</v>
      </c>
      <c r="AI576" s="81">
        <v>3208423027.8684907</v>
      </c>
      <c r="AJ576" s="81">
        <v>3685787970.1135764</v>
      </c>
      <c r="AK576" s="81">
        <v>0</v>
      </c>
      <c r="AL576" s="81">
        <v>0</v>
      </c>
      <c r="AM576" s="81">
        <v>229544898.34221426</v>
      </c>
      <c r="AN576" s="81">
        <v>0</v>
      </c>
      <c r="AO576" s="81">
        <v>0</v>
      </c>
      <c r="AP576" s="82"/>
      <c r="AQ576" s="81">
        <v>60423</v>
      </c>
      <c r="AR576" s="81">
        <v>17564</v>
      </c>
      <c r="AS576" s="81">
        <v>9</v>
      </c>
      <c r="AT576" s="81">
        <v>23</v>
      </c>
      <c r="AU576" s="81">
        <v>5</v>
      </c>
      <c r="AV576" s="81">
        <v>8</v>
      </c>
      <c r="AW576" s="81">
        <v>9</v>
      </c>
      <c r="AX576" s="82"/>
      <c r="AY576" s="81">
        <v>301281.47200000018</v>
      </c>
      <c r="AZ576" s="81">
        <v>1216368.7</v>
      </c>
      <c r="BA576" s="81">
        <v>28458.7</v>
      </c>
      <c r="BB576" s="81">
        <v>65283.899999999987</v>
      </c>
      <c r="BC576" s="81">
        <v>2192.3000000000002</v>
      </c>
      <c r="BD576" s="81">
        <v>24198.588</v>
      </c>
      <c r="BE576" s="81">
        <v>28458.699999999997</v>
      </c>
      <c r="BF576" s="82"/>
      <c r="BG576" s="81">
        <v>0</v>
      </c>
      <c r="BH576" s="81">
        <v>0</v>
      </c>
      <c r="BI576" s="81">
        <v>2170.4960000000001</v>
      </c>
      <c r="BJ576" s="81">
        <v>411.88200000000001</v>
      </c>
      <c r="BK576" s="81">
        <v>254.983</v>
      </c>
      <c r="BL576" s="81">
        <v>0</v>
      </c>
      <c r="BM576" s="82"/>
      <c r="BN576" s="81">
        <v>0</v>
      </c>
      <c r="BO576" s="81">
        <v>0</v>
      </c>
      <c r="BP576" s="81">
        <v>117</v>
      </c>
      <c r="BQ576" s="81">
        <v>1</v>
      </c>
      <c r="BR576" s="81">
        <v>49</v>
      </c>
      <c r="BS576" s="81">
        <v>0</v>
      </c>
      <c r="BT576"/>
      <c r="BU576" s="80">
        <v>2614.2310000000002</v>
      </c>
      <c r="BV576" s="80">
        <v>104.702</v>
      </c>
      <c r="BW576" s="80">
        <v>4.01</v>
      </c>
      <c r="BX576" s="80">
        <v>4.0000000000000001E-3</v>
      </c>
      <c r="BY576" s="80">
        <v>29.047999999999998</v>
      </c>
      <c r="BZ576" s="80">
        <v>6.7640000000000002</v>
      </c>
      <c r="CA576" s="80">
        <v>69.138000000000005</v>
      </c>
      <c r="CB576" s="80">
        <v>9.4640000000000004</v>
      </c>
      <c r="CC576" s="80">
        <v>0</v>
      </c>
    </row>
    <row r="577" spans="1:81">
      <c r="A577" s="80" t="s">
        <v>2454</v>
      </c>
      <c r="B577" s="80">
        <v>527</v>
      </c>
      <c r="C577" s="80">
        <v>18</v>
      </c>
      <c r="D577" s="80">
        <v>31</v>
      </c>
      <c r="E577" s="80">
        <v>2021</v>
      </c>
      <c r="F577" s="80" t="s">
        <v>75</v>
      </c>
      <c r="G577" s="174" t="s">
        <v>2436</v>
      </c>
      <c r="H577" s="80" t="s">
        <v>2437</v>
      </c>
      <c r="I577" s="177"/>
      <c r="J577" s="81">
        <v>2094.134536918928</v>
      </c>
      <c r="K577" s="81">
        <v>107.47389537183652</v>
      </c>
      <c r="L577" s="81">
        <v>331.46073351861895</v>
      </c>
      <c r="M577" s="81">
        <v>1852.3945674592985</v>
      </c>
      <c r="N577" s="81">
        <v>1349.8000781950766</v>
      </c>
      <c r="O577" s="81">
        <v>1457.6745145317193</v>
      </c>
      <c r="P577" s="81">
        <v>1417.140202838784</v>
      </c>
      <c r="Q577" s="81">
        <v>104.27545838417444</v>
      </c>
      <c r="R577" s="81">
        <v>122.04932589551201</v>
      </c>
      <c r="S577" s="81">
        <v>186.77967158218618</v>
      </c>
      <c r="T577" s="82"/>
      <c r="U577" s="81">
        <v>322344143</v>
      </c>
      <c r="V577" s="81">
        <v>53838</v>
      </c>
      <c r="W577" s="81">
        <v>11954</v>
      </c>
      <c r="X577" s="81">
        <v>625411</v>
      </c>
      <c r="Y577" s="81">
        <v>796476</v>
      </c>
      <c r="Z577" s="81">
        <v>1072538</v>
      </c>
      <c r="AA577" s="81">
        <v>311782</v>
      </c>
      <c r="AB577" s="81">
        <v>1747513</v>
      </c>
      <c r="AC577" s="81">
        <v>20969260.999999996</v>
      </c>
      <c r="AD577" s="81">
        <v>186.77967158218618</v>
      </c>
      <c r="AE577" s="82"/>
      <c r="AF577" s="81">
        <v>3241197704.7226052</v>
      </c>
      <c r="AG577" s="81">
        <v>82639927.378245428</v>
      </c>
      <c r="AH577" s="81">
        <v>105272511.8152965</v>
      </c>
      <c r="AI577" s="81">
        <v>3527238714.02809</v>
      </c>
      <c r="AJ577" s="81">
        <v>3327226944.850359</v>
      </c>
      <c r="AK577" s="81">
        <v>0</v>
      </c>
      <c r="AL577" s="81">
        <v>0</v>
      </c>
      <c r="AM577" s="81">
        <v>229385350.37467709</v>
      </c>
      <c r="AN577" s="81">
        <v>0</v>
      </c>
      <c r="AO577" s="81">
        <v>0</v>
      </c>
      <c r="AP577" s="82"/>
      <c r="AQ577" s="81">
        <v>71599</v>
      </c>
      <c r="AR577" s="81">
        <v>17926</v>
      </c>
      <c r="AS577" s="81">
        <v>11</v>
      </c>
      <c r="AT577" s="81">
        <v>30</v>
      </c>
      <c r="AU577" s="81">
        <v>7</v>
      </c>
      <c r="AV577" s="81">
        <v>10</v>
      </c>
      <c r="AW577" s="81"/>
      <c r="AX577" s="82"/>
      <c r="AY577" s="81">
        <v>354180.47399998229</v>
      </c>
      <c r="AZ577" s="81">
        <v>1353968.540000021</v>
      </c>
      <c r="BA577" s="81">
        <v>42757.7</v>
      </c>
      <c r="BB577" s="81">
        <v>89842.099999999991</v>
      </c>
      <c r="BC577" s="81">
        <v>2291.3000000000002</v>
      </c>
      <c r="BD577" s="81">
        <v>32177.214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2455</v>
      </c>
      <c r="B578" s="80">
        <v>527</v>
      </c>
      <c r="C578" s="80">
        <v>19</v>
      </c>
      <c r="D578" s="80">
        <v>31</v>
      </c>
      <c r="E578" s="80">
        <v>2022</v>
      </c>
      <c r="F578" s="80" t="s">
        <v>568</v>
      </c>
      <c r="G578" s="174" t="s">
        <v>2436</v>
      </c>
      <c r="H578" s="80" t="s">
        <v>2437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76047</v>
      </c>
      <c r="AR578" s="81">
        <v>18211</v>
      </c>
      <c r="AS578" s="81">
        <v>11</v>
      </c>
      <c r="AT578" s="81">
        <v>34</v>
      </c>
      <c r="AU578" s="81">
        <v>7</v>
      </c>
      <c r="AV578" s="81">
        <v>12</v>
      </c>
      <c r="AW578" s="81"/>
      <c r="AX578" s="82"/>
      <c r="AY578" s="81">
        <v>380928.2339999766</v>
      </c>
      <c r="AZ578" s="81">
        <v>1483427.7400000046</v>
      </c>
      <c r="BA578" s="81">
        <v>42757.7</v>
      </c>
      <c r="BB578" s="81">
        <v>127988.5</v>
      </c>
      <c r="BC578" s="81">
        <v>2314.3000000000002</v>
      </c>
      <c r="BD578" s="81">
        <v>34377.214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2012</v>
      </c>
      <c r="B9" s="80">
        <v>1</v>
      </c>
      <c r="C9" s="80">
        <v>1</v>
      </c>
      <c r="D9" s="80">
        <v>1</v>
      </c>
      <c r="E9" s="80">
        <v>1990</v>
      </c>
      <c r="F9" s="80" t="s">
        <v>562</v>
      </c>
      <c r="G9" s="182" t="s">
        <v>2013</v>
      </c>
      <c r="H9" s="80" t="s">
        <v>2014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2015</v>
      </c>
      <c r="B10" s="80">
        <v>2</v>
      </c>
      <c r="C10" s="80">
        <v>2</v>
      </c>
      <c r="D10" s="80">
        <v>1</v>
      </c>
      <c r="E10" s="80">
        <v>2005</v>
      </c>
      <c r="F10" s="80" t="s">
        <v>565</v>
      </c>
      <c r="G10" s="182" t="s">
        <v>2013</v>
      </c>
      <c r="H10" s="80" t="s">
        <v>2014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2016</v>
      </c>
      <c r="B11" s="80">
        <v>3</v>
      </c>
      <c r="C11" s="80">
        <v>3</v>
      </c>
      <c r="D11" s="80">
        <v>1</v>
      </c>
      <c r="E11" s="80">
        <v>2006</v>
      </c>
      <c r="F11" s="80" t="s">
        <v>566</v>
      </c>
      <c r="G11" s="182" t="s">
        <v>2013</v>
      </c>
      <c r="H11" s="80" t="s">
        <v>2014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2017</v>
      </c>
      <c r="B12" s="80">
        <v>4</v>
      </c>
      <c r="C12" s="80">
        <v>4</v>
      </c>
      <c r="D12" s="80">
        <v>1</v>
      </c>
      <c r="E12" s="80">
        <v>2007</v>
      </c>
      <c r="F12" s="80" t="s">
        <v>567</v>
      </c>
      <c r="G12" s="182" t="s">
        <v>2013</v>
      </c>
      <c r="H12" s="80" t="s">
        <v>2014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2018</v>
      </c>
      <c r="B13" s="80">
        <v>5</v>
      </c>
      <c r="C13" s="80">
        <v>5</v>
      </c>
      <c r="D13" s="80">
        <v>1</v>
      </c>
      <c r="E13" s="80">
        <v>2008</v>
      </c>
      <c r="F13" s="80" t="s">
        <v>84</v>
      </c>
      <c r="G13" s="182" t="s">
        <v>2013</v>
      </c>
      <c r="H13" s="80" t="s">
        <v>2014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2019</v>
      </c>
      <c r="B14" s="80">
        <v>6</v>
      </c>
      <c r="C14" s="80">
        <v>6</v>
      </c>
      <c r="D14" s="80">
        <v>1</v>
      </c>
      <c r="E14" s="80">
        <v>2009</v>
      </c>
      <c r="F14" s="80" t="s">
        <v>85</v>
      </c>
      <c r="G14" s="182" t="s">
        <v>2013</v>
      </c>
      <c r="H14" s="80" t="s">
        <v>2014</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66.38</v>
      </c>
      <c r="AH14" s="83">
        <v>16.399999999999999</v>
      </c>
      <c r="AI14" s="83">
        <v>0</v>
      </c>
      <c r="AJ14" s="83">
        <v>0</v>
      </c>
      <c r="AK14" s="83">
        <v>0</v>
      </c>
      <c r="AL14" s="83">
        <v>0</v>
      </c>
      <c r="AM14" s="83">
        <v>0</v>
      </c>
      <c r="AN14" s="83">
        <v>21.643999999999998</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3.7290000000000001</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66.38</v>
      </c>
      <c r="EI14" s="83">
        <v>16.399999999999999</v>
      </c>
      <c r="EJ14" s="83">
        <v>0</v>
      </c>
      <c r="EK14" s="83">
        <v>0</v>
      </c>
      <c r="EL14" s="83">
        <v>0</v>
      </c>
      <c r="EM14" s="83">
        <v>0</v>
      </c>
      <c r="EN14" s="83">
        <v>0</v>
      </c>
      <c r="EO14" s="83">
        <v>21.643999999999998</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3.7290000000000001</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104.42400000000001</v>
      </c>
      <c r="HL14" s="83">
        <v>0</v>
      </c>
      <c r="HM14" s="83">
        <v>0</v>
      </c>
      <c r="HN14" s="83">
        <v>0</v>
      </c>
      <c r="HO14" s="83">
        <v>0</v>
      </c>
      <c r="HP14" s="83">
        <v>0</v>
      </c>
      <c r="HQ14" s="83">
        <v>0</v>
      </c>
      <c r="HR14" s="83">
        <v>0</v>
      </c>
      <c r="HS14" s="83">
        <v>0</v>
      </c>
      <c r="HT14" s="83">
        <v>0</v>
      </c>
      <c r="HU14" s="83">
        <v>0</v>
      </c>
      <c r="HV14" s="83">
        <v>0</v>
      </c>
      <c r="HW14" s="83">
        <v>0</v>
      </c>
      <c r="HX14" s="83">
        <v>3.7290000000000001</v>
      </c>
      <c r="HY14" s="83">
        <v>0</v>
      </c>
      <c r="HZ14" s="83">
        <v>0</v>
      </c>
      <c r="IA14" s="83">
        <v>0</v>
      </c>
      <c r="IB14" s="83">
        <v>0</v>
      </c>
      <c r="IC14" s="83">
        <v>0</v>
      </c>
      <c r="ID14" s="83">
        <v>0</v>
      </c>
      <c r="IE14" s="83">
        <v>0</v>
      </c>
      <c r="IF14" s="83">
        <v>104.42400000000001</v>
      </c>
      <c r="IG14" s="83">
        <v>0</v>
      </c>
      <c r="IH14" s="83">
        <v>0</v>
      </c>
      <c r="II14" s="83">
        <v>0</v>
      </c>
      <c r="IJ14" s="83">
        <v>0</v>
      </c>
      <c r="IK14" s="83">
        <v>0</v>
      </c>
      <c r="IL14" s="83">
        <v>0</v>
      </c>
      <c r="IM14" s="83">
        <v>0</v>
      </c>
      <c r="IN14" s="83">
        <v>0</v>
      </c>
      <c r="IO14" s="83">
        <v>0</v>
      </c>
      <c r="IP14" s="83">
        <v>0</v>
      </c>
      <c r="IQ14" s="83">
        <v>0</v>
      </c>
      <c r="IR14" s="83">
        <v>0</v>
      </c>
      <c r="IS14" s="83">
        <v>3.7290000000000001</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3</v>
      </c>
      <c r="JU14" s="81">
        <v>1</v>
      </c>
      <c r="JV14" s="81">
        <v>0</v>
      </c>
      <c r="JW14" s="81">
        <v>0</v>
      </c>
      <c r="JX14" s="81">
        <v>0</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3</v>
      </c>
      <c r="NV14" s="81">
        <v>1</v>
      </c>
      <c r="NW14" s="81">
        <v>0</v>
      </c>
      <c r="NX14" s="81">
        <v>0</v>
      </c>
      <c r="NY14" s="81">
        <v>0</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5</v>
      </c>
      <c r="QY14" s="81">
        <v>0</v>
      </c>
      <c r="QZ14" s="81">
        <v>0</v>
      </c>
      <c r="RA14" s="81">
        <v>0</v>
      </c>
      <c r="RB14" s="81">
        <v>0</v>
      </c>
      <c r="RC14" s="81">
        <v>0</v>
      </c>
      <c r="RD14" s="81">
        <v>0</v>
      </c>
      <c r="RE14" s="81">
        <v>0</v>
      </c>
      <c r="RF14" s="81">
        <v>0</v>
      </c>
      <c r="RG14" s="81">
        <v>0</v>
      </c>
      <c r="RH14" s="81">
        <v>0</v>
      </c>
      <c r="RI14" s="81">
        <v>0</v>
      </c>
      <c r="RJ14" s="81">
        <v>0</v>
      </c>
      <c r="RK14" s="81">
        <v>1</v>
      </c>
      <c r="RL14" s="81">
        <v>0</v>
      </c>
      <c r="RM14" s="81">
        <v>0</v>
      </c>
      <c r="RN14" s="81">
        <v>0</v>
      </c>
      <c r="RO14" s="81">
        <v>0</v>
      </c>
      <c r="RP14" s="81">
        <v>0</v>
      </c>
      <c r="RQ14" s="81">
        <v>0</v>
      </c>
      <c r="RR14" s="81">
        <v>0</v>
      </c>
      <c r="RS14" s="81">
        <v>5</v>
      </c>
      <c r="RT14" s="81">
        <v>0</v>
      </c>
      <c r="RU14" s="81">
        <v>0</v>
      </c>
      <c r="RV14" s="81">
        <v>0</v>
      </c>
      <c r="RW14" s="81">
        <v>0</v>
      </c>
      <c r="RX14" s="81">
        <v>0</v>
      </c>
      <c r="RY14" s="81">
        <v>0</v>
      </c>
      <c r="RZ14" s="81">
        <v>0</v>
      </c>
      <c r="SA14" s="81">
        <v>0</v>
      </c>
      <c r="SB14" s="81">
        <v>0</v>
      </c>
      <c r="SC14" s="81">
        <v>0</v>
      </c>
      <c r="SD14" s="81">
        <v>0</v>
      </c>
      <c r="SE14" s="81">
        <v>0</v>
      </c>
      <c r="SF14" s="81">
        <v>1</v>
      </c>
      <c r="SG14" s="81">
        <v>0</v>
      </c>
      <c r="SH14" s="81">
        <v>0</v>
      </c>
    </row>
    <row r="15" spans="1:503">
      <c r="A15" s="18" t="s">
        <v>2020</v>
      </c>
      <c r="B15" s="80">
        <v>7</v>
      </c>
      <c r="C15" s="80">
        <v>7</v>
      </c>
      <c r="D15" s="80">
        <v>1</v>
      </c>
      <c r="E15" s="80">
        <v>2010</v>
      </c>
      <c r="F15" s="80" t="s">
        <v>86</v>
      </c>
      <c r="G15" s="182" t="s">
        <v>2013</v>
      </c>
      <c r="H15" s="80" t="s">
        <v>2014</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72.120999999999995</v>
      </c>
      <c r="AH15" s="83">
        <v>18.664000000000001</v>
      </c>
      <c r="AI15" s="83">
        <v>0</v>
      </c>
      <c r="AJ15" s="83">
        <v>0</v>
      </c>
      <c r="AK15" s="83">
        <v>0</v>
      </c>
      <c r="AL15" s="83">
        <v>0</v>
      </c>
      <c r="AM15" s="83">
        <v>0</v>
      </c>
      <c r="AN15" s="83">
        <v>22.57</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3.57</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72.120999999999995</v>
      </c>
      <c r="EI15" s="83">
        <v>18.664000000000001</v>
      </c>
      <c r="EJ15" s="83">
        <v>0</v>
      </c>
      <c r="EK15" s="83">
        <v>0</v>
      </c>
      <c r="EL15" s="83">
        <v>0</v>
      </c>
      <c r="EM15" s="83">
        <v>0</v>
      </c>
      <c r="EN15" s="83">
        <v>0</v>
      </c>
      <c r="EO15" s="83">
        <v>22.57</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3.57</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113.355</v>
      </c>
      <c r="HL15" s="83">
        <v>0</v>
      </c>
      <c r="HM15" s="83">
        <v>0</v>
      </c>
      <c r="HN15" s="83">
        <v>0</v>
      </c>
      <c r="HO15" s="83">
        <v>0</v>
      </c>
      <c r="HP15" s="83">
        <v>0</v>
      </c>
      <c r="HQ15" s="83">
        <v>0</v>
      </c>
      <c r="HR15" s="83">
        <v>0</v>
      </c>
      <c r="HS15" s="83">
        <v>0</v>
      </c>
      <c r="HT15" s="83">
        <v>0</v>
      </c>
      <c r="HU15" s="83">
        <v>0</v>
      </c>
      <c r="HV15" s="83">
        <v>0</v>
      </c>
      <c r="HW15" s="83">
        <v>0</v>
      </c>
      <c r="HX15" s="83">
        <v>3.57</v>
      </c>
      <c r="HY15" s="83">
        <v>0</v>
      </c>
      <c r="HZ15" s="83">
        <v>0</v>
      </c>
      <c r="IA15" s="83">
        <v>0</v>
      </c>
      <c r="IB15" s="83">
        <v>0</v>
      </c>
      <c r="IC15" s="83">
        <v>0</v>
      </c>
      <c r="ID15" s="83">
        <v>0</v>
      </c>
      <c r="IE15" s="83">
        <v>0</v>
      </c>
      <c r="IF15" s="83">
        <v>113.355</v>
      </c>
      <c r="IG15" s="83">
        <v>0</v>
      </c>
      <c r="IH15" s="83">
        <v>0</v>
      </c>
      <c r="II15" s="83">
        <v>0</v>
      </c>
      <c r="IJ15" s="83">
        <v>0</v>
      </c>
      <c r="IK15" s="83">
        <v>0</v>
      </c>
      <c r="IL15" s="83">
        <v>0</v>
      </c>
      <c r="IM15" s="83">
        <v>0</v>
      </c>
      <c r="IN15" s="83">
        <v>0</v>
      </c>
      <c r="IO15" s="83">
        <v>0</v>
      </c>
      <c r="IP15" s="83">
        <v>0</v>
      </c>
      <c r="IQ15" s="83">
        <v>0</v>
      </c>
      <c r="IR15" s="83">
        <v>0</v>
      </c>
      <c r="IS15" s="83">
        <v>3.57</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3</v>
      </c>
      <c r="JU15" s="81">
        <v>1</v>
      </c>
      <c r="JV15" s="81">
        <v>0</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1</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3</v>
      </c>
      <c r="NV15" s="81">
        <v>1</v>
      </c>
      <c r="NW15" s="81">
        <v>0</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1</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5</v>
      </c>
      <c r="QY15" s="81">
        <v>0</v>
      </c>
      <c r="QZ15" s="81">
        <v>0</v>
      </c>
      <c r="RA15" s="81">
        <v>0</v>
      </c>
      <c r="RB15" s="81">
        <v>0</v>
      </c>
      <c r="RC15" s="81">
        <v>0</v>
      </c>
      <c r="RD15" s="81">
        <v>0</v>
      </c>
      <c r="RE15" s="81">
        <v>0</v>
      </c>
      <c r="RF15" s="81">
        <v>0</v>
      </c>
      <c r="RG15" s="81">
        <v>0</v>
      </c>
      <c r="RH15" s="81">
        <v>0</v>
      </c>
      <c r="RI15" s="81">
        <v>0</v>
      </c>
      <c r="RJ15" s="81">
        <v>0</v>
      </c>
      <c r="RK15" s="81">
        <v>1</v>
      </c>
      <c r="RL15" s="81">
        <v>0</v>
      </c>
      <c r="RM15" s="81">
        <v>0</v>
      </c>
      <c r="RN15" s="81">
        <v>0</v>
      </c>
      <c r="RO15" s="81">
        <v>0</v>
      </c>
      <c r="RP15" s="81">
        <v>0</v>
      </c>
      <c r="RQ15" s="81">
        <v>0</v>
      </c>
      <c r="RR15" s="81">
        <v>0</v>
      </c>
      <c r="RS15" s="81">
        <v>5</v>
      </c>
      <c r="RT15" s="81">
        <v>0</v>
      </c>
      <c r="RU15" s="81">
        <v>0</v>
      </c>
      <c r="RV15" s="81">
        <v>0</v>
      </c>
      <c r="RW15" s="81">
        <v>0</v>
      </c>
      <c r="RX15" s="81">
        <v>0</v>
      </c>
      <c r="RY15" s="81">
        <v>0</v>
      </c>
      <c r="RZ15" s="81">
        <v>0</v>
      </c>
      <c r="SA15" s="81">
        <v>0</v>
      </c>
      <c r="SB15" s="81">
        <v>0</v>
      </c>
      <c r="SC15" s="81">
        <v>0</v>
      </c>
      <c r="SD15" s="81">
        <v>0</v>
      </c>
      <c r="SE15" s="81">
        <v>0</v>
      </c>
      <c r="SF15" s="81">
        <v>1</v>
      </c>
      <c r="SG15" s="81">
        <v>0</v>
      </c>
      <c r="SH15" s="81">
        <v>0</v>
      </c>
    </row>
    <row r="16" spans="1:503">
      <c r="A16" s="18" t="s">
        <v>2021</v>
      </c>
      <c r="B16" s="80">
        <v>8</v>
      </c>
      <c r="C16" s="80">
        <v>8</v>
      </c>
      <c r="D16" s="80">
        <v>1</v>
      </c>
      <c r="E16" s="80">
        <v>2011</v>
      </c>
      <c r="F16" s="80" t="s">
        <v>87</v>
      </c>
      <c r="G16" s="182" t="s">
        <v>2013</v>
      </c>
      <c r="H16" s="80" t="s">
        <v>2014</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83.161000000000001</v>
      </c>
      <c r="AH16" s="83">
        <v>17.286999999999999</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3.43</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83.161000000000001</v>
      </c>
      <c r="EI16" s="83">
        <v>17.286999999999999</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3.43</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100.44799999999999</v>
      </c>
      <c r="HL16" s="83">
        <v>0</v>
      </c>
      <c r="HM16" s="83">
        <v>0</v>
      </c>
      <c r="HN16" s="83">
        <v>0</v>
      </c>
      <c r="HO16" s="83">
        <v>0</v>
      </c>
      <c r="HP16" s="83">
        <v>0</v>
      </c>
      <c r="HQ16" s="83">
        <v>0</v>
      </c>
      <c r="HR16" s="83">
        <v>0</v>
      </c>
      <c r="HS16" s="83">
        <v>0</v>
      </c>
      <c r="HT16" s="83">
        <v>0</v>
      </c>
      <c r="HU16" s="83">
        <v>0</v>
      </c>
      <c r="HV16" s="83">
        <v>0</v>
      </c>
      <c r="HW16" s="83">
        <v>0</v>
      </c>
      <c r="HX16" s="83">
        <v>3.43</v>
      </c>
      <c r="HY16" s="83">
        <v>0</v>
      </c>
      <c r="HZ16" s="83">
        <v>0</v>
      </c>
      <c r="IA16" s="83">
        <v>0</v>
      </c>
      <c r="IB16" s="83">
        <v>0</v>
      </c>
      <c r="IC16" s="83">
        <v>0</v>
      </c>
      <c r="ID16" s="83">
        <v>0</v>
      </c>
      <c r="IE16" s="83">
        <v>0</v>
      </c>
      <c r="IF16" s="83">
        <v>100.44799999999999</v>
      </c>
      <c r="IG16" s="83">
        <v>0</v>
      </c>
      <c r="IH16" s="83">
        <v>0</v>
      </c>
      <c r="II16" s="83">
        <v>0</v>
      </c>
      <c r="IJ16" s="83">
        <v>0</v>
      </c>
      <c r="IK16" s="83">
        <v>0</v>
      </c>
      <c r="IL16" s="83">
        <v>0</v>
      </c>
      <c r="IM16" s="83">
        <v>0</v>
      </c>
      <c r="IN16" s="83">
        <v>0</v>
      </c>
      <c r="IO16" s="83">
        <v>0</v>
      </c>
      <c r="IP16" s="83">
        <v>0</v>
      </c>
      <c r="IQ16" s="83">
        <v>0</v>
      </c>
      <c r="IR16" s="83">
        <v>0</v>
      </c>
      <c r="IS16" s="83">
        <v>3.43</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3</v>
      </c>
      <c r="JU16" s="81">
        <v>1</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1</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3</v>
      </c>
      <c r="NV16" s="81">
        <v>1</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1</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4</v>
      </c>
      <c r="QY16" s="81">
        <v>0</v>
      </c>
      <c r="QZ16" s="81">
        <v>0</v>
      </c>
      <c r="RA16" s="81">
        <v>0</v>
      </c>
      <c r="RB16" s="81">
        <v>0</v>
      </c>
      <c r="RC16" s="81">
        <v>0</v>
      </c>
      <c r="RD16" s="81">
        <v>0</v>
      </c>
      <c r="RE16" s="81">
        <v>0</v>
      </c>
      <c r="RF16" s="81">
        <v>0</v>
      </c>
      <c r="RG16" s="81">
        <v>0</v>
      </c>
      <c r="RH16" s="81">
        <v>0</v>
      </c>
      <c r="RI16" s="81">
        <v>0</v>
      </c>
      <c r="RJ16" s="81">
        <v>0</v>
      </c>
      <c r="RK16" s="81">
        <v>1</v>
      </c>
      <c r="RL16" s="81">
        <v>0</v>
      </c>
      <c r="RM16" s="81">
        <v>0</v>
      </c>
      <c r="RN16" s="81">
        <v>0</v>
      </c>
      <c r="RO16" s="81">
        <v>0</v>
      </c>
      <c r="RP16" s="81">
        <v>0</v>
      </c>
      <c r="RQ16" s="81">
        <v>0</v>
      </c>
      <c r="RR16" s="81">
        <v>0</v>
      </c>
      <c r="RS16" s="81">
        <v>4</v>
      </c>
      <c r="RT16" s="81">
        <v>0</v>
      </c>
      <c r="RU16" s="81">
        <v>0</v>
      </c>
      <c r="RV16" s="81">
        <v>0</v>
      </c>
      <c r="RW16" s="81">
        <v>0</v>
      </c>
      <c r="RX16" s="81">
        <v>0</v>
      </c>
      <c r="RY16" s="81">
        <v>0</v>
      </c>
      <c r="RZ16" s="81">
        <v>0</v>
      </c>
      <c r="SA16" s="81">
        <v>0</v>
      </c>
      <c r="SB16" s="81">
        <v>0</v>
      </c>
      <c r="SC16" s="81">
        <v>0</v>
      </c>
      <c r="SD16" s="81">
        <v>0</v>
      </c>
      <c r="SE16" s="81">
        <v>0</v>
      </c>
      <c r="SF16" s="81">
        <v>1</v>
      </c>
      <c r="SG16" s="81">
        <v>0</v>
      </c>
      <c r="SH16" s="81">
        <v>0</v>
      </c>
    </row>
    <row r="17" spans="1:502">
      <c r="A17" s="18" t="s">
        <v>2022</v>
      </c>
      <c r="B17" s="80">
        <v>9</v>
      </c>
      <c r="C17" s="80">
        <v>9</v>
      </c>
      <c r="D17" s="80">
        <v>1</v>
      </c>
      <c r="E17" s="80">
        <v>2012</v>
      </c>
      <c r="F17" s="80" t="s">
        <v>88</v>
      </c>
      <c r="G17" s="182" t="s">
        <v>2013</v>
      </c>
      <c r="H17" s="80" t="s">
        <v>2014</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89.11</v>
      </c>
      <c r="AH17" s="83">
        <v>12.895</v>
      </c>
      <c r="AI17" s="83">
        <v>0</v>
      </c>
      <c r="AJ17" s="83">
        <v>0</v>
      </c>
      <c r="AK17" s="83">
        <v>0</v>
      </c>
      <c r="AL17" s="83">
        <v>0</v>
      </c>
      <c r="AM17" s="83">
        <v>0</v>
      </c>
      <c r="AN17" s="83">
        <v>29.204999999999998</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4.07</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89.11</v>
      </c>
      <c r="EI17" s="83">
        <v>12.895</v>
      </c>
      <c r="EJ17" s="83">
        <v>0</v>
      </c>
      <c r="EK17" s="83">
        <v>0</v>
      </c>
      <c r="EL17" s="83">
        <v>0</v>
      </c>
      <c r="EM17" s="83">
        <v>0</v>
      </c>
      <c r="EN17" s="83">
        <v>0</v>
      </c>
      <c r="EO17" s="83">
        <v>29.204999999999998</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4.07</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131.21</v>
      </c>
      <c r="HL17" s="83">
        <v>0</v>
      </c>
      <c r="HM17" s="83">
        <v>0</v>
      </c>
      <c r="HN17" s="83">
        <v>0</v>
      </c>
      <c r="HO17" s="83">
        <v>0</v>
      </c>
      <c r="HP17" s="83">
        <v>0</v>
      </c>
      <c r="HQ17" s="83">
        <v>0</v>
      </c>
      <c r="HR17" s="83">
        <v>0</v>
      </c>
      <c r="HS17" s="83">
        <v>0</v>
      </c>
      <c r="HT17" s="83">
        <v>0</v>
      </c>
      <c r="HU17" s="83">
        <v>0</v>
      </c>
      <c r="HV17" s="83">
        <v>0</v>
      </c>
      <c r="HW17" s="83">
        <v>0</v>
      </c>
      <c r="HX17" s="83">
        <v>4.07</v>
      </c>
      <c r="HY17" s="83">
        <v>0</v>
      </c>
      <c r="HZ17" s="83">
        <v>0</v>
      </c>
      <c r="IA17" s="83">
        <v>0</v>
      </c>
      <c r="IB17" s="83">
        <v>0</v>
      </c>
      <c r="IC17" s="83">
        <v>0</v>
      </c>
      <c r="ID17" s="83">
        <v>0</v>
      </c>
      <c r="IE17" s="83">
        <v>0</v>
      </c>
      <c r="IF17" s="83">
        <v>131.21</v>
      </c>
      <c r="IG17" s="83">
        <v>0</v>
      </c>
      <c r="IH17" s="83">
        <v>0</v>
      </c>
      <c r="II17" s="83">
        <v>0</v>
      </c>
      <c r="IJ17" s="83">
        <v>0</v>
      </c>
      <c r="IK17" s="83">
        <v>0</v>
      </c>
      <c r="IL17" s="83">
        <v>0</v>
      </c>
      <c r="IM17" s="83">
        <v>0</v>
      </c>
      <c r="IN17" s="83">
        <v>0</v>
      </c>
      <c r="IO17" s="83">
        <v>0</v>
      </c>
      <c r="IP17" s="83">
        <v>0</v>
      </c>
      <c r="IQ17" s="83">
        <v>0</v>
      </c>
      <c r="IR17" s="83">
        <v>0</v>
      </c>
      <c r="IS17" s="83">
        <v>4.07</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3</v>
      </c>
      <c r="JU17" s="81">
        <v>1</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3</v>
      </c>
      <c r="NV17" s="81">
        <v>1</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5</v>
      </c>
      <c r="QY17" s="81">
        <v>0</v>
      </c>
      <c r="QZ17" s="81">
        <v>0</v>
      </c>
      <c r="RA17" s="81">
        <v>0</v>
      </c>
      <c r="RB17" s="81">
        <v>0</v>
      </c>
      <c r="RC17" s="81">
        <v>0</v>
      </c>
      <c r="RD17" s="81">
        <v>0</v>
      </c>
      <c r="RE17" s="81">
        <v>0</v>
      </c>
      <c r="RF17" s="81">
        <v>0</v>
      </c>
      <c r="RG17" s="81">
        <v>0</v>
      </c>
      <c r="RH17" s="81">
        <v>0</v>
      </c>
      <c r="RI17" s="81">
        <v>0</v>
      </c>
      <c r="RJ17" s="81">
        <v>0</v>
      </c>
      <c r="RK17" s="81">
        <v>1</v>
      </c>
      <c r="RL17" s="81">
        <v>0</v>
      </c>
      <c r="RM17" s="81">
        <v>0</v>
      </c>
      <c r="RN17" s="81">
        <v>0</v>
      </c>
      <c r="RO17" s="81">
        <v>0</v>
      </c>
      <c r="RP17" s="81">
        <v>0</v>
      </c>
      <c r="RQ17" s="81">
        <v>0</v>
      </c>
      <c r="RR17" s="81">
        <v>0</v>
      </c>
      <c r="RS17" s="81">
        <v>5</v>
      </c>
      <c r="RT17" s="81">
        <v>0</v>
      </c>
      <c r="RU17" s="81">
        <v>0</v>
      </c>
      <c r="RV17" s="81">
        <v>0</v>
      </c>
      <c r="RW17" s="81">
        <v>0</v>
      </c>
      <c r="RX17" s="81">
        <v>0</v>
      </c>
      <c r="RY17" s="81">
        <v>0</v>
      </c>
      <c r="RZ17" s="81">
        <v>0</v>
      </c>
      <c r="SA17" s="81">
        <v>0</v>
      </c>
      <c r="SB17" s="81">
        <v>0</v>
      </c>
      <c r="SC17" s="81">
        <v>0</v>
      </c>
      <c r="SD17" s="81">
        <v>0</v>
      </c>
      <c r="SE17" s="81">
        <v>0</v>
      </c>
      <c r="SF17" s="81">
        <v>1</v>
      </c>
      <c r="SG17" s="81">
        <v>0</v>
      </c>
      <c r="SH17" s="81">
        <v>0</v>
      </c>
    </row>
    <row r="18" spans="1:502">
      <c r="A18" s="18" t="s">
        <v>2023</v>
      </c>
      <c r="B18" s="80">
        <v>10</v>
      </c>
      <c r="C18" s="80">
        <v>10</v>
      </c>
      <c r="D18" s="80">
        <v>1</v>
      </c>
      <c r="E18" s="80">
        <v>2013</v>
      </c>
      <c r="F18" s="80" t="s">
        <v>89</v>
      </c>
      <c r="G18" s="182" t="s">
        <v>2013</v>
      </c>
      <c r="H18" s="80" t="s">
        <v>2014</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104.349</v>
      </c>
      <c r="AH18" s="83">
        <v>18.478999999999999</v>
      </c>
      <c r="AI18" s="83">
        <v>0</v>
      </c>
      <c r="AJ18" s="83">
        <v>0</v>
      </c>
      <c r="AK18" s="83">
        <v>0</v>
      </c>
      <c r="AL18" s="83">
        <v>0</v>
      </c>
      <c r="AM18" s="83">
        <v>0</v>
      </c>
      <c r="AN18" s="83">
        <v>34.598999999999997</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4.5</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104.349</v>
      </c>
      <c r="EI18" s="83">
        <v>18.478999999999999</v>
      </c>
      <c r="EJ18" s="83">
        <v>0</v>
      </c>
      <c r="EK18" s="83">
        <v>0</v>
      </c>
      <c r="EL18" s="83">
        <v>0</v>
      </c>
      <c r="EM18" s="83">
        <v>0</v>
      </c>
      <c r="EN18" s="83">
        <v>0</v>
      </c>
      <c r="EO18" s="83">
        <v>34.598999999999997</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4.5</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157.42699999999999</v>
      </c>
      <c r="HL18" s="83">
        <v>0</v>
      </c>
      <c r="HM18" s="83">
        <v>0</v>
      </c>
      <c r="HN18" s="83">
        <v>0</v>
      </c>
      <c r="HO18" s="83">
        <v>0</v>
      </c>
      <c r="HP18" s="83">
        <v>0</v>
      </c>
      <c r="HQ18" s="83">
        <v>0</v>
      </c>
      <c r="HR18" s="83">
        <v>0</v>
      </c>
      <c r="HS18" s="83">
        <v>0</v>
      </c>
      <c r="HT18" s="83">
        <v>0</v>
      </c>
      <c r="HU18" s="83">
        <v>0</v>
      </c>
      <c r="HV18" s="83">
        <v>0</v>
      </c>
      <c r="HW18" s="83">
        <v>0</v>
      </c>
      <c r="HX18" s="83">
        <v>4.5</v>
      </c>
      <c r="HY18" s="83">
        <v>0</v>
      </c>
      <c r="HZ18" s="83">
        <v>0</v>
      </c>
      <c r="IA18" s="83">
        <v>0</v>
      </c>
      <c r="IB18" s="83">
        <v>0</v>
      </c>
      <c r="IC18" s="83">
        <v>0</v>
      </c>
      <c r="ID18" s="83">
        <v>0</v>
      </c>
      <c r="IE18" s="83">
        <v>0</v>
      </c>
      <c r="IF18" s="83">
        <v>157.42699999999999</v>
      </c>
      <c r="IG18" s="83">
        <v>0</v>
      </c>
      <c r="IH18" s="83">
        <v>0</v>
      </c>
      <c r="II18" s="83">
        <v>0</v>
      </c>
      <c r="IJ18" s="83">
        <v>0</v>
      </c>
      <c r="IK18" s="83">
        <v>0</v>
      </c>
      <c r="IL18" s="83">
        <v>0</v>
      </c>
      <c r="IM18" s="83">
        <v>0</v>
      </c>
      <c r="IN18" s="83">
        <v>0</v>
      </c>
      <c r="IO18" s="83">
        <v>0</v>
      </c>
      <c r="IP18" s="83">
        <v>0</v>
      </c>
      <c r="IQ18" s="83">
        <v>0</v>
      </c>
      <c r="IR18" s="83">
        <v>0</v>
      </c>
      <c r="IS18" s="83">
        <v>4.5</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3</v>
      </c>
      <c r="JU18" s="81">
        <v>1</v>
      </c>
      <c r="JV18" s="81">
        <v>0</v>
      </c>
      <c r="JW18" s="81">
        <v>0</v>
      </c>
      <c r="JX18" s="81">
        <v>0</v>
      </c>
      <c r="JY18" s="81">
        <v>0</v>
      </c>
      <c r="JZ18" s="81">
        <v>0</v>
      </c>
      <c r="KA18" s="81">
        <v>1</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1</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3</v>
      </c>
      <c r="NV18" s="81">
        <v>1</v>
      </c>
      <c r="NW18" s="81">
        <v>0</v>
      </c>
      <c r="NX18" s="81">
        <v>0</v>
      </c>
      <c r="NY18" s="81">
        <v>0</v>
      </c>
      <c r="NZ18" s="81">
        <v>0</v>
      </c>
      <c r="OA18" s="81">
        <v>0</v>
      </c>
      <c r="OB18" s="81">
        <v>1</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1</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5</v>
      </c>
      <c r="QY18" s="81">
        <v>0</v>
      </c>
      <c r="QZ18" s="81">
        <v>0</v>
      </c>
      <c r="RA18" s="81">
        <v>0</v>
      </c>
      <c r="RB18" s="81">
        <v>0</v>
      </c>
      <c r="RC18" s="81">
        <v>0</v>
      </c>
      <c r="RD18" s="81">
        <v>0</v>
      </c>
      <c r="RE18" s="81">
        <v>0</v>
      </c>
      <c r="RF18" s="81">
        <v>0</v>
      </c>
      <c r="RG18" s="81">
        <v>0</v>
      </c>
      <c r="RH18" s="81">
        <v>0</v>
      </c>
      <c r="RI18" s="81">
        <v>0</v>
      </c>
      <c r="RJ18" s="81">
        <v>0</v>
      </c>
      <c r="RK18" s="81">
        <v>1</v>
      </c>
      <c r="RL18" s="81">
        <v>0</v>
      </c>
      <c r="RM18" s="81">
        <v>0</v>
      </c>
      <c r="RN18" s="81">
        <v>0</v>
      </c>
      <c r="RO18" s="81">
        <v>0</v>
      </c>
      <c r="RP18" s="81">
        <v>0</v>
      </c>
      <c r="RQ18" s="81">
        <v>0</v>
      </c>
      <c r="RR18" s="81">
        <v>0</v>
      </c>
      <c r="RS18" s="81">
        <v>5</v>
      </c>
      <c r="RT18" s="81">
        <v>0</v>
      </c>
      <c r="RU18" s="81">
        <v>0</v>
      </c>
      <c r="RV18" s="81">
        <v>0</v>
      </c>
      <c r="RW18" s="81">
        <v>0</v>
      </c>
      <c r="RX18" s="81">
        <v>0</v>
      </c>
      <c r="RY18" s="81">
        <v>0</v>
      </c>
      <c r="RZ18" s="81">
        <v>0</v>
      </c>
      <c r="SA18" s="81">
        <v>0</v>
      </c>
      <c r="SB18" s="81">
        <v>0</v>
      </c>
      <c r="SC18" s="81">
        <v>0</v>
      </c>
      <c r="SD18" s="81">
        <v>0</v>
      </c>
      <c r="SE18" s="81">
        <v>0</v>
      </c>
      <c r="SF18" s="81">
        <v>1</v>
      </c>
      <c r="SG18" s="81">
        <v>0</v>
      </c>
      <c r="SH18" s="81">
        <v>0</v>
      </c>
    </row>
    <row r="19" spans="1:502">
      <c r="A19" s="18" t="s">
        <v>2024</v>
      </c>
      <c r="B19" s="80">
        <v>11</v>
      </c>
      <c r="C19" s="80">
        <v>11</v>
      </c>
      <c r="D19" s="80">
        <v>1</v>
      </c>
      <c r="E19" s="80">
        <v>2014</v>
      </c>
      <c r="F19" s="80" t="s">
        <v>90</v>
      </c>
      <c r="G19" s="182" t="s">
        <v>2013</v>
      </c>
      <c r="H19" s="80" t="s">
        <v>2014</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97.337999999999994</v>
      </c>
      <c r="AH19" s="83">
        <v>16.937999999999999</v>
      </c>
      <c r="AI19" s="83">
        <v>0</v>
      </c>
      <c r="AJ19" s="83">
        <v>0</v>
      </c>
      <c r="AK19" s="83">
        <v>0</v>
      </c>
      <c r="AL19" s="83">
        <v>0</v>
      </c>
      <c r="AM19" s="83">
        <v>0</v>
      </c>
      <c r="AN19" s="83">
        <v>34.32</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4.2389999999999999</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97.337999999999994</v>
      </c>
      <c r="EI19" s="83">
        <v>16.937999999999999</v>
      </c>
      <c r="EJ19" s="83">
        <v>0</v>
      </c>
      <c r="EK19" s="83">
        <v>0</v>
      </c>
      <c r="EL19" s="83">
        <v>0</v>
      </c>
      <c r="EM19" s="83">
        <v>0</v>
      </c>
      <c r="EN19" s="83">
        <v>0</v>
      </c>
      <c r="EO19" s="83">
        <v>34.32</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4.2389999999999999</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148.596</v>
      </c>
      <c r="HL19" s="83">
        <v>0</v>
      </c>
      <c r="HM19" s="83">
        <v>0</v>
      </c>
      <c r="HN19" s="83">
        <v>0</v>
      </c>
      <c r="HO19" s="83">
        <v>0</v>
      </c>
      <c r="HP19" s="83">
        <v>0</v>
      </c>
      <c r="HQ19" s="83">
        <v>0</v>
      </c>
      <c r="HR19" s="83">
        <v>0</v>
      </c>
      <c r="HS19" s="83">
        <v>0</v>
      </c>
      <c r="HT19" s="83">
        <v>0</v>
      </c>
      <c r="HU19" s="83">
        <v>0</v>
      </c>
      <c r="HV19" s="83">
        <v>0</v>
      </c>
      <c r="HW19" s="83">
        <v>0</v>
      </c>
      <c r="HX19" s="83">
        <v>4.2389999999999999</v>
      </c>
      <c r="HY19" s="83">
        <v>0</v>
      </c>
      <c r="HZ19" s="83">
        <v>0</v>
      </c>
      <c r="IA19" s="83">
        <v>0</v>
      </c>
      <c r="IB19" s="83">
        <v>0</v>
      </c>
      <c r="IC19" s="83">
        <v>0</v>
      </c>
      <c r="ID19" s="83">
        <v>0</v>
      </c>
      <c r="IE19" s="83">
        <v>0</v>
      </c>
      <c r="IF19" s="83">
        <v>148.596</v>
      </c>
      <c r="IG19" s="83">
        <v>0</v>
      </c>
      <c r="IH19" s="83">
        <v>0</v>
      </c>
      <c r="II19" s="83">
        <v>0</v>
      </c>
      <c r="IJ19" s="83">
        <v>0</v>
      </c>
      <c r="IK19" s="83">
        <v>0</v>
      </c>
      <c r="IL19" s="83">
        <v>0</v>
      </c>
      <c r="IM19" s="83">
        <v>0</v>
      </c>
      <c r="IN19" s="83">
        <v>0</v>
      </c>
      <c r="IO19" s="83">
        <v>0</v>
      </c>
      <c r="IP19" s="83">
        <v>0</v>
      </c>
      <c r="IQ19" s="83">
        <v>0</v>
      </c>
      <c r="IR19" s="83">
        <v>0</v>
      </c>
      <c r="IS19" s="83">
        <v>4.2389999999999999</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3</v>
      </c>
      <c r="JU19" s="81">
        <v>1</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1</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3</v>
      </c>
      <c r="NV19" s="81">
        <v>1</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1</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5</v>
      </c>
      <c r="QY19" s="81">
        <v>0</v>
      </c>
      <c r="QZ19" s="81">
        <v>0</v>
      </c>
      <c r="RA19" s="81">
        <v>0</v>
      </c>
      <c r="RB19" s="81">
        <v>0</v>
      </c>
      <c r="RC19" s="81">
        <v>0</v>
      </c>
      <c r="RD19" s="81">
        <v>0</v>
      </c>
      <c r="RE19" s="81">
        <v>0</v>
      </c>
      <c r="RF19" s="81">
        <v>0</v>
      </c>
      <c r="RG19" s="81">
        <v>0</v>
      </c>
      <c r="RH19" s="81">
        <v>0</v>
      </c>
      <c r="RI19" s="81">
        <v>0</v>
      </c>
      <c r="RJ19" s="81">
        <v>0</v>
      </c>
      <c r="RK19" s="81">
        <v>1</v>
      </c>
      <c r="RL19" s="81">
        <v>0</v>
      </c>
      <c r="RM19" s="81">
        <v>0</v>
      </c>
      <c r="RN19" s="81">
        <v>0</v>
      </c>
      <c r="RO19" s="81">
        <v>0</v>
      </c>
      <c r="RP19" s="81">
        <v>0</v>
      </c>
      <c r="RQ19" s="81">
        <v>0</v>
      </c>
      <c r="RR19" s="81">
        <v>0</v>
      </c>
      <c r="RS19" s="81">
        <v>5</v>
      </c>
      <c r="RT19" s="81">
        <v>0</v>
      </c>
      <c r="RU19" s="81">
        <v>0</v>
      </c>
      <c r="RV19" s="81">
        <v>0</v>
      </c>
      <c r="RW19" s="81">
        <v>0</v>
      </c>
      <c r="RX19" s="81">
        <v>0</v>
      </c>
      <c r="RY19" s="81">
        <v>0</v>
      </c>
      <c r="RZ19" s="81">
        <v>0</v>
      </c>
      <c r="SA19" s="81">
        <v>0</v>
      </c>
      <c r="SB19" s="81">
        <v>0</v>
      </c>
      <c r="SC19" s="81">
        <v>0</v>
      </c>
      <c r="SD19" s="81">
        <v>0</v>
      </c>
      <c r="SE19" s="81">
        <v>0</v>
      </c>
      <c r="SF19" s="81">
        <v>1</v>
      </c>
      <c r="SG19" s="81">
        <v>0</v>
      </c>
      <c r="SH19" s="81">
        <v>0</v>
      </c>
    </row>
    <row r="20" spans="1:502">
      <c r="A20" s="18" t="s">
        <v>2025</v>
      </c>
      <c r="B20" s="80">
        <v>12</v>
      </c>
      <c r="C20" s="80">
        <v>12</v>
      </c>
      <c r="D20" s="80">
        <v>1</v>
      </c>
      <c r="E20" s="80">
        <v>2015</v>
      </c>
      <c r="F20" s="80" t="s">
        <v>91</v>
      </c>
      <c r="G20" s="182" t="s">
        <v>2013</v>
      </c>
      <c r="H20" s="80" t="s">
        <v>2014</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88.828000000000003</v>
      </c>
      <c r="AH20" s="83">
        <v>14.988</v>
      </c>
      <c r="AI20" s="83">
        <v>0</v>
      </c>
      <c r="AJ20" s="83">
        <v>0</v>
      </c>
      <c r="AK20" s="83">
        <v>0</v>
      </c>
      <c r="AL20" s="83">
        <v>0</v>
      </c>
      <c r="AM20" s="83">
        <v>0</v>
      </c>
      <c r="AN20" s="83">
        <v>33.445999999999998</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4.8620000000000001</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88.828000000000003</v>
      </c>
      <c r="EI20" s="83">
        <v>14.988</v>
      </c>
      <c r="EJ20" s="83">
        <v>0</v>
      </c>
      <c r="EK20" s="83">
        <v>0</v>
      </c>
      <c r="EL20" s="83">
        <v>0</v>
      </c>
      <c r="EM20" s="83">
        <v>0</v>
      </c>
      <c r="EN20" s="83">
        <v>0</v>
      </c>
      <c r="EO20" s="83">
        <v>33.445999999999998</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4.8620000000000001</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137.262</v>
      </c>
      <c r="HL20" s="83">
        <v>0</v>
      </c>
      <c r="HM20" s="83">
        <v>0</v>
      </c>
      <c r="HN20" s="83">
        <v>0</v>
      </c>
      <c r="HO20" s="83">
        <v>0</v>
      </c>
      <c r="HP20" s="83">
        <v>0</v>
      </c>
      <c r="HQ20" s="83">
        <v>0</v>
      </c>
      <c r="HR20" s="83">
        <v>0</v>
      </c>
      <c r="HS20" s="83">
        <v>0</v>
      </c>
      <c r="HT20" s="83">
        <v>0</v>
      </c>
      <c r="HU20" s="83">
        <v>0</v>
      </c>
      <c r="HV20" s="83">
        <v>0</v>
      </c>
      <c r="HW20" s="83">
        <v>0</v>
      </c>
      <c r="HX20" s="83">
        <v>4.8620000000000001</v>
      </c>
      <c r="HY20" s="83">
        <v>0</v>
      </c>
      <c r="HZ20" s="83">
        <v>0</v>
      </c>
      <c r="IA20" s="83">
        <v>0</v>
      </c>
      <c r="IB20" s="83">
        <v>0</v>
      </c>
      <c r="IC20" s="83">
        <v>0</v>
      </c>
      <c r="ID20" s="83">
        <v>0</v>
      </c>
      <c r="IE20" s="83">
        <v>0</v>
      </c>
      <c r="IF20" s="83">
        <v>137.262</v>
      </c>
      <c r="IG20" s="83">
        <v>0</v>
      </c>
      <c r="IH20" s="83">
        <v>0</v>
      </c>
      <c r="II20" s="83">
        <v>0</v>
      </c>
      <c r="IJ20" s="83">
        <v>0</v>
      </c>
      <c r="IK20" s="83">
        <v>0</v>
      </c>
      <c r="IL20" s="83">
        <v>0</v>
      </c>
      <c r="IM20" s="83">
        <v>0</v>
      </c>
      <c r="IN20" s="83">
        <v>0</v>
      </c>
      <c r="IO20" s="83">
        <v>0</v>
      </c>
      <c r="IP20" s="83">
        <v>0</v>
      </c>
      <c r="IQ20" s="83">
        <v>0</v>
      </c>
      <c r="IR20" s="83">
        <v>0</v>
      </c>
      <c r="IS20" s="83">
        <v>4.8620000000000001</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3</v>
      </c>
      <c r="JU20" s="81">
        <v>1</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3</v>
      </c>
      <c r="NV20" s="81">
        <v>1</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5</v>
      </c>
      <c r="QY20" s="81">
        <v>0</v>
      </c>
      <c r="QZ20" s="81">
        <v>0</v>
      </c>
      <c r="RA20" s="81">
        <v>0</v>
      </c>
      <c r="RB20" s="81">
        <v>0</v>
      </c>
      <c r="RC20" s="81">
        <v>0</v>
      </c>
      <c r="RD20" s="81">
        <v>0</v>
      </c>
      <c r="RE20" s="81">
        <v>0</v>
      </c>
      <c r="RF20" s="81">
        <v>0</v>
      </c>
      <c r="RG20" s="81">
        <v>0</v>
      </c>
      <c r="RH20" s="81">
        <v>0</v>
      </c>
      <c r="RI20" s="81">
        <v>0</v>
      </c>
      <c r="RJ20" s="81">
        <v>0</v>
      </c>
      <c r="RK20" s="81">
        <v>1</v>
      </c>
      <c r="RL20" s="81">
        <v>0</v>
      </c>
      <c r="RM20" s="81">
        <v>0</v>
      </c>
      <c r="RN20" s="81">
        <v>0</v>
      </c>
      <c r="RO20" s="81">
        <v>0</v>
      </c>
      <c r="RP20" s="81">
        <v>0</v>
      </c>
      <c r="RQ20" s="81">
        <v>0</v>
      </c>
      <c r="RR20" s="81">
        <v>0</v>
      </c>
      <c r="RS20" s="81">
        <v>5</v>
      </c>
      <c r="RT20" s="81">
        <v>0</v>
      </c>
      <c r="RU20" s="81">
        <v>0</v>
      </c>
      <c r="RV20" s="81">
        <v>0</v>
      </c>
      <c r="RW20" s="81">
        <v>0</v>
      </c>
      <c r="RX20" s="81">
        <v>0</v>
      </c>
      <c r="RY20" s="81">
        <v>0</v>
      </c>
      <c r="RZ20" s="81">
        <v>0</v>
      </c>
      <c r="SA20" s="81">
        <v>0</v>
      </c>
      <c r="SB20" s="81">
        <v>0</v>
      </c>
      <c r="SC20" s="81">
        <v>0</v>
      </c>
      <c r="SD20" s="81">
        <v>0</v>
      </c>
      <c r="SE20" s="81">
        <v>0</v>
      </c>
      <c r="SF20" s="81">
        <v>1</v>
      </c>
      <c r="SG20" s="81">
        <v>0</v>
      </c>
      <c r="SH20" s="81">
        <v>0</v>
      </c>
    </row>
    <row r="21" spans="1:502">
      <c r="A21" s="18" t="s">
        <v>2026</v>
      </c>
      <c r="B21" s="80">
        <v>13</v>
      </c>
      <c r="C21" s="80">
        <v>13</v>
      </c>
      <c r="D21" s="80">
        <v>1</v>
      </c>
      <c r="E21" s="80">
        <v>2016</v>
      </c>
      <c r="F21" s="80" t="s">
        <v>92</v>
      </c>
      <c r="G21" s="182" t="s">
        <v>2013</v>
      </c>
      <c r="H21" s="80" t="s">
        <v>2014</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83.533000000000001</v>
      </c>
      <c r="AH21" s="83">
        <v>13.965</v>
      </c>
      <c r="AI21" s="83">
        <v>0</v>
      </c>
      <c r="AJ21" s="83">
        <v>0</v>
      </c>
      <c r="AK21" s="83">
        <v>0</v>
      </c>
      <c r="AL21" s="83">
        <v>0</v>
      </c>
      <c r="AM21" s="83">
        <v>0</v>
      </c>
      <c r="AN21" s="83">
        <v>33.130000000000003</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4.26</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83.533000000000001</v>
      </c>
      <c r="EI21" s="83">
        <v>13.965</v>
      </c>
      <c r="EJ21" s="83">
        <v>0</v>
      </c>
      <c r="EK21" s="83">
        <v>0</v>
      </c>
      <c r="EL21" s="83">
        <v>0</v>
      </c>
      <c r="EM21" s="83">
        <v>0</v>
      </c>
      <c r="EN21" s="83">
        <v>0</v>
      </c>
      <c r="EO21" s="83">
        <v>33.130000000000003</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4.26</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130.62799999999999</v>
      </c>
      <c r="HL21" s="83">
        <v>0</v>
      </c>
      <c r="HM21" s="83">
        <v>0</v>
      </c>
      <c r="HN21" s="83">
        <v>0</v>
      </c>
      <c r="HO21" s="83">
        <v>0</v>
      </c>
      <c r="HP21" s="83">
        <v>0</v>
      </c>
      <c r="HQ21" s="83">
        <v>0</v>
      </c>
      <c r="HR21" s="83">
        <v>0</v>
      </c>
      <c r="HS21" s="83">
        <v>0</v>
      </c>
      <c r="HT21" s="83">
        <v>0</v>
      </c>
      <c r="HU21" s="83">
        <v>0</v>
      </c>
      <c r="HV21" s="83">
        <v>0</v>
      </c>
      <c r="HW21" s="83">
        <v>0</v>
      </c>
      <c r="HX21" s="83">
        <v>4.26</v>
      </c>
      <c r="HY21" s="83">
        <v>0</v>
      </c>
      <c r="HZ21" s="83">
        <v>0</v>
      </c>
      <c r="IA21" s="83">
        <v>0</v>
      </c>
      <c r="IB21" s="83">
        <v>0</v>
      </c>
      <c r="IC21" s="83">
        <v>0</v>
      </c>
      <c r="ID21" s="83">
        <v>0</v>
      </c>
      <c r="IE21" s="83">
        <v>0</v>
      </c>
      <c r="IF21" s="83">
        <v>130.62799999999999</v>
      </c>
      <c r="IG21" s="83">
        <v>0</v>
      </c>
      <c r="IH21" s="83">
        <v>0</v>
      </c>
      <c r="II21" s="83">
        <v>0</v>
      </c>
      <c r="IJ21" s="83">
        <v>0</v>
      </c>
      <c r="IK21" s="83">
        <v>0</v>
      </c>
      <c r="IL21" s="83">
        <v>0</v>
      </c>
      <c r="IM21" s="83">
        <v>0</v>
      </c>
      <c r="IN21" s="83">
        <v>0</v>
      </c>
      <c r="IO21" s="83">
        <v>0</v>
      </c>
      <c r="IP21" s="83">
        <v>0</v>
      </c>
      <c r="IQ21" s="83">
        <v>0</v>
      </c>
      <c r="IR21" s="83">
        <v>0</v>
      </c>
      <c r="IS21" s="83">
        <v>4.26</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3</v>
      </c>
      <c r="JU21" s="81">
        <v>1</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1</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3</v>
      </c>
      <c r="NV21" s="81">
        <v>1</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1</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5</v>
      </c>
      <c r="QY21" s="81">
        <v>0</v>
      </c>
      <c r="QZ21" s="81">
        <v>0</v>
      </c>
      <c r="RA21" s="81">
        <v>0</v>
      </c>
      <c r="RB21" s="81">
        <v>0</v>
      </c>
      <c r="RC21" s="81">
        <v>0</v>
      </c>
      <c r="RD21" s="81">
        <v>0</v>
      </c>
      <c r="RE21" s="81">
        <v>0</v>
      </c>
      <c r="RF21" s="81">
        <v>0</v>
      </c>
      <c r="RG21" s="81">
        <v>0</v>
      </c>
      <c r="RH21" s="81">
        <v>0</v>
      </c>
      <c r="RI21" s="81">
        <v>0</v>
      </c>
      <c r="RJ21" s="81">
        <v>0</v>
      </c>
      <c r="RK21" s="81">
        <v>1</v>
      </c>
      <c r="RL21" s="81">
        <v>0</v>
      </c>
      <c r="RM21" s="81">
        <v>0</v>
      </c>
      <c r="RN21" s="81">
        <v>0</v>
      </c>
      <c r="RO21" s="81">
        <v>0</v>
      </c>
      <c r="RP21" s="81">
        <v>0</v>
      </c>
      <c r="RQ21" s="81">
        <v>0</v>
      </c>
      <c r="RR21" s="81">
        <v>0</v>
      </c>
      <c r="RS21" s="81">
        <v>5</v>
      </c>
      <c r="RT21" s="81">
        <v>0</v>
      </c>
      <c r="RU21" s="81">
        <v>0</v>
      </c>
      <c r="RV21" s="81">
        <v>0</v>
      </c>
      <c r="RW21" s="81">
        <v>0</v>
      </c>
      <c r="RX21" s="81">
        <v>0</v>
      </c>
      <c r="RY21" s="81">
        <v>0</v>
      </c>
      <c r="RZ21" s="81">
        <v>0</v>
      </c>
      <c r="SA21" s="81">
        <v>0</v>
      </c>
      <c r="SB21" s="81">
        <v>0</v>
      </c>
      <c r="SC21" s="81">
        <v>0</v>
      </c>
      <c r="SD21" s="81">
        <v>0</v>
      </c>
      <c r="SE21" s="81">
        <v>0</v>
      </c>
      <c r="SF21" s="81">
        <v>1</v>
      </c>
      <c r="SG21" s="81">
        <v>0</v>
      </c>
      <c r="SH21" s="81">
        <v>0</v>
      </c>
    </row>
    <row r="22" spans="1:502">
      <c r="A22" s="18" t="s">
        <v>2027</v>
      </c>
      <c r="B22" s="80">
        <v>14</v>
      </c>
      <c r="C22" s="80">
        <v>14</v>
      </c>
      <c r="D22" s="80">
        <v>1</v>
      </c>
      <c r="E22" s="80">
        <v>2017</v>
      </c>
      <c r="F22" s="80" t="s">
        <v>71</v>
      </c>
      <c r="G22" s="182" t="s">
        <v>2013</v>
      </c>
      <c r="H22" s="80" t="s">
        <v>2014</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82.775000000000006</v>
      </c>
      <c r="AH22" s="83">
        <v>8.7010000000000005</v>
      </c>
      <c r="AI22" s="83">
        <v>0</v>
      </c>
      <c r="AJ22" s="83">
        <v>0</v>
      </c>
      <c r="AK22" s="83">
        <v>0</v>
      </c>
      <c r="AL22" s="83">
        <v>0</v>
      </c>
      <c r="AM22" s="83">
        <v>0</v>
      </c>
      <c r="AN22" s="83">
        <v>30.358000000000001</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3.7650000000000001</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82.775000000000006</v>
      </c>
      <c r="EI22" s="83">
        <v>8.7010000000000005</v>
      </c>
      <c r="EJ22" s="83">
        <v>0</v>
      </c>
      <c r="EK22" s="83">
        <v>0</v>
      </c>
      <c r="EL22" s="83">
        <v>0</v>
      </c>
      <c r="EM22" s="83">
        <v>0</v>
      </c>
      <c r="EN22" s="83">
        <v>0</v>
      </c>
      <c r="EO22" s="83">
        <v>30.358000000000001</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3.7650000000000001</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121.834</v>
      </c>
      <c r="HL22" s="83">
        <v>0</v>
      </c>
      <c r="HM22" s="83">
        <v>0</v>
      </c>
      <c r="HN22" s="83">
        <v>0</v>
      </c>
      <c r="HO22" s="83">
        <v>0</v>
      </c>
      <c r="HP22" s="83">
        <v>0</v>
      </c>
      <c r="HQ22" s="83">
        <v>0</v>
      </c>
      <c r="HR22" s="83">
        <v>0</v>
      </c>
      <c r="HS22" s="83">
        <v>0</v>
      </c>
      <c r="HT22" s="83">
        <v>0</v>
      </c>
      <c r="HU22" s="83">
        <v>0</v>
      </c>
      <c r="HV22" s="83">
        <v>0</v>
      </c>
      <c r="HW22" s="83">
        <v>0</v>
      </c>
      <c r="HX22" s="83">
        <v>3.7650000000000001</v>
      </c>
      <c r="HY22" s="83">
        <v>0</v>
      </c>
      <c r="HZ22" s="83">
        <v>0</v>
      </c>
      <c r="IA22" s="83">
        <v>0</v>
      </c>
      <c r="IB22" s="83">
        <v>0</v>
      </c>
      <c r="IC22" s="83">
        <v>0</v>
      </c>
      <c r="ID22" s="83">
        <v>0</v>
      </c>
      <c r="IE22" s="83">
        <v>0</v>
      </c>
      <c r="IF22" s="83">
        <v>121.834</v>
      </c>
      <c r="IG22" s="83">
        <v>0</v>
      </c>
      <c r="IH22" s="83">
        <v>0</v>
      </c>
      <c r="II22" s="83">
        <v>0</v>
      </c>
      <c r="IJ22" s="83">
        <v>0</v>
      </c>
      <c r="IK22" s="83">
        <v>0</v>
      </c>
      <c r="IL22" s="83">
        <v>0</v>
      </c>
      <c r="IM22" s="83">
        <v>0</v>
      </c>
      <c r="IN22" s="83">
        <v>0</v>
      </c>
      <c r="IO22" s="83">
        <v>0</v>
      </c>
      <c r="IP22" s="83">
        <v>0</v>
      </c>
      <c r="IQ22" s="83">
        <v>0</v>
      </c>
      <c r="IR22" s="83">
        <v>0</v>
      </c>
      <c r="IS22" s="83">
        <v>3.7650000000000001</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3</v>
      </c>
      <c r="JU22" s="81">
        <v>1</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1</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3</v>
      </c>
      <c r="NV22" s="81">
        <v>1</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1</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5</v>
      </c>
      <c r="QY22" s="81">
        <v>0</v>
      </c>
      <c r="QZ22" s="81">
        <v>0</v>
      </c>
      <c r="RA22" s="81">
        <v>0</v>
      </c>
      <c r="RB22" s="81">
        <v>0</v>
      </c>
      <c r="RC22" s="81">
        <v>0</v>
      </c>
      <c r="RD22" s="81">
        <v>0</v>
      </c>
      <c r="RE22" s="81">
        <v>0</v>
      </c>
      <c r="RF22" s="81">
        <v>0</v>
      </c>
      <c r="RG22" s="81">
        <v>0</v>
      </c>
      <c r="RH22" s="81">
        <v>0</v>
      </c>
      <c r="RI22" s="81">
        <v>0</v>
      </c>
      <c r="RJ22" s="81">
        <v>0</v>
      </c>
      <c r="RK22" s="81">
        <v>1</v>
      </c>
      <c r="RL22" s="81">
        <v>0</v>
      </c>
      <c r="RM22" s="81">
        <v>0</v>
      </c>
      <c r="RN22" s="81">
        <v>0</v>
      </c>
      <c r="RO22" s="81">
        <v>0</v>
      </c>
      <c r="RP22" s="81">
        <v>0</v>
      </c>
      <c r="RQ22" s="81">
        <v>0</v>
      </c>
      <c r="RR22" s="81">
        <v>0</v>
      </c>
      <c r="RS22" s="81">
        <v>5</v>
      </c>
      <c r="RT22" s="81">
        <v>0</v>
      </c>
      <c r="RU22" s="81">
        <v>0</v>
      </c>
      <c r="RV22" s="81">
        <v>0</v>
      </c>
      <c r="RW22" s="81">
        <v>0</v>
      </c>
      <c r="RX22" s="81">
        <v>0</v>
      </c>
      <c r="RY22" s="81">
        <v>0</v>
      </c>
      <c r="RZ22" s="81">
        <v>0</v>
      </c>
      <c r="SA22" s="81">
        <v>0</v>
      </c>
      <c r="SB22" s="81">
        <v>0</v>
      </c>
      <c r="SC22" s="81">
        <v>0</v>
      </c>
      <c r="SD22" s="81">
        <v>0</v>
      </c>
      <c r="SE22" s="81">
        <v>0</v>
      </c>
      <c r="SF22" s="81">
        <v>1</v>
      </c>
      <c r="SG22" s="81">
        <v>0</v>
      </c>
      <c r="SH22" s="81">
        <v>0</v>
      </c>
    </row>
    <row r="23" spans="1:502">
      <c r="A23" s="18" t="s">
        <v>2028</v>
      </c>
      <c r="B23" s="80">
        <v>15</v>
      </c>
      <c r="C23" s="80">
        <v>15</v>
      </c>
      <c r="D23" s="80">
        <v>1</v>
      </c>
      <c r="E23" s="80">
        <v>2018</v>
      </c>
      <c r="F23" s="80" t="s">
        <v>93</v>
      </c>
      <c r="G23" s="182" t="s">
        <v>2013</v>
      </c>
      <c r="H23" s="80" t="s">
        <v>2014</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76.313999999999993</v>
      </c>
      <c r="AH23" s="83">
        <v>10.379</v>
      </c>
      <c r="AI23" s="83">
        <v>0</v>
      </c>
      <c r="AJ23" s="83">
        <v>0</v>
      </c>
      <c r="AK23" s="83">
        <v>0</v>
      </c>
      <c r="AL23" s="83">
        <v>0</v>
      </c>
      <c r="AM23" s="83">
        <v>0</v>
      </c>
      <c r="AN23" s="83">
        <v>27.056999999999999</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3.754</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76.313999999999993</v>
      </c>
      <c r="EI23" s="83">
        <v>10.379</v>
      </c>
      <c r="EJ23" s="83">
        <v>0</v>
      </c>
      <c r="EK23" s="83">
        <v>0</v>
      </c>
      <c r="EL23" s="83">
        <v>0</v>
      </c>
      <c r="EM23" s="83">
        <v>0</v>
      </c>
      <c r="EN23" s="83">
        <v>0</v>
      </c>
      <c r="EO23" s="83">
        <v>27.056999999999999</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3.754</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113.75</v>
      </c>
      <c r="HL23" s="83">
        <v>0</v>
      </c>
      <c r="HM23" s="83">
        <v>0</v>
      </c>
      <c r="HN23" s="83">
        <v>0</v>
      </c>
      <c r="HO23" s="83">
        <v>0</v>
      </c>
      <c r="HP23" s="83">
        <v>0</v>
      </c>
      <c r="HQ23" s="83">
        <v>0</v>
      </c>
      <c r="HR23" s="83">
        <v>0</v>
      </c>
      <c r="HS23" s="83">
        <v>0</v>
      </c>
      <c r="HT23" s="83">
        <v>0</v>
      </c>
      <c r="HU23" s="83">
        <v>0</v>
      </c>
      <c r="HV23" s="83">
        <v>0</v>
      </c>
      <c r="HW23" s="83">
        <v>0</v>
      </c>
      <c r="HX23" s="83">
        <v>3.754</v>
      </c>
      <c r="HY23" s="83">
        <v>0</v>
      </c>
      <c r="HZ23" s="83">
        <v>0</v>
      </c>
      <c r="IA23" s="83">
        <v>0</v>
      </c>
      <c r="IB23" s="83">
        <v>0</v>
      </c>
      <c r="IC23" s="83">
        <v>0</v>
      </c>
      <c r="ID23" s="83">
        <v>0</v>
      </c>
      <c r="IE23" s="83">
        <v>0</v>
      </c>
      <c r="IF23" s="83">
        <v>113.75</v>
      </c>
      <c r="IG23" s="83">
        <v>0</v>
      </c>
      <c r="IH23" s="83">
        <v>0</v>
      </c>
      <c r="II23" s="83">
        <v>0</v>
      </c>
      <c r="IJ23" s="83">
        <v>0</v>
      </c>
      <c r="IK23" s="83">
        <v>0</v>
      </c>
      <c r="IL23" s="83">
        <v>0</v>
      </c>
      <c r="IM23" s="83">
        <v>0</v>
      </c>
      <c r="IN23" s="83">
        <v>0</v>
      </c>
      <c r="IO23" s="83">
        <v>0</v>
      </c>
      <c r="IP23" s="83">
        <v>0</v>
      </c>
      <c r="IQ23" s="83">
        <v>0</v>
      </c>
      <c r="IR23" s="83">
        <v>0</v>
      </c>
      <c r="IS23" s="83">
        <v>3.754</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3</v>
      </c>
      <c r="JU23" s="81">
        <v>1</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1</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3</v>
      </c>
      <c r="NV23" s="81">
        <v>1</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1</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5</v>
      </c>
      <c r="QY23" s="81">
        <v>0</v>
      </c>
      <c r="QZ23" s="81">
        <v>0</v>
      </c>
      <c r="RA23" s="81">
        <v>0</v>
      </c>
      <c r="RB23" s="81">
        <v>0</v>
      </c>
      <c r="RC23" s="81">
        <v>0</v>
      </c>
      <c r="RD23" s="81">
        <v>0</v>
      </c>
      <c r="RE23" s="81">
        <v>0</v>
      </c>
      <c r="RF23" s="81">
        <v>0</v>
      </c>
      <c r="RG23" s="81">
        <v>0</v>
      </c>
      <c r="RH23" s="81">
        <v>0</v>
      </c>
      <c r="RI23" s="81">
        <v>0</v>
      </c>
      <c r="RJ23" s="81">
        <v>0</v>
      </c>
      <c r="RK23" s="81">
        <v>1</v>
      </c>
      <c r="RL23" s="81">
        <v>0</v>
      </c>
      <c r="RM23" s="81">
        <v>0</v>
      </c>
      <c r="RN23" s="81">
        <v>0</v>
      </c>
      <c r="RO23" s="81">
        <v>0</v>
      </c>
      <c r="RP23" s="81">
        <v>0</v>
      </c>
      <c r="RQ23" s="81">
        <v>0</v>
      </c>
      <c r="RR23" s="81">
        <v>0</v>
      </c>
      <c r="RS23" s="81">
        <v>5</v>
      </c>
      <c r="RT23" s="81">
        <v>0</v>
      </c>
      <c r="RU23" s="81">
        <v>0</v>
      </c>
      <c r="RV23" s="81">
        <v>0</v>
      </c>
      <c r="RW23" s="81">
        <v>0</v>
      </c>
      <c r="RX23" s="81">
        <v>0</v>
      </c>
      <c r="RY23" s="81">
        <v>0</v>
      </c>
      <c r="RZ23" s="81">
        <v>0</v>
      </c>
      <c r="SA23" s="81">
        <v>0</v>
      </c>
      <c r="SB23" s="81">
        <v>0</v>
      </c>
      <c r="SC23" s="81">
        <v>0</v>
      </c>
      <c r="SD23" s="81">
        <v>0</v>
      </c>
      <c r="SE23" s="81">
        <v>0</v>
      </c>
      <c r="SF23" s="81">
        <v>1</v>
      </c>
      <c r="SG23" s="81">
        <v>0</v>
      </c>
      <c r="SH23" s="81">
        <v>0</v>
      </c>
    </row>
    <row r="24" spans="1:502">
      <c r="A24" s="18" t="s">
        <v>2029</v>
      </c>
      <c r="B24" s="80">
        <v>16</v>
      </c>
      <c r="C24" s="80">
        <v>16</v>
      </c>
      <c r="D24" s="80">
        <v>1</v>
      </c>
      <c r="E24" s="80">
        <v>2019</v>
      </c>
      <c r="F24" s="80" t="s">
        <v>73</v>
      </c>
      <c r="G24" s="182" t="s">
        <v>2013</v>
      </c>
      <c r="H24" s="80" t="s">
        <v>2014</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65.001999999999995</v>
      </c>
      <c r="AH24" s="83">
        <v>11.326000000000001</v>
      </c>
      <c r="AI24" s="83">
        <v>0</v>
      </c>
      <c r="AJ24" s="83">
        <v>0</v>
      </c>
      <c r="AK24" s="83">
        <v>0</v>
      </c>
      <c r="AL24" s="83">
        <v>0</v>
      </c>
      <c r="AM24" s="83">
        <v>0</v>
      </c>
      <c r="AN24" s="83">
        <v>21.510999999999999</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3.355</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65.001999999999995</v>
      </c>
      <c r="EI24" s="83">
        <v>11.326000000000001</v>
      </c>
      <c r="EJ24" s="83">
        <v>0</v>
      </c>
      <c r="EK24" s="83">
        <v>0</v>
      </c>
      <c r="EL24" s="83">
        <v>0</v>
      </c>
      <c r="EM24" s="83">
        <v>0</v>
      </c>
      <c r="EN24" s="83">
        <v>0</v>
      </c>
      <c r="EO24" s="83">
        <v>21.510999999999999</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3.355</v>
      </c>
      <c r="HE24" s="83">
        <v>0</v>
      </c>
      <c r="HF24" s="83">
        <v>0</v>
      </c>
      <c r="HG24" s="83">
        <v>0</v>
      </c>
      <c r="HH24" s="83">
        <v>0</v>
      </c>
      <c r="HI24" s="83">
        <v>0</v>
      </c>
      <c r="HJ24" s="83">
        <v>0</v>
      </c>
      <c r="HK24" s="83">
        <v>97.838999999999999</v>
      </c>
      <c r="HL24" s="83">
        <v>0</v>
      </c>
      <c r="HM24" s="83">
        <v>0</v>
      </c>
      <c r="HN24" s="83">
        <v>0</v>
      </c>
      <c r="HO24" s="83">
        <v>0</v>
      </c>
      <c r="HP24" s="83">
        <v>0</v>
      </c>
      <c r="HQ24" s="83">
        <v>0</v>
      </c>
      <c r="HR24" s="83">
        <v>0</v>
      </c>
      <c r="HS24" s="83">
        <v>0</v>
      </c>
      <c r="HT24" s="83">
        <v>0</v>
      </c>
      <c r="HU24" s="83">
        <v>0</v>
      </c>
      <c r="HV24" s="83">
        <v>0</v>
      </c>
      <c r="HW24" s="83">
        <v>0</v>
      </c>
      <c r="HX24" s="83">
        <v>0</v>
      </c>
      <c r="HY24" s="83">
        <v>3.355</v>
      </c>
      <c r="HZ24" s="83">
        <v>0</v>
      </c>
      <c r="IA24" s="83">
        <v>0</v>
      </c>
      <c r="IB24" s="83">
        <v>0</v>
      </c>
      <c r="IC24" s="83">
        <v>0</v>
      </c>
      <c r="ID24" s="83">
        <v>0</v>
      </c>
      <c r="IE24" s="83">
        <v>0</v>
      </c>
      <c r="IF24" s="83">
        <v>97.838999999999999</v>
      </c>
      <c r="IG24" s="83">
        <v>0</v>
      </c>
      <c r="IH24" s="83">
        <v>0</v>
      </c>
      <c r="II24" s="83">
        <v>0</v>
      </c>
      <c r="IJ24" s="83">
        <v>0</v>
      </c>
      <c r="IK24" s="83">
        <v>0</v>
      </c>
      <c r="IL24" s="83">
        <v>0</v>
      </c>
      <c r="IM24" s="83">
        <v>0</v>
      </c>
      <c r="IN24" s="83">
        <v>0</v>
      </c>
      <c r="IO24" s="83">
        <v>0</v>
      </c>
      <c r="IP24" s="83">
        <v>0</v>
      </c>
      <c r="IQ24" s="83">
        <v>0</v>
      </c>
      <c r="IR24" s="83">
        <v>0</v>
      </c>
      <c r="IS24" s="83">
        <v>0</v>
      </c>
      <c r="IT24" s="83">
        <v>3.355</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3</v>
      </c>
      <c r="JU24" s="81">
        <v>1</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3</v>
      </c>
      <c r="NV24" s="81">
        <v>1</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5</v>
      </c>
      <c r="QY24" s="81">
        <v>0</v>
      </c>
      <c r="QZ24" s="81">
        <v>0</v>
      </c>
      <c r="RA24" s="81">
        <v>0</v>
      </c>
      <c r="RB24" s="81">
        <v>0</v>
      </c>
      <c r="RC24" s="81">
        <v>0</v>
      </c>
      <c r="RD24" s="81">
        <v>0</v>
      </c>
      <c r="RE24" s="81">
        <v>0</v>
      </c>
      <c r="RF24" s="81">
        <v>0</v>
      </c>
      <c r="RG24" s="81">
        <v>0</v>
      </c>
      <c r="RH24" s="81">
        <v>0</v>
      </c>
      <c r="RI24" s="81">
        <v>0</v>
      </c>
      <c r="RJ24" s="81">
        <v>0</v>
      </c>
      <c r="RK24" s="81">
        <v>0</v>
      </c>
      <c r="RL24" s="81">
        <v>1</v>
      </c>
      <c r="RM24" s="81">
        <v>0</v>
      </c>
      <c r="RN24" s="81">
        <v>0</v>
      </c>
      <c r="RO24" s="81">
        <v>0</v>
      </c>
      <c r="RP24" s="81">
        <v>0</v>
      </c>
      <c r="RQ24" s="81">
        <v>0</v>
      </c>
      <c r="RR24" s="81">
        <v>0</v>
      </c>
      <c r="RS24" s="81">
        <v>5</v>
      </c>
      <c r="RT24" s="81">
        <v>0</v>
      </c>
      <c r="RU24" s="81">
        <v>0</v>
      </c>
      <c r="RV24" s="81">
        <v>0</v>
      </c>
      <c r="RW24" s="81">
        <v>0</v>
      </c>
      <c r="RX24" s="81">
        <v>0</v>
      </c>
      <c r="RY24" s="81">
        <v>0</v>
      </c>
      <c r="RZ24" s="81">
        <v>0</v>
      </c>
      <c r="SA24" s="81">
        <v>0</v>
      </c>
      <c r="SB24" s="81">
        <v>0</v>
      </c>
      <c r="SC24" s="81">
        <v>0</v>
      </c>
      <c r="SD24" s="81">
        <v>0</v>
      </c>
      <c r="SE24" s="81">
        <v>0</v>
      </c>
      <c r="SF24" s="81">
        <v>0</v>
      </c>
      <c r="SG24" s="81">
        <v>1</v>
      </c>
      <c r="SH24" s="81">
        <v>0</v>
      </c>
    </row>
    <row r="25" spans="1:502">
      <c r="A25" s="18" t="s">
        <v>2030</v>
      </c>
      <c r="B25" s="80">
        <v>17</v>
      </c>
      <c r="C25" s="80">
        <v>17</v>
      </c>
      <c r="D25" s="80">
        <v>1</v>
      </c>
      <c r="E25" s="80">
        <v>2020</v>
      </c>
      <c r="F25" s="80" t="s">
        <v>218</v>
      </c>
      <c r="G25" s="182" t="s">
        <v>2013</v>
      </c>
      <c r="H25" s="80" t="s">
        <v>2014</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57.357999999999997</v>
      </c>
      <c r="AH25" s="83">
        <v>11.869</v>
      </c>
      <c r="AI25" s="83">
        <v>0</v>
      </c>
      <c r="AJ25" s="83">
        <v>0</v>
      </c>
      <c r="AK25" s="83">
        <v>0</v>
      </c>
      <c r="AL25" s="83">
        <v>0</v>
      </c>
      <c r="AM25" s="83">
        <v>0</v>
      </c>
      <c r="AN25" s="83">
        <v>22.114000000000001</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3.198</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57.357999999999997</v>
      </c>
      <c r="EI25" s="83">
        <v>11.869</v>
      </c>
      <c r="EJ25" s="83">
        <v>0</v>
      </c>
      <c r="EK25" s="83">
        <v>0</v>
      </c>
      <c r="EL25" s="83">
        <v>0</v>
      </c>
      <c r="EM25" s="83">
        <v>0</v>
      </c>
      <c r="EN25" s="83">
        <v>0</v>
      </c>
      <c r="EO25" s="83">
        <v>22.114000000000001</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3.198</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91.340999999999994</v>
      </c>
      <c r="HL25" s="83">
        <v>0</v>
      </c>
      <c r="HM25" s="83">
        <v>0</v>
      </c>
      <c r="HN25" s="83">
        <v>0</v>
      </c>
      <c r="HO25" s="83">
        <v>0</v>
      </c>
      <c r="HP25" s="83">
        <v>0</v>
      </c>
      <c r="HQ25" s="83">
        <v>0</v>
      </c>
      <c r="HR25" s="83">
        <v>0</v>
      </c>
      <c r="HS25" s="83">
        <v>0</v>
      </c>
      <c r="HT25" s="83">
        <v>0</v>
      </c>
      <c r="HU25" s="83">
        <v>0</v>
      </c>
      <c r="HV25" s="83">
        <v>0</v>
      </c>
      <c r="HW25" s="83">
        <v>0</v>
      </c>
      <c r="HX25" s="83">
        <v>3.198</v>
      </c>
      <c r="HY25" s="83">
        <v>0</v>
      </c>
      <c r="HZ25" s="83">
        <v>0</v>
      </c>
      <c r="IA25" s="83">
        <v>0</v>
      </c>
      <c r="IB25" s="83">
        <v>0</v>
      </c>
      <c r="IC25" s="83">
        <v>0</v>
      </c>
      <c r="ID25" s="83">
        <v>0</v>
      </c>
      <c r="IE25" s="83">
        <v>0</v>
      </c>
      <c r="IF25" s="83">
        <v>91.340999999999994</v>
      </c>
      <c r="IG25" s="83">
        <v>0</v>
      </c>
      <c r="IH25" s="83">
        <v>0</v>
      </c>
      <c r="II25" s="83">
        <v>0</v>
      </c>
      <c r="IJ25" s="83">
        <v>0</v>
      </c>
      <c r="IK25" s="83">
        <v>0</v>
      </c>
      <c r="IL25" s="83">
        <v>0</v>
      </c>
      <c r="IM25" s="83">
        <v>0</v>
      </c>
      <c r="IN25" s="83">
        <v>0</v>
      </c>
      <c r="IO25" s="83">
        <v>0</v>
      </c>
      <c r="IP25" s="83">
        <v>0</v>
      </c>
      <c r="IQ25" s="83">
        <v>0</v>
      </c>
      <c r="IR25" s="83">
        <v>0</v>
      </c>
      <c r="IS25" s="83">
        <v>3.198</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3</v>
      </c>
      <c r="JU25" s="81">
        <v>1</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3</v>
      </c>
      <c r="NV25" s="81">
        <v>1</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5</v>
      </c>
      <c r="QY25" s="81">
        <v>0</v>
      </c>
      <c r="QZ25" s="81">
        <v>0</v>
      </c>
      <c r="RA25" s="81">
        <v>0</v>
      </c>
      <c r="RB25" s="81">
        <v>0</v>
      </c>
      <c r="RC25" s="81">
        <v>0</v>
      </c>
      <c r="RD25" s="81">
        <v>0</v>
      </c>
      <c r="RE25" s="81">
        <v>0</v>
      </c>
      <c r="RF25" s="81">
        <v>0</v>
      </c>
      <c r="RG25" s="81">
        <v>0</v>
      </c>
      <c r="RH25" s="81">
        <v>0</v>
      </c>
      <c r="RI25" s="81">
        <v>0</v>
      </c>
      <c r="RJ25" s="81">
        <v>0</v>
      </c>
      <c r="RK25" s="81">
        <v>1</v>
      </c>
      <c r="RL25" s="81">
        <v>0</v>
      </c>
      <c r="RM25" s="81">
        <v>0</v>
      </c>
      <c r="RN25" s="81">
        <v>0</v>
      </c>
      <c r="RO25" s="81">
        <v>0</v>
      </c>
      <c r="RP25" s="81">
        <v>0</v>
      </c>
      <c r="RQ25" s="81">
        <v>0</v>
      </c>
      <c r="RR25" s="81">
        <v>0</v>
      </c>
      <c r="RS25" s="81">
        <v>5</v>
      </c>
      <c r="RT25" s="81">
        <v>0</v>
      </c>
      <c r="RU25" s="81">
        <v>0</v>
      </c>
      <c r="RV25" s="81">
        <v>0</v>
      </c>
      <c r="RW25" s="81">
        <v>0</v>
      </c>
      <c r="RX25" s="81">
        <v>0</v>
      </c>
      <c r="RY25" s="81">
        <v>0</v>
      </c>
      <c r="RZ25" s="81">
        <v>0</v>
      </c>
      <c r="SA25" s="81">
        <v>0</v>
      </c>
      <c r="SB25" s="81">
        <v>0</v>
      </c>
      <c r="SC25" s="81">
        <v>0</v>
      </c>
      <c r="SD25" s="81">
        <v>0</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2406</v>
      </c>
      <c r="B10" s="80">
        <v>2</v>
      </c>
      <c r="C10" s="80">
        <v>18</v>
      </c>
      <c r="D10" s="80">
        <v>2</v>
      </c>
      <c r="E10" s="80">
        <v>2022</v>
      </c>
      <c r="F10" s="80" t="s">
        <v>568</v>
      </c>
      <c r="G10" s="182" t="s">
        <v>2403</v>
      </c>
      <c r="H10" s="80" t="s">
        <v>2404</v>
      </c>
      <c r="I10" s="173"/>
      <c r="J10" s="83">
        <v>127339</v>
      </c>
      <c r="K10" s="81">
        <v>165232201</v>
      </c>
      <c r="L10" s="81">
        <v>698416</v>
      </c>
      <c r="M10" s="81">
        <v>905781284</v>
      </c>
      <c r="N10" s="81">
        <v>114700</v>
      </c>
      <c r="O10" s="81">
        <v>297242784.99999994</v>
      </c>
      <c r="P10" s="81">
        <v>9109</v>
      </c>
      <c r="Q10" s="81">
        <v>55923250.999999993</v>
      </c>
      <c r="R10" s="81">
        <v>293.25742000000002</v>
      </c>
      <c r="S10" s="81">
        <v>1457703.0459599998</v>
      </c>
      <c r="T10" s="81">
        <v>0</v>
      </c>
      <c r="U10" s="81">
        <v>0</v>
      </c>
      <c r="V10" s="81">
        <v>0</v>
      </c>
      <c r="W10" s="81">
        <v>0</v>
      </c>
      <c r="X10" s="81">
        <v>0</v>
      </c>
      <c r="Y10" s="81">
        <v>0</v>
      </c>
      <c r="Z10" s="81">
        <v>1425637224.0459597</v>
      </c>
      <c r="AA10" s="81">
        <v>52293593.000000007</v>
      </c>
      <c r="AB10" s="81">
        <v>832729477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1830</v>
      </c>
      <c r="B11" s="80">
        <v>3</v>
      </c>
      <c r="C11" s="80">
        <v>18</v>
      </c>
      <c r="D11" s="80">
        <v>3</v>
      </c>
      <c r="E11" s="80">
        <v>2022</v>
      </c>
      <c r="F11" s="80" t="s">
        <v>568</v>
      </c>
      <c r="G11" s="182" t="s">
        <v>1811</v>
      </c>
      <c r="H11" s="80" t="s">
        <v>1812</v>
      </c>
      <c r="I11" s="173"/>
      <c r="J11" s="83">
        <v>114128</v>
      </c>
      <c r="K11" s="81">
        <v>148340641</v>
      </c>
      <c r="L11" s="81">
        <v>190959</v>
      </c>
      <c r="M11" s="81">
        <v>248126306</v>
      </c>
      <c r="N11" s="81">
        <v>155700</v>
      </c>
      <c r="O11" s="81">
        <v>335465330</v>
      </c>
      <c r="P11" s="81">
        <v>4696</v>
      </c>
      <c r="Q11" s="81">
        <v>29781361</v>
      </c>
      <c r="R11" s="81">
        <v>0</v>
      </c>
      <c r="S11" s="81">
        <v>0</v>
      </c>
      <c r="T11" s="81">
        <v>0</v>
      </c>
      <c r="U11" s="81">
        <v>0</v>
      </c>
      <c r="V11" s="81">
        <v>0</v>
      </c>
      <c r="W11" s="81">
        <v>0</v>
      </c>
      <c r="X11" s="81">
        <v>0</v>
      </c>
      <c r="Y11" s="81">
        <v>0</v>
      </c>
      <c r="Z11" s="81">
        <v>761713637.99999988</v>
      </c>
      <c r="AA11" s="81">
        <v>97802918</v>
      </c>
      <c r="AB11" s="81">
        <v>983802447</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1721</v>
      </c>
      <c r="B12" s="80">
        <v>4</v>
      </c>
      <c r="C12" s="80">
        <v>18</v>
      </c>
      <c r="D12" s="80">
        <v>4</v>
      </c>
      <c r="E12" s="80">
        <v>2022</v>
      </c>
      <c r="F12" s="80" t="s">
        <v>568</v>
      </c>
      <c r="G12" s="182" t="s">
        <v>1718</v>
      </c>
      <c r="H12" s="80" t="s">
        <v>1719</v>
      </c>
      <c r="I12" s="173"/>
      <c r="J12" s="83">
        <v>217265</v>
      </c>
      <c r="K12" s="81">
        <v>273878716</v>
      </c>
      <c r="L12" s="81">
        <v>1800540</v>
      </c>
      <c r="M12" s="81">
        <v>2268251351</v>
      </c>
      <c r="N12" s="81">
        <v>761500</v>
      </c>
      <c r="O12" s="81">
        <v>1664680990</v>
      </c>
      <c r="P12" s="81">
        <v>569</v>
      </c>
      <c r="Q12" s="81">
        <v>3245279</v>
      </c>
      <c r="R12" s="81">
        <v>0</v>
      </c>
      <c r="S12" s="81">
        <v>0</v>
      </c>
      <c r="T12" s="81">
        <v>10215</v>
      </c>
      <c r="U12" s="81">
        <v>1656</v>
      </c>
      <c r="V12" s="81">
        <v>5545</v>
      </c>
      <c r="W12" s="81">
        <v>69189496</v>
      </c>
      <c r="X12" s="81">
        <v>10152875</v>
      </c>
      <c r="Y12" s="81">
        <v>34002921</v>
      </c>
      <c r="Z12" s="81">
        <v>4323401628</v>
      </c>
      <c r="AA12" s="81">
        <v>200665628</v>
      </c>
      <c r="AB12" s="81">
        <v>1498685488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1681</v>
      </c>
      <c r="B13" s="80">
        <v>5</v>
      </c>
      <c r="C13" s="80">
        <v>18</v>
      </c>
      <c r="D13" s="80">
        <v>5</v>
      </c>
      <c r="E13" s="80">
        <v>2022</v>
      </c>
      <c r="F13" s="80" t="s">
        <v>568</v>
      </c>
      <c r="G13" s="182" t="s">
        <v>1678</v>
      </c>
      <c r="H13" s="80" t="s">
        <v>1679</v>
      </c>
      <c r="I13" s="173"/>
      <c r="J13" s="83">
        <v>516642.00000000006</v>
      </c>
      <c r="K13" s="81">
        <v>662538053</v>
      </c>
      <c r="L13" s="81">
        <v>976658</v>
      </c>
      <c r="M13" s="81">
        <v>1248396953</v>
      </c>
      <c r="N13" s="81">
        <v>363100</v>
      </c>
      <c r="O13" s="81">
        <v>785058979</v>
      </c>
      <c r="P13" s="81">
        <v>296</v>
      </c>
      <c r="Q13" s="81">
        <v>1556249</v>
      </c>
      <c r="R13" s="81">
        <v>0</v>
      </c>
      <c r="S13" s="81">
        <v>0</v>
      </c>
      <c r="T13" s="81">
        <v>0</v>
      </c>
      <c r="U13" s="81">
        <v>0</v>
      </c>
      <c r="V13" s="81">
        <v>0</v>
      </c>
      <c r="W13" s="81">
        <v>0</v>
      </c>
      <c r="X13" s="81">
        <v>0</v>
      </c>
      <c r="Y13" s="81">
        <v>0</v>
      </c>
      <c r="Z13" s="81">
        <v>2697550234</v>
      </c>
      <c r="AA13" s="81">
        <v>731998331</v>
      </c>
      <c r="AB13" s="81">
        <v>4490221348</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2414</v>
      </c>
      <c r="B14" s="80">
        <v>6</v>
      </c>
      <c r="C14" s="80">
        <v>18</v>
      </c>
      <c r="D14" s="80">
        <v>6</v>
      </c>
      <c r="E14" s="80">
        <v>2022</v>
      </c>
      <c r="F14" s="80" t="s">
        <v>568</v>
      </c>
      <c r="G14" s="182" t="s">
        <v>2411</v>
      </c>
      <c r="H14" s="80" t="s">
        <v>2412</v>
      </c>
      <c r="I14" s="173"/>
      <c r="J14" s="83">
        <v>233356</v>
      </c>
      <c r="K14" s="81">
        <v>307900333</v>
      </c>
      <c r="L14" s="81">
        <v>272749</v>
      </c>
      <c r="M14" s="81">
        <v>359388130</v>
      </c>
      <c r="N14" s="81">
        <v>1300</v>
      </c>
      <c r="O14" s="81">
        <v>2426472.0000000005</v>
      </c>
      <c r="P14" s="81">
        <v>0</v>
      </c>
      <c r="Q14" s="81">
        <v>0</v>
      </c>
      <c r="R14" s="81">
        <v>0</v>
      </c>
      <c r="S14" s="81">
        <v>0</v>
      </c>
      <c r="T14" s="81">
        <v>0</v>
      </c>
      <c r="U14" s="81">
        <v>0</v>
      </c>
      <c r="V14" s="81">
        <v>0</v>
      </c>
      <c r="W14" s="81">
        <v>0</v>
      </c>
      <c r="X14" s="81">
        <v>0</v>
      </c>
      <c r="Y14" s="81">
        <v>0</v>
      </c>
      <c r="Z14" s="81">
        <v>669714934.99999988</v>
      </c>
      <c r="AA14" s="81">
        <v>493387349</v>
      </c>
      <c r="AB14" s="81">
        <v>3211887321.9999995</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2366</v>
      </c>
      <c r="B15" s="80">
        <v>7</v>
      </c>
      <c r="C15" s="80">
        <v>18</v>
      </c>
      <c r="D15" s="80">
        <v>7</v>
      </c>
      <c r="E15" s="80">
        <v>2022</v>
      </c>
      <c r="F15" s="80" t="s">
        <v>568</v>
      </c>
      <c r="G15" s="182" t="s">
        <v>2363</v>
      </c>
      <c r="H15" s="80" t="s">
        <v>2364</v>
      </c>
      <c r="I15" s="173"/>
      <c r="J15" s="83">
        <v>12781</v>
      </c>
      <c r="K15" s="81">
        <v>15993519</v>
      </c>
      <c r="L15" s="81">
        <v>12231</v>
      </c>
      <c r="M15" s="81">
        <v>15287058</v>
      </c>
      <c r="N15" s="81">
        <v>240500</v>
      </c>
      <c r="O15" s="81">
        <v>524460910</v>
      </c>
      <c r="P15" s="81">
        <v>17639</v>
      </c>
      <c r="Q15" s="81">
        <v>111870944.00000001</v>
      </c>
      <c r="R15" s="81">
        <v>0</v>
      </c>
      <c r="S15" s="81">
        <v>0</v>
      </c>
      <c r="T15" s="81">
        <v>0</v>
      </c>
      <c r="U15" s="81">
        <v>0</v>
      </c>
      <c r="V15" s="81">
        <v>0</v>
      </c>
      <c r="W15" s="81">
        <v>0</v>
      </c>
      <c r="X15" s="81">
        <v>0</v>
      </c>
      <c r="Y15" s="81">
        <v>0</v>
      </c>
      <c r="Z15" s="81">
        <v>667612431</v>
      </c>
      <c r="AA15" s="81">
        <v>4261748</v>
      </c>
      <c r="AB15" s="81">
        <v>60888397.000000007</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2330</v>
      </c>
      <c r="B16" s="80">
        <v>8</v>
      </c>
      <c r="C16" s="80">
        <v>18</v>
      </c>
      <c r="D16" s="80">
        <v>8</v>
      </c>
      <c r="E16" s="80">
        <v>2022</v>
      </c>
      <c r="F16" s="80" t="s">
        <v>568</v>
      </c>
      <c r="G16" s="182" t="s">
        <v>2327</v>
      </c>
      <c r="H16" s="80" t="s">
        <v>2328</v>
      </c>
      <c r="I16" s="173"/>
      <c r="J16" s="83">
        <v>327397</v>
      </c>
      <c r="K16" s="81">
        <v>434704916</v>
      </c>
      <c r="L16" s="81">
        <v>1293165</v>
      </c>
      <c r="M16" s="81">
        <v>1715475482</v>
      </c>
      <c r="N16" s="81">
        <v>13200</v>
      </c>
      <c r="O16" s="81">
        <v>22065248</v>
      </c>
      <c r="P16" s="81">
        <v>215</v>
      </c>
      <c r="Q16" s="81">
        <v>56102</v>
      </c>
      <c r="R16" s="81">
        <v>0</v>
      </c>
      <c r="S16" s="81">
        <v>0</v>
      </c>
      <c r="T16" s="81">
        <v>0</v>
      </c>
      <c r="U16" s="81">
        <v>0</v>
      </c>
      <c r="V16" s="81">
        <v>0</v>
      </c>
      <c r="W16" s="81">
        <v>0</v>
      </c>
      <c r="X16" s="81">
        <v>0</v>
      </c>
      <c r="Y16" s="81">
        <v>0</v>
      </c>
      <c r="Z16" s="81">
        <v>2172301747.9999995</v>
      </c>
      <c r="AA16" s="81">
        <v>623132953</v>
      </c>
      <c r="AB16" s="81">
        <v>2948017724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1725</v>
      </c>
      <c r="B17" s="80">
        <v>9</v>
      </c>
      <c r="C17" s="80">
        <v>18</v>
      </c>
      <c r="D17" s="80">
        <v>9</v>
      </c>
      <c r="E17" s="80">
        <v>2022</v>
      </c>
      <c r="F17" s="80" t="s">
        <v>568</v>
      </c>
      <c r="G17" s="182" t="s">
        <v>1722</v>
      </c>
      <c r="H17" s="80" t="s">
        <v>1723</v>
      </c>
      <c r="I17" s="173"/>
      <c r="J17" s="83">
        <v>167117</v>
      </c>
      <c r="K17" s="81">
        <v>223032583.00000003</v>
      </c>
      <c r="L17" s="81">
        <v>231324</v>
      </c>
      <c r="M17" s="81">
        <v>308388620</v>
      </c>
      <c r="N17" s="81">
        <v>5400</v>
      </c>
      <c r="O17" s="81">
        <v>8979934</v>
      </c>
      <c r="P17" s="81">
        <v>0</v>
      </c>
      <c r="Q17" s="81">
        <v>0</v>
      </c>
      <c r="R17" s="81">
        <v>0</v>
      </c>
      <c r="S17" s="81">
        <v>0</v>
      </c>
      <c r="T17" s="81">
        <v>0</v>
      </c>
      <c r="U17" s="81">
        <v>0</v>
      </c>
      <c r="V17" s="81">
        <v>0</v>
      </c>
      <c r="W17" s="81">
        <v>0</v>
      </c>
      <c r="X17" s="81">
        <v>0</v>
      </c>
      <c r="Y17" s="81">
        <v>0</v>
      </c>
      <c r="Z17" s="81">
        <v>540401137</v>
      </c>
      <c r="AA17" s="81">
        <v>361328535</v>
      </c>
      <c r="AB17" s="81">
        <v>2112612967</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2374</v>
      </c>
      <c r="B18" s="80">
        <v>10</v>
      </c>
      <c r="C18" s="80">
        <v>18</v>
      </c>
      <c r="D18" s="80">
        <v>10</v>
      </c>
      <c r="E18" s="80">
        <v>2022</v>
      </c>
      <c r="F18" s="80" t="s">
        <v>568</v>
      </c>
      <c r="G18" s="182" t="s">
        <v>2371</v>
      </c>
      <c r="H18" s="80" t="s">
        <v>2372</v>
      </c>
      <c r="I18" s="173"/>
      <c r="J18" s="83">
        <v>19007</v>
      </c>
      <c r="K18" s="81">
        <v>24487876</v>
      </c>
      <c r="L18" s="81">
        <v>220754</v>
      </c>
      <c r="M18" s="81">
        <v>284052011</v>
      </c>
      <c r="N18" s="81">
        <v>103000</v>
      </c>
      <c r="O18" s="81">
        <v>238407989</v>
      </c>
      <c r="P18" s="81">
        <v>853</v>
      </c>
      <c r="Q18" s="81">
        <v>2071578.0000000002</v>
      </c>
      <c r="R18" s="81">
        <v>0</v>
      </c>
      <c r="S18" s="81">
        <v>0</v>
      </c>
      <c r="T18" s="81">
        <v>3895</v>
      </c>
      <c r="U18" s="81">
        <v>502</v>
      </c>
      <c r="V18" s="81">
        <v>1032</v>
      </c>
      <c r="W18" s="81">
        <v>26717028</v>
      </c>
      <c r="X18" s="81">
        <v>3080717</v>
      </c>
      <c r="Y18" s="81">
        <v>6328715</v>
      </c>
      <c r="Z18" s="81">
        <v>585145914.00000024</v>
      </c>
      <c r="AA18" s="81">
        <v>5587363</v>
      </c>
      <c r="AB18" s="81">
        <v>81117554</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1729</v>
      </c>
      <c r="B19" s="80">
        <v>11</v>
      </c>
      <c r="C19" s="80">
        <v>18</v>
      </c>
      <c r="D19" s="80">
        <v>11</v>
      </c>
      <c r="E19" s="80">
        <v>2022</v>
      </c>
      <c r="F19" s="80" t="s">
        <v>568</v>
      </c>
      <c r="G19" s="182" t="s">
        <v>1726</v>
      </c>
      <c r="H19" s="80" t="s">
        <v>1727</v>
      </c>
      <c r="I19" s="173"/>
      <c r="J19" s="83">
        <v>177009</v>
      </c>
      <c r="K19" s="81">
        <v>228445889</v>
      </c>
      <c r="L19" s="81">
        <v>635426</v>
      </c>
      <c r="M19" s="81">
        <v>819318030.99999988</v>
      </c>
      <c r="N19" s="81">
        <v>139500</v>
      </c>
      <c r="O19" s="81">
        <v>295812469.99999994</v>
      </c>
      <c r="P19" s="81">
        <v>4518</v>
      </c>
      <c r="Q19" s="81">
        <v>25771956.999999996</v>
      </c>
      <c r="R19" s="81">
        <v>0</v>
      </c>
      <c r="S19" s="81">
        <v>0</v>
      </c>
      <c r="T19" s="81">
        <v>0</v>
      </c>
      <c r="U19" s="81">
        <v>0</v>
      </c>
      <c r="V19" s="81">
        <v>2</v>
      </c>
      <c r="W19" s="81">
        <v>0</v>
      </c>
      <c r="X19" s="81">
        <v>0</v>
      </c>
      <c r="Y19" s="81">
        <v>10055.999999999998</v>
      </c>
      <c r="Z19" s="81">
        <v>1369358402.9999998</v>
      </c>
      <c r="AA19" s="81">
        <v>229000200.99999997</v>
      </c>
      <c r="AB19" s="81">
        <v>1614888848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1689</v>
      </c>
      <c r="B20" s="80">
        <v>12</v>
      </c>
      <c r="C20" s="80">
        <v>18</v>
      </c>
      <c r="D20" s="80">
        <v>12</v>
      </c>
      <c r="E20" s="80">
        <v>2022</v>
      </c>
      <c r="F20" s="80" t="s">
        <v>568</v>
      </c>
      <c r="G20" s="182" t="s">
        <v>1687</v>
      </c>
      <c r="H20" s="80" t="s">
        <v>1682</v>
      </c>
      <c r="I20" s="173"/>
      <c r="J20" s="83">
        <v>58228</v>
      </c>
      <c r="K20" s="81">
        <v>63409048.000000007</v>
      </c>
      <c r="L20" s="81">
        <v>205571</v>
      </c>
      <c r="M20" s="81">
        <v>224545539</v>
      </c>
      <c r="N20" s="81">
        <v>135300</v>
      </c>
      <c r="O20" s="81">
        <v>303145020.00000006</v>
      </c>
      <c r="P20" s="81">
        <v>8533</v>
      </c>
      <c r="Q20" s="81">
        <v>49482042</v>
      </c>
      <c r="R20" s="81">
        <v>0</v>
      </c>
      <c r="S20" s="81">
        <v>0</v>
      </c>
      <c r="T20" s="81">
        <v>192334</v>
      </c>
      <c r="U20" s="81">
        <v>4954</v>
      </c>
      <c r="V20" s="81">
        <v>7985</v>
      </c>
      <c r="W20" s="81">
        <v>1347015024</v>
      </c>
      <c r="X20" s="81">
        <v>30380136</v>
      </c>
      <c r="Y20" s="81">
        <v>48961567</v>
      </c>
      <c r="Z20" s="81">
        <v>2066938376.0000002</v>
      </c>
      <c r="AA20" s="81">
        <v>58720148.000000007</v>
      </c>
      <c r="AB20" s="81">
        <v>468225995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2390</v>
      </c>
      <c r="B21" s="80">
        <v>13</v>
      </c>
      <c r="C21" s="80">
        <v>18</v>
      </c>
      <c r="D21" s="80">
        <v>13</v>
      </c>
      <c r="E21" s="80">
        <v>2022</v>
      </c>
      <c r="F21" s="80" t="s">
        <v>568</v>
      </c>
      <c r="G21" s="182" t="s">
        <v>2387</v>
      </c>
      <c r="H21" s="80" t="s">
        <v>2388</v>
      </c>
      <c r="I21" s="173"/>
      <c r="J21" s="83">
        <v>52354</v>
      </c>
      <c r="K21" s="81">
        <v>69271294</v>
      </c>
      <c r="L21" s="81">
        <v>71284</v>
      </c>
      <c r="M21" s="81">
        <v>94267573</v>
      </c>
      <c r="N21" s="81">
        <v>0</v>
      </c>
      <c r="O21" s="81">
        <v>0</v>
      </c>
      <c r="P21" s="81">
        <v>0</v>
      </c>
      <c r="Q21" s="81">
        <v>0</v>
      </c>
      <c r="R21" s="81">
        <v>0</v>
      </c>
      <c r="S21" s="81">
        <v>0</v>
      </c>
      <c r="T21" s="81">
        <v>0</v>
      </c>
      <c r="U21" s="81">
        <v>0</v>
      </c>
      <c r="V21" s="81">
        <v>0</v>
      </c>
      <c r="W21" s="81">
        <v>0</v>
      </c>
      <c r="X21" s="81">
        <v>0</v>
      </c>
      <c r="Y21" s="81">
        <v>0</v>
      </c>
      <c r="Z21" s="81">
        <v>163538866.99999997</v>
      </c>
      <c r="AA21" s="81">
        <v>84355022</v>
      </c>
      <c r="AB21" s="81">
        <v>625631430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1717</v>
      </c>
      <c r="B22" s="80">
        <v>14</v>
      </c>
      <c r="C22" s="80">
        <v>18</v>
      </c>
      <c r="D22" s="80">
        <v>14</v>
      </c>
      <c r="E22" s="80">
        <v>2022</v>
      </c>
      <c r="F22" s="80" t="s">
        <v>568</v>
      </c>
      <c r="G22" s="182" t="s">
        <v>1714</v>
      </c>
      <c r="H22" s="80" t="s">
        <v>1715</v>
      </c>
      <c r="I22" s="173"/>
      <c r="J22" s="83">
        <v>166679</v>
      </c>
      <c r="K22" s="81">
        <v>222152192</v>
      </c>
      <c r="L22" s="81">
        <v>165954</v>
      </c>
      <c r="M22" s="81">
        <v>220982551</v>
      </c>
      <c r="N22" s="81">
        <v>14900</v>
      </c>
      <c r="O22" s="81">
        <v>28930397</v>
      </c>
      <c r="P22" s="81">
        <v>0</v>
      </c>
      <c r="Q22" s="81">
        <v>0</v>
      </c>
      <c r="R22" s="81">
        <v>0</v>
      </c>
      <c r="S22" s="81">
        <v>0</v>
      </c>
      <c r="T22" s="81">
        <v>0</v>
      </c>
      <c r="U22" s="81">
        <v>0</v>
      </c>
      <c r="V22" s="81">
        <v>0</v>
      </c>
      <c r="W22" s="81">
        <v>0</v>
      </c>
      <c r="X22" s="81">
        <v>0</v>
      </c>
      <c r="Y22" s="81">
        <v>0</v>
      </c>
      <c r="Z22" s="81">
        <v>472065140</v>
      </c>
      <c r="AA22" s="81">
        <v>281037069</v>
      </c>
      <c r="AB22" s="81">
        <v>1533921217</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2326</v>
      </c>
      <c r="B23" s="80">
        <v>15</v>
      </c>
      <c r="C23" s="80">
        <v>18</v>
      </c>
      <c r="D23" s="80">
        <v>15</v>
      </c>
      <c r="E23" s="80">
        <v>2022</v>
      </c>
      <c r="F23" s="80" t="s">
        <v>568</v>
      </c>
      <c r="G23" s="182" t="s">
        <v>2323</v>
      </c>
      <c r="H23" s="80" t="s">
        <v>2324</v>
      </c>
      <c r="I23" s="173"/>
      <c r="J23" s="83">
        <v>360707</v>
      </c>
      <c r="K23" s="81">
        <v>469706565</v>
      </c>
      <c r="L23" s="81">
        <v>1660766</v>
      </c>
      <c r="M23" s="81">
        <v>2160825784</v>
      </c>
      <c r="N23" s="81">
        <v>297100</v>
      </c>
      <c r="O23" s="81">
        <v>592478835</v>
      </c>
      <c r="P23" s="81">
        <v>17604</v>
      </c>
      <c r="Q23" s="81">
        <v>109432054.99999999</v>
      </c>
      <c r="R23" s="81">
        <v>0</v>
      </c>
      <c r="S23" s="81">
        <v>0</v>
      </c>
      <c r="T23" s="81">
        <v>0</v>
      </c>
      <c r="U23" s="81">
        <v>0</v>
      </c>
      <c r="V23" s="81">
        <v>0</v>
      </c>
      <c r="W23" s="81">
        <v>0</v>
      </c>
      <c r="X23" s="81">
        <v>0</v>
      </c>
      <c r="Y23" s="81">
        <v>0</v>
      </c>
      <c r="Z23" s="81">
        <v>3332443239</v>
      </c>
      <c r="AA23" s="81">
        <v>389899404</v>
      </c>
      <c r="AB23" s="81">
        <v>2904706224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2334</v>
      </c>
      <c r="B24" s="80">
        <v>16</v>
      </c>
      <c r="C24" s="80">
        <v>18</v>
      </c>
      <c r="D24" s="80">
        <v>16</v>
      </c>
      <c r="E24" s="80">
        <v>2022</v>
      </c>
      <c r="F24" s="80" t="s">
        <v>568</v>
      </c>
      <c r="G24" s="182" t="s">
        <v>2331</v>
      </c>
      <c r="H24" s="80" t="s">
        <v>2332</v>
      </c>
      <c r="I24" s="173"/>
      <c r="J24" s="83">
        <v>149825</v>
      </c>
      <c r="K24" s="81">
        <v>194434522</v>
      </c>
      <c r="L24" s="81">
        <v>410286</v>
      </c>
      <c r="M24" s="81">
        <v>531901342</v>
      </c>
      <c r="N24" s="81">
        <v>0</v>
      </c>
      <c r="O24" s="81">
        <v>0</v>
      </c>
      <c r="P24" s="81">
        <v>0</v>
      </c>
      <c r="Q24" s="81">
        <v>0</v>
      </c>
      <c r="R24" s="81">
        <v>0</v>
      </c>
      <c r="S24" s="81">
        <v>0</v>
      </c>
      <c r="T24" s="81">
        <v>0</v>
      </c>
      <c r="U24" s="81">
        <v>0</v>
      </c>
      <c r="V24" s="81">
        <v>0</v>
      </c>
      <c r="W24" s="81">
        <v>0</v>
      </c>
      <c r="X24" s="81">
        <v>0</v>
      </c>
      <c r="Y24" s="81">
        <v>0</v>
      </c>
      <c r="Z24" s="81">
        <v>726335864</v>
      </c>
      <c r="AA24" s="81">
        <v>294815449</v>
      </c>
      <c r="AB24" s="81">
        <v>2622466285</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2370</v>
      </c>
      <c r="B25" s="80">
        <v>17</v>
      </c>
      <c r="C25" s="80">
        <v>18</v>
      </c>
      <c r="D25" s="80">
        <v>17</v>
      </c>
      <c r="E25" s="80">
        <v>2022</v>
      </c>
      <c r="F25" s="80" t="s">
        <v>568</v>
      </c>
      <c r="G25" s="182" t="s">
        <v>2367</v>
      </c>
      <c r="H25" s="80" t="s">
        <v>2368</v>
      </c>
      <c r="I25" s="173"/>
      <c r="J25" s="83">
        <v>33962</v>
      </c>
      <c r="K25" s="81">
        <v>45993199</v>
      </c>
      <c r="L25" s="81">
        <v>143180</v>
      </c>
      <c r="M25" s="81">
        <v>193674608</v>
      </c>
      <c r="N25" s="81">
        <v>0</v>
      </c>
      <c r="O25" s="81">
        <v>0</v>
      </c>
      <c r="P25" s="81">
        <v>0</v>
      </c>
      <c r="Q25" s="81">
        <v>0</v>
      </c>
      <c r="R25" s="81">
        <v>0</v>
      </c>
      <c r="S25" s="81">
        <v>0</v>
      </c>
      <c r="T25" s="81">
        <v>0</v>
      </c>
      <c r="U25" s="81">
        <v>0</v>
      </c>
      <c r="V25" s="81">
        <v>0</v>
      </c>
      <c r="W25" s="81">
        <v>0</v>
      </c>
      <c r="X25" s="81">
        <v>0</v>
      </c>
      <c r="Y25" s="81">
        <v>0</v>
      </c>
      <c r="Z25" s="81">
        <v>239667807</v>
      </c>
      <c r="AA25" s="81">
        <v>49954394</v>
      </c>
      <c r="AB25" s="81">
        <v>367983176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2322</v>
      </c>
      <c r="B26" s="80">
        <v>18</v>
      </c>
      <c r="C26" s="80">
        <v>18</v>
      </c>
      <c r="D26" s="80">
        <v>18</v>
      </c>
      <c r="E26" s="80">
        <v>2022</v>
      </c>
      <c r="F26" s="80" t="s">
        <v>568</v>
      </c>
      <c r="G26" s="182" t="s">
        <v>2319</v>
      </c>
      <c r="H26" s="80" t="s">
        <v>2320</v>
      </c>
      <c r="I26" s="173"/>
      <c r="J26" s="83">
        <v>28602</v>
      </c>
      <c r="K26" s="81">
        <v>36882866</v>
      </c>
      <c r="L26" s="81">
        <v>92322</v>
      </c>
      <c r="M26" s="81">
        <v>118958654</v>
      </c>
      <c r="N26" s="81">
        <v>255200</v>
      </c>
      <c r="O26" s="81">
        <v>616743917</v>
      </c>
      <c r="P26" s="81">
        <v>15140</v>
      </c>
      <c r="Q26" s="81">
        <v>96021007</v>
      </c>
      <c r="R26" s="81">
        <v>0</v>
      </c>
      <c r="S26" s="81">
        <v>0</v>
      </c>
      <c r="T26" s="81">
        <v>0</v>
      </c>
      <c r="U26" s="81">
        <v>0</v>
      </c>
      <c r="V26" s="81">
        <v>0</v>
      </c>
      <c r="W26" s="81">
        <v>0</v>
      </c>
      <c r="X26" s="81">
        <v>0</v>
      </c>
      <c r="Y26" s="81">
        <v>0</v>
      </c>
      <c r="Z26" s="81">
        <v>868606444</v>
      </c>
      <c r="AA26" s="81">
        <v>13586870</v>
      </c>
      <c r="AB26" s="81">
        <v>231874659</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1657</v>
      </c>
      <c r="B27" s="80">
        <v>19</v>
      </c>
      <c r="C27" s="80">
        <v>18</v>
      </c>
      <c r="D27" s="80">
        <v>19</v>
      </c>
      <c r="E27" s="80">
        <v>2022</v>
      </c>
      <c r="F27" s="80" t="s">
        <v>568</v>
      </c>
      <c r="G27" s="182" t="s">
        <v>1654</v>
      </c>
      <c r="H27" s="80" t="s">
        <v>1655</v>
      </c>
      <c r="I27" s="173"/>
      <c r="J27" s="83">
        <v>2062882</v>
      </c>
      <c r="K27" s="81">
        <v>2693879068</v>
      </c>
      <c r="L27" s="81">
        <v>1858094</v>
      </c>
      <c r="M27" s="81">
        <v>2423130652</v>
      </c>
      <c r="N27" s="81">
        <v>400</v>
      </c>
      <c r="O27" s="81">
        <v>733376</v>
      </c>
      <c r="P27" s="81">
        <v>1201</v>
      </c>
      <c r="Q27" s="81">
        <v>500403.00000000006</v>
      </c>
      <c r="R27" s="81">
        <v>0</v>
      </c>
      <c r="S27" s="81">
        <v>0</v>
      </c>
      <c r="T27" s="81">
        <v>0</v>
      </c>
      <c r="U27" s="81">
        <v>0</v>
      </c>
      <c r="V27" s="81">
        <v>0</v>
      </c>
      <c r="W27" s="81">
        <v>0</v>
      </c>
      <c r="X27" s="81">
        <v>0</v>
      </c>
      <c r="Y27" s="81">
        <v>0</v>
      </c>
      <c r="Z27" s="81">
        <v>5118243499</v>
      </c>
      <c r="AA27" s="81">
        <v>4605124487</v>
      </c>
      <c r="AB27" s="81">
        <v>32126372635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2382</v>
      </c>
      <c r="B28" s="80">
        <v>20</v>
      </c>
      <c r="C28" s="80">
        <v>18</v>
      </c>
      <c r="D28" s="80">
        <v>20</v>
      </c>
      <c r="E28" s="80">
        <v>2022</v>
      </c>
      <c r="F28" s="80" t="s">
        <v>568</v>
      </c>
      <c r="G28" s="182" t="s">
        <v>2379</v>
      </c>
      <c r="H28" s="80" t="s">
        <v>2380</v>
      </c>
      <c r="I28" s="173"/>
      <c r="J28" s="83">
        <v>69497</v>
      </c>
      <c r="K28" s="81">
        <v>89712725.999999985</v>
      </c>
      <c r="L28" s="81">
        <v>167349</v>
      </c>
      <c r="M28" s="81">
        <v>215966613.00000003</v>
      </c>
      <c r="N28" s="81">
        <v>100</v>
      </c>
      <c r="O28" s="81">
        <v>161796</v>
      </c>
      <c r="P28" s="81">
        <v>4070.9999999999995</v>
      </c>
      <c r="Q28" s="81">
        <v>1062147</v>
      </c>
      <c r="R28" s="81">
        <v>0</v>
      </c>
      <c r="S28" s="81">
        <v>0</v>
      </c>
      <c r="T28" s="81">
        <v>0</v>
      </c>
      <c r="U28" s="81">
        <v>0</v>
      </c>
      <c r="V28" s="81">
        <v>0</v>
      </c>
      <c r="W28" s="81">
        <v>0</v>
      </c>
      <c r="X28" s="81">
        <v>0</v>
      </c>
      <c r="Y28" s="81">
        <v>0</v>
      </c>
      <c r="Z28" s="81">
        <v>306903282</v>
      </c>
      <c r="AA28" s="81">
        <v>49125236</v>
      </c>
      <c r="AB28" s="81">
        <v>590595429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2430</v>
      </c>
      <c r="B29" s="80">
        <v>21</v>
      </c>
      <c r="C29" s="80">
        <v>18</v>
      </c>
      <c r="D29" s="80">
        <v>21</v>
      </c>
      <c r="E29" s="80">
        <v>2022</v>
      </c>
      <c r="F29" s="80" t="s">
        <v>568</v>
      </c>
      <c r="G29" s="182" t="s">
        <v>2427</v>
      </c>
      <c r="H29" s="80" t="s">
        <v>2428</v>
      </c>
      <c r="I29" s="173"/>
      <c r="J29" s="83">
        <v>227482</v>
      </c>
      <c r="K29" s="81">
        <v>299370497</v>
      </c>
      <c r="L29" s="81">
        <v>653006</v>
      </c>
      <c r="M29" s="81">
        <v>857141059</v>
      </c>
      <c r="N29" s="81">
        <v>0</v>
      </c>
      <c r="O29" s="81">
        <v>0</v>
      </c>
      <c r="P29" s="81">
        <v>0</v>
      </c>
      <c r="Q29" s="81">
        <v>0</v>
      </c>
      <c r="R29" s="81">
        <v>0</v>
      </c>
      <c r="S29" s="81">
        <v>0</v>
      </c>
      <c r="T29" s="81">
        <v>0</v>
      </c>
      <c r="U29" s="81">
        <v>0</v>
      </c>
      <c r="V29" s="81">
        <v>0</v>
      </c>
      <c r="W29" s="81">
        <v>0</v>
      </c>
      <c r="X29" s="81">
        <v>0</v>
      </c>
      <c r="Y29" s="81">
        <v>0</v>
      </c>
      <c r="Z29" s="81">
        <v>1156511555.9999998</v>
      </c>
      <c r="AA29" s="81">
        <v>515248187</v>
      </c>
      <c r="AB29" s="81">
        <v>2870251579</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2358</v>
      </c>
      <c r="B30" s="80">
        <v>22</v>
      </c>
      <c r="C30" s="80">
        <v>18</v>
      </c>
      <c r="D30" s="80">
        <v>22</v>
      </c>
      <c r="E30" s="80">
        <v>2022</v>
      </c>
      <c r="F30" s="80" t="s">
        <v>568</v>
      </c>
      <c r="G30" s="182" t="s">
        <v>2355</v>
      </c>
      <c r="H30" s="80" t="s">
        <v>2356</v>
      </c>
      <c r="I30" s="173"/>
      <c r="J30" s="83">
        <v>42371</v>
      </c>
      <c r="K30" s="81">
        <v>55166144</v>
      </c>
      <c r="L30" s="81">
        <v>233095</v>
      </c>
      <c r="M30" s="81">
        <v>303344311</v>
      </c>
      <c r="N30" s="81">
        <v>71100</v>
      </c>
      <c r="O30" s="81">
        <v>159887140.00000003</v>
      </c>
      <c r="P30" s="81">
        <v>5228</v>
      </c>
      <c r="Q30" s="81">
        <v>33158330.999999996</v>
      </c>
      <c r="R30" s="81">
        <v>0</v>
      </c>
      <c r="S30" s="81">
        <v>0</v>
      </c>
      <c r="T30" s="81">
        <v>0</v>
      </c>
      <c r="U30" s="81">
        <v>0</v>
      </c>
      <c r="V30" s="81">
        <v>0</v>
      </c>
      <c r="W30" s="81">
        <v>0</v>
      </c>
      <c r="X30" s="81">
        <v>0</v>
      </c>
      <c r="Y30" s="81">
        <v>0</v>
      </c>
      <c r="Z30" s="81">
        <v>551555926</v>
      </c>
      <c r="AA30" s="81">
        <v>21422827</v>
      </c>
      <c r="AB30" s="81">
        <v>365369369</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2402</v>
      </c>
      <c r="B31" s="80">
        <v>23</v>
      </c>
      <c r="C31" s="80">
        <v>18</v>
      </c>
      <c r="D31" s="80">
        <v>23</v>
      </c>
      <c r="E31" s="80">
        <v>2022</v>
      </c>
      <c r="F31" s="80" t="s">
        <v>568</v>
      </c>
      <c r="G31" s="182" t="s">
        <v>2399</v>
      </c>
      <c r="H31" s="80" t="s">
        <v>2400</v>
      </c>
      <c r="I31" s="173"/>
      <c r="J31" s="83">
        <v>63151</v>
      </c>
      <c r="K31" s="81">
        <v>92361295</v>
      </c>
      <c r="L31" s="81">
        <v>555522</v>
      </c>
      <c r="M31" s="81">
        <v>808942012</v>
      </c>
      <c r="N31" s="81">
        <v>305200</v>
      </c>
      <c r="O31" s="81">
        <v>630823699.99999988</v>
      </c>
      <c r="P31" s="81">
        <v>3280</v>
      </c>
      <c r="Q31" s="81">
        <v>15446069</v>
      </c>
      <c r="R31" s="81">
        <v>1225.5403699999999</v>
      </c>
      <c r="S31" s="81">
        <v>6275803.7703199992</v>
      </c>
      <c r="T31" s="81">
        <v>0</v>
      </c>
      <c r="U31" s="81">
        <v>11</v>
      </c>
      <c r="V31" s="81">
        <v>2591</v>
      </c>
      <c r="W31" s="81">
        <v>0</v>
      </c>
      <c r="X31" s="81">
        <v>69414</v>
      </c>
      <c r="Y31" s="81">
        <v>15890220</v>
      </c>
      <c r="Z31" s="81">
        <v>1569808513.7703202</v>
      </c>
      <c r="AA31" s="81">
        <v>57136842</v>
      </c>
      <c r="AB31" s="81">
        <v>407498942.99999994</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2434</v>
      </c>
      <c r="B32" s="80">
        <v>24</v>
      </c>
      <c r="C32" s="80">
        <v>18</v>
      </c>
      <c r="D32" s="80">
        <v>24</v>
      </c>
      <c r="E32" s="80">
        <v>2022</v>
      </c>
      <c r="F32" s="80" t="s">
        <v>568</v>
      </c>
      <c r="G32" s="182" t="s">
        <v>2431</v>
      </c>
      <c r="H32" s="80" t="s">
        <v>2432</v>
      </c>
      <c r="I32" s="173"/>
      <c r="J32" s="83">
        <v>361259</v>
      </c>
      <c r="K32" s="81">
        <v>487720664</v>
      </c>
      <c r="L32" s="81">
        <v>1532691</v>
      </c>
      <c r="M32" s="81">
        <v>2066848896</v>
      </c>
      <c r="N32" s="81">
        <v>2800</v>
      </c>
      <c r="O32" s="81">
        <v>5205634</v>
      </c>
      <c r="P32" s="81">
        <v>91</v>
      </c>
      <c r="Q32" s="81">
        <v>44440</v>
      </c>
      <c r="R32" s="81">
        <v>0</v>
      </c>
      <c r="S32" s="81">
        <v>0</v>
      </c>
      <c r="T32" s="81">
        <v>0</v>
      </c>
      <c r="U32" s="81">
        <v>0</v>
      </c>
      <c r="V32" s="81">
        <v>1</v>
      </c>
      <c r="W32" s="81">
        <v>0</v>
      </c>
      <c r="X32" s="81">
        <v>0</v>
      </c>
      <c r="Y32" s="81">
        <v>4906</v>
      </c>
      <c r="Z32" s="81">
        <v>2559824540</v>
      </c>
      <c r="AA32" s="81">
        <v>798623594</v>
      </c>
      <c r="AB32" s="81">
        <v>3606169940</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2398</v>
      </c>
      <c r="B33" s="80">
        <v>25</v>
      </c>
      <c r="C33" s="80">
        <v>18</v>
      </c>
      <c r="D33" s="80">
        <v>25</v>
      </c>
      <c r="E33" s="80">
        <v>2022</v>
      </c>
      <c r="F33" s="80" t="s">
        <v>568</v>
      </c>
      <c r="G33" s="182" t="s">
        <v>2395</v>
      </c>
      <c r="H33" s="80" t="s">
        <v>2396</v>
      </c>
      <c r="I33" s="173"/>
      <c r="J33" s="83">
        <v>83212</v>
      </c>
      <c r="K33" s="81">
        <v>107763435</v>
      </c>
      <c r="L33" s="81">
        <v>354973</v>
      </c>
      <c r="M33" s="81">
        <v>459404119</v>
      </c>
      <c r="N33" s="81">
        <v>149500</v>
      </c>
      <c r="O33" s="81">
        <v>348642812</v>
      </c>
      <c r="P33" s="81">
        <v>3662</v>
      </c>
      <c r="Q33" s="81">
        <v>28167220</v>
      </c>
      <c r="R33" s="81">
        <v>0</v>
      </c>
      <c r="S33" s="81">
        <v>0</v>
      </c>
      <c r="T33" s="81">
        <v>0</v>
      </c>
      <c r="U33" s="81">
        <v>0</v>
      </c>
      <c r="V33" s="81">
        <v>0</v>
      </c>
      <c r="W33" s="81">
        <v>0</v>
      </c>
      <c r="X33" s="81">
        <v>0</v>
      </c>
      <c r="Y33" s="81">
        <v>0</v>
      </c>
      <c r="Z33" s="81">
        <v>943977586</v>
      </c>
      <c r="AA33" s="81">
        <v>34670901</v>
      </c>
      <c r="AB33" s="81">
        <v>547995574</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2354</v>
      </c>
      <c r="B34" s="80">
        <v>26</v>
      </c>
      <c r="C34" s="80">
        <v>18</v>
      </c>
      <c r="D34" s="80">
        <v>26</v>
      </c>
      <c r="E34" s="80">
        <v>2022</v>
      </c>
      <c r="F34" s="80" t="s">
        <v>568</v>
      </c>
      <c r="G34" s="182" t="s">
        <v>2351</v>
      </c>
      <c r="H34" s="80" t="s">
        <v>2352</v>
      </c>
      <c r="I34" s="173"/>
      <c r="J34" s="83">
        <v>28374</v>
      </c>
      <c r="K34" s="81">
        <v>36778065.000000007</v>
      </c>
      <c r="L34" s="81">
        <v>50019</v>
      </c>
      <c r="M34" s="81">
        <v>64813880.999999993</v>
      </c>
      <c r="N34" s="81">
        <v>5600</v>
      </c>
      <c r="O34" s="81">
        <v>10821380</v>
      </c>
      <c r="P34" s="81">
        <v>45</v>
      </c>
      <c r="Q34" s="81">
        <v>287143</v>
      </c>
      <c r="R34" s="81">
        <v>0</v>
      </c>
      <c r="S34" s="81">
        <v>0</v>
      </c>
      <c r="T34" s="81">
        <v>0</v>
      </c>
      <c r="U34" s="81">
        <v>0</v>
      </c>
      <c r="V34" s="81">
        <v>0</v>
      </c>
      <c r="W34" s="81">
        <v>0</v>
      </c>
      <c r="X34" s="81">
        <v>0</v>
      </c>
      <c r="Y34" s="81">
        <v>0</v>
      </c>
      <c r="Z34" s="81">
        <v>112700469.00000001</v>
      </c>
      <c r="AA34" s="81">
        <v>23355392</v>
      </c>
      <c r="AB34" s="81">
        <v>240295053</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2032</v>
      </c>
      <c r="B35" s="80">
        <v>27</v>
      </c>
      <c r="C35" s="80">
        <v>18</v>
      </c>
      <c r="D35" s="80">
        <v>27</v>
      </c>
      <c r="E35" s="80">
        <v>2022</v>
      </c>
      <c r="F35" s="80" t="s">
        <v>568</v>
      </c>
      <c r="G35" s="182" t="s">
        <v>2013</v>
      </c>
      <c r="H35" s="80" t="s">
        <v>2014</v>
      </c>
      <c r="I35" s="173"/>
      <c r="J35" s="83">
        <v>107928</v>
      </c>
      <c r="K35" s="81">
        <v>141874367</v>
      </c>
      <c r="L35" s="81">
        <v>140912</v>
      </c>
      <c r="M35" s="81">
        <v>184969898</v>
      </c>
      <c r="N35" s="81">
        <v>0</v>
      </c>
      <c r="O35" s="81">
        <v>0</v>
      </c>
      <c r="P35" s="81">
        <v>0</v>
      </c>
      <c r="Q35" s="81">
        <v>0</v>
      </c>
      <c r="R35" s="81">
        <v>0</v>
      </c>
      <c r="S35" s="81">
        <v>0</v>
      </c>
      <c r="T35" s="81">
        <v>0</v>
      </c>
      <c r="U35" s="81">
        <v>0</v>
      </c>
      <c r="V35" s="81">
        <v>0</v>
      </c>
      <c r="W35" s="81">
        <v>0</v>
      </c>
      <c r="X35" s="81">
        <v>0</v>
      </c>
      <c r="Y35" s="81">
        <v>0</v>
      </c>
      <c r="Z35" s="81">
        <v>326844265</v>
      </c>
      <c r="AA35" s="81">
        <v>136846974</v>
      </c>
      <c r="AB35" s="81">
        <v>732339149</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1705</v>
      </c>
      <c r="B36" s="80">
        <v>28</v>
      </c>
      <c r="C36" s="80">
        <v>18</v>
      </c>
      <c r="D36" s="80">
        <v>28</v>
      </c>
      <c r="E36" s="80">
        <v>2022</v>
      </c>
      <c r="F36" s="80" t="s">
        <v>568</v>
      </c>
      <c r="G36" s="182" t="s">
        <v>1702</v>
      </c>
      <c r="H36" s="80" t="s">
        <v>1703</v>
      </c>
      <c r="I36" s="173"/>
      <c r="J36" s="83">
        <v>91088</v>
      </c>
      <c r="K36" s="81">
        <v>122379881</v>
      </c>
      <c r="L36" s="81">
        <v>366092</v>
      </c>
      <c r="M36" s="81">
        <v>491238237</v>
      </c>
      <c r="N36" s="81">
        <v>5100</v>
      </c>
      <c r="O36" s="81">
        <v>8889279</v>
      </c>
      <c r="P36" s="81">
        <v>0</v>
      </c>
      <c r="Q36" s="81">
        <v>0</v>
      </c>
      <c r="R36" s="81">
        <v>0</v>
      </c>
      <c r="S36" s="81">
        <v>0</v>
      </c>
      <c r="T36" s="81">
        <v>0</v>
      </c>
      <c r="U36" s="81">
        <v>0</v>
      </c>
      <c r="V36" s="81">
        <v>0</v>
      </c>
      <c r="W36" s="81">
        <v>0</v>
      </c>
      <c r="X36" s="81">
        <v>0</v>
      </c>
      <c r="Y36" s="81">
        <v>0</v>
      </c>
      <c r="Z36" s="81">
        <v>622507397</v>
      </c>
      <c r="AA36" s="81">
        <v>64929181</v>
      </c>
      <c r="AB36" s="81">
        <v>638869460</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1713</v>
      </c>
      <c r="B37" s="80">
        <v>29</v>
      </c>
      <c r="C37" s="80">
        <v>18</v>
      </c>
      <c r="D37" s="80">
        <v>29</v>
      </c>
      <c r="E37" s="80">
        <v>2022</v>
      </c>
      <c r="F37" s="80" t="s">
        <v>568</v>
      </c>
      <c r="G37" s="182" t="s">
        <v>1710</v>
      </c>
      <c r="H37" s="80" t="s">
        <v>1711</v>
      </c>
      <c r="I37" s="173"/>
      <c r="J37" s="83">
        <v>85699</v>
      </c>
      <c r="K37" s="81">
        <v>114853474</v>
      </c>
      <c r="L37" s="81">
        <v>260966</v>
      </c>
      <c r="M37" s="81">
        <v>349327164</v>
      </c>
      <c r="N37" s="81">
        <v>2300</v>
      </c>
      <c r="O37" s="81">
        <v>3979151</v>
      </c>
      <c r="P37" s="81">
        <v>0</v>
      </c>
      <c r="Q37" s="81">
        <v>0</v>
      </c>
      <c r="R37" s="81">
        <v>0</v>
      </c>
      <c r="S37" s="81">
        <v>0</v>
      </c>
      <c r="T37" s="81">
        <v>0</v>
      </c>
      <c r="U37" s="81">
        <v>0</v>
      </c>
      <c r="V37" s="81">
        <v>0</v>
      </c>
      <c r="W37" s="81">
        <v>0</v>
      </c>
      <c r="X37" s="81">
        <v>0</v>
      </c>
      <c r="Y37" s="81">
        <v>0</v>
      </c>
      <c r="Z37" s="81">
        <v>468159789</v>
      </c>
      <c r="AA37" s="81">
        <v>57371578.999999993</v>
      </c>
      <c r="AB37" s="81">
        <v>608832222</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2378</v>
      </c>
      <c r="B38" s="80">
        <v>30</v>
      </c>
      <c r="C38" s="80">
        <v>18</v>
      </c>
      <c r="D38" s="80">
        <v>30</v>
      </c>
      <c r="E38" s="80">
        <v>2022</v>
      </c>
      <c r="F38" s="80" t="s">
        <v>568</v>
      </c>
      <c r="G38" s="182" t="s">
        <v>2375</v>
      </c>
      <c r="H38" s="80" t="s">
        <v>2376</v>
      </c>
      <c r="I38" s="173"/>
      <c r="J38" s="83">
        <v>77183</v>
      </c>
      <c r="K38" s="81">
        <v>100065242</v>
      </c>
      <c r="L38" s="81">
        <v>358287</v>
      </c>
      <c r="M38" s="81">
        <v>464226201</v>
      </c>
      <c r="N38" s="81">
        <v>67800</v>
      </c>
      <c r="O38" s="81">
        <v>156476624.00000003</v>
      </c>
      <c r="P38" s="81">
        <v>1717</v>
      </c>
      <c r="Q38" s="81">
        <v>10217165.999999998</v>
      </c>
      <c r="R38" s="81">
        <v>32.791829999999997</v>
      </c>
      <c r="S38" s="81">
        <v>162999.34113000002</v>
      </c>
      <c r="T38" s="81">
        <v>0</v>
      </c>
      <c r="U38" s="81">
        <v>0</v>
      </c>
      <c r="V38" s="81">
        <v>0</v>
      </c>
      <c r="W38" s="81">
        <v>0</v>
      </c>
      <c r="X38" s="81">
        <v>0</v>
      </c>
      <c r="Y38" s="81">
        <v>0</v>
      </c>
      <c r="Z38" s="81">
        <v>731148232.34113002</v>
      </c>
      <c r="AA38" s="81">
        <v>41486343</v>
      </c>
      <c r="AB38" s="81">
        <v>602057921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1686</v>
      </c>
      <c r="B39" s="80">
        <v>31</v>
      </c>
      <c r="C39" s="80">
        <v>18</v>
      </c>
      <c r="D39" s="80">
        <v>31</v>
      </c>
      <c r="E39" s="80">
        <v>2022</v>
      </c>
      <c r="F39" s="80" t="s">
        <v>568</v>
      </c>
      <c r="G39" s="182" t="s">
        <v>1683</v>
      </c>
      <c r="H39" s="80" t="s">
        <v>1684</v>
      </c>
      <c r="I39" s="173"/>
      <c r="J39" s="83">
        <v>44932</v>
      </c>
      <c r="K39" s="81">
        <v>57551586</v>
      </c>
      <c r="L39" s="81">
        <v>226825</v>
      </c>
      <c r="M39" s="81">
        <v>290320770.00000006</v>
      </c>
      <c r="N39" s="81">
        <v>141900</v>
      </c>
      <c r="O39" s="81">
        <v>283809295.99999994</v>
      </c>
      <c r="P39" s="81">
        <v>26793</v>
      </c>
      <c r="Q39" s="81">
        <v>7051233</v>
      </c>
      <c r="R39" s="81">
        <v>0</v>
      </c>
      <c r="S39" s="81">
        <v>0</v>
      </c>
      <c r="T39" s="81">
        <v>0</v>
      </c>
      <c r="U39" s="81">
        <v>0</v>
      </c>
      <c r="V39" s="81">
        <v>10</v>
      </c>
      <c r="W39" s="81">
        <v>0</v>
      </c>
      <c r="X39" s="81">
        <v>0</v>
      </c>
      <c r="Y39" s="81">
        <v>64018.000000000007</v>
      </c>
      <c r="Z39" s="81">
        <v>638796903</v>
      </c>
      <c r="AA39" s="81">
        <v>22295333</v>
      </c>
      <c r="AB39" s="81">
        <v>310420620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2394</v>
      </c>
      <c r="B40" s="80">
        <v>32</v>
      </c>
      <c r="C40" s="80">
        <v>18</v>
      </c>
      <c r="D40" s="80">
        <v>32</v>
      </c>
      <c r="E40" s="80">
        <v>2022</v>
      </c>
      <c r="F40" s="80" t="s">
        <v>568</v>
      </c>
      <c r="G40" s="182" t="s">
        <v>2391</v>
      </c>
      <c r="H40" s="80" t="s">
        <v>2392</v>
      </c>
      <c r="I40" s="173"/>
      <c r="J40" s="83">
        <v>68156</v>
      </c>
      <c r="K40" s="81">
        <v>90025189</v>
      </c>
      <c r="L40" s="81">
        <v>434527</v>
      </c>
      <c r="M40" s="81">
        <v>573694811</v>
      </c>
      <c r="N40" s="81">
        <v>0</v>
      </c>
      <c r="O40" s="81">
        <v>0</v>
      </c>
      <c r="P40" s="81">
        <v>0</v>
      </c>
      <c r="Q40" s="81">
        <v>0</v>
      </c>
      <c r="R40" s="81">
        <v>0</v>
      </c>
      <c r="S40" s="81">
        <v>0</v>
      </c>
      <c r="T40" s="81">
        <v>0</v>
      </c>
      <c r="U40" s="81">
        <v>0</v>
      </c>
      <c r="V40" s="81">
        <v>0</v>
      </c>
      <c r="W40" s="81">
        <v>0</v>
      </c>
      <c r="X40" s="81">
        <v>0</v>
      </c>
      <c r="Y40" s="81">
        <v>0</v>
      </c>
      <c r="Z40" s="81">
        <v>663719999.99999988</v>
      </c>
      <c r="AA40" s="81">
        <v>92578621</v>
      </c>
      <c r="AB40" s="81">
        <v>834107838.00000012</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1697</v>
      </c>
      <c r="B41" s="80">
        <v>33</v>
      </c>
      <c r="C41" s="80">
        <v>18</v>
      </c>
      <c r="D41" s="80">
        <v>33</v>
      </c>
      <c r="E41" s="80">
        <v>2022</v>
      </c>
      <c r="F41" s="80" t="s">
        <v>568</v>
      </c>
      <c r="G41" s="182" t="s">
        <v>1694</v>
      </c>
      <c r="H41" s="80" t="s">
        <v>1695</v>
      </c>
      <c r="I41" s="173"/>
      <c r="J41" s="83">
        <v>182247</v>
      </c>
      <c r="K41" s="81">
        <v>233932698.00000003</v>
      </c>
      <c r="L41" s="81">
        <v>263034</v>
      </c>
      <c r="M41" s="81">
        <v>337439033</v>
      </c>
      <c r="N41" s="81">
        <v>262400</v>
      </c>
      <c r="O41" s="81">
        <v>601903729</v>
      </c>
      <c r="P41" s="81">
        <v>12367</v>
      </c>
      <c r="Q41" s="81">
        <v>77362692</v>
      </c>
      <c r="R41" s="81">
        <v>0</v>
      </c>
      <c r="S41" s="81">
        <v>0</v>
      </c>
      <c r="T41" s="81">
        <v>0</v>
      </c>
      <c r="U41" s="81">
        <v>0</v>
      </c>
      <c r="V41" s="81">
        <v>353</v>
      </c>
      <c r="W41" s="81">
        <v>0</v>
      </c>
      <c r="X41" s="81">
        <v>0</v>
      </c>
      <c r="Y41" s="81">
        <v>2162388</v>
      </c>
      <c r="Z41" s="81">
        <v>1252800539.9999998</v>
      </c>
      <c r="AA41" s="81">
        <v>377362527</v>
      </c>
      <c r="AB41" s="81">
        <v>2192417802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2426</v>
      </c>
      <c r="B42" s="80">
        <v>34</v>
      </c>
      <c r="C42" s="80">
        <v>18</v>
      </c>
      <c r="D42" s="80">
        <v>34</v>
      </c>
      <c r="E42" s="80">
        <v>2022</v>
      </c>
      <c r="F42" s="80" t="s">
        <v>568</v>
      </c>
      <c r="G42" s="182" t="s">
        <v>2423</v>
      </c>
      <c r="H42" s="80" t="s">
        <v>2424</v>
      </c>
      <c r="I42" s="173"/>
      <c r="J42" s="83">
        <v>126500</v>
      </c>
      <c r="K42" s="81">
        <v>165687499</v>
      </c>
      <c r="L42" s="81">
        <v>462948</v>
      </c>
      <c r="M42" s="81">
        <v>605811175</v>
      </c>
      <c r="N42" s="81">
        <v>0</v>
      </c>
      <c r="O42" s="81">
        <v>0</v>
      </c>
      <c r="P42" s="81">
        <v>24287</v>
      </c>
      <c r="Q42" s="81">
        <v>6336056.9999999991</v>
      </c>
      <c r="R42" s="81">
        <v>0</v>
      </c>
      <c r="S42" s="81">
        <v>0</v>
      </c>
      <c r="T42" s="81">
        <v>0</v>
      </c>
      <c r="U42" s="81">
        <v>0</v>
      </c>
      <c r="V42" s="81">
        <v>0</v>
      </c>
      <c r="W42" s="81">
        <v>0</v>
      </c>
      <c r="X42" s="81">
        <v>0</v>
      </c>
      <c r="Y42" s="81">
        <v>0</v>
      </c>
      <c r="Z42" s="81">
        <v>777834731</v>
      </c>
      <c r="AA42" s="81">
        <v>263163855</v>
      </c>
      <c r="AB42" s="81">
        <v>2209033537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1709</v>
      </c>
      <c r="B43" s="80">
        <v>35</v>
      </c>
      <c r="C43" s="80">
        <v>18</v>
      </c>
      <c r="D43" s="80">
        <v>35</v>
      </c>
      <c r="E43" s="80">
        <v>2022</v>
      </c>
      <c r="F43" s="80" t="s">
        <v>568</v>
      </c>
      <c r="G43" s="182" t="s">
        <v>1706</v>
      </c>
      <c r="H43" s="80" t="s">
        <v>1707</v>
      </c>
      <c r="I43" s="173"/>
      <c r="J43" s="83">
        <v>74708</v>
      </c>
      <c r="K43" s="81">
        <v>97047747</v>
      </c>
      <c r="L43" s="81">
        <v>197005</v>
      </c>
      <c r="M43" s="81">
        <v>254741108</v>
      </c>
      <c r="N43" s="81">
        <v>3900</v>
      </c>
      <c r="O43" s="81">
        <v>7020284.9999999991</v>
      </c>
      <c r="P43" s="81">
        <v>37438</v>
      </c>
      <c r="Q43" s="81">
        <v>9696181.0000000019</v>
      </c>
      <c r="R43" s="81">
        <v>0</v>
      </c>
      <c r="S43" s="81">
        <v>0</v>
      </c>
      <c r="T43" s="81">
        <v>0</v>
      </c>
      <c r="U43" s="81">
        <v>0</v>
      </c>
      <c r="V43" s="81">
        <v>0</v>
      </c>
      <c r="W43" s="81">
        <v>0</v>
      </c>
      <c r="X43" s="81">
        <v>0</v>
      </c>
      <c r="Y43" s="81">
        <v>0</v>
      </c>
      <c r="Z43" s="81">
        <v>368505321.00000006</v>
      </c>
      <c r="AA43" s="81">
        <v>36849258</v>
      </c>
      <c r="AB43" s="81">
        <v>568409316</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2362</v>
      </c>
      <c r="B44" s="80">
        <v>36</v>
      </c>
      <c r="C44" s="80">
        <v>18</v>
      </c>
      <c r="D44" s="80">
        <v>36</v>
      </c>
      <c r="E44" s="80">
        <v>2022</v>
      </c>
      <c r="F44" s="80" t="s">
        <v>568</v>
      </c>
      <c r="G44" s="182" t="s">
        <v>2359</v>
      </c>
      <c r="H44" s="80" t="s">
        <v>2360</v>
      </c>
      <c r="I44" s="173"/>
      <c r="J44" s="83">
        <v>19891</v>
      </c>
      <c r="K44" s="81">
        <v>25479623</v>
      </c>
      <c r="L44" s="81">
        <v>54338</v>
      </c>
      <c r="M44" s="81">
        <v>69513019</v>
      </c>
      <c r="N44" s="81">
        <v>158400</v>
      </c>
      <c r="O44" s="81">
        <v>373862674.99999994</v>
      </c>
      <c r="P44" s="81">
        <v>12221</v>
      </c>
      <c r="Q44" s="81">
        <v>72717876</v>
      </c>
      <c r="R44" s="81">
        <v>0</v>
      </c>
      <c r="S44" s="81">
        <v>0</v>
      </c>
      <c r="T44" s="81">
        <v>0</v>
      </c>
      <c r="U44" s="81">
        <v>0</v>
      </c>
      <c r="V44" s="81">
        <v>0</v>
      </c>
      <c r="W44" s="81">
        <v>0</v>
      </c>
      <c r="X44" s="81">
        <v>0</v>
      </c>
      <c r="Y44" s="81">
        <v>0</v>
      </c>
      <c r="Z44" s="81">
        <v>541573193</v>
      </c>
      <c r="AA44" s="81">
        <v>7105825</v>
      </c>
      <c r="AB44" s="81">
        <v>111695934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2410</v>
      </c>
      <c r="B45" s="80">
        <v>37</v>
      </c>
      <c r="C45" s="80">
        <v>18</v>
      </c>
      <c r="D45" s="80">
        <v>37</v>
      </c>
      <c r="E45" s="80">
        <v>2022</v>
      </c>
      <c r="F45" s="80" t="s">
        <v>568</v>
      </c>
      <c r="G45" s="182" t="s">
        <v>2407</v>
      </c>
      <c r="H45" s="80" t="s">
        <v>2408</v>
      </c>
      <c r="I45" s="173"/>
      <c r="J45" s="83">
        <v>143997</v>
      </c>
      <c r="K45" s="81">
        <v>185093232</v>
      </c>
      <c r="L45" s="81">
        <v>159654</v>
      </c>
      <c r="M45" s="81">
        <v>205248894.99999997</v>
      </c>
      <c r="N45" s="81">
        <v>125100</v>
      </c>
      <c r="O45" s="81">
        <v>297774103</v>
      </c>
      <c r="P45" s="81">
        <v>7013</v>
      </c>
      <c r="Q45" s="81">
        <v>44479923</v>
      </c>
      <c r="R45" s="81">
        <v>0</v>
      </c>
      <c r="S45" s="81">
        <v>0</v>
      </c>
      <c r="T45" s="81">
        <v>0</v>
      </c>
      <c r="U45" s="81">
        <v>0</v>
      </c>
      <c r="V45" s="81">
        <v>0</v>
      </c>
      <c r="W45" s="81">
        <v>0</v>
      </c>
      <c r="X45" s="81">
        <v>0</v>
      </c>
      <c r="Y45" s="81">
        <v>0</v>
      </c>
      <c r="Z45" s="81">
        <v>732596153</v>
      </c>
      <c r="AA45" s="81">
        <v>309627853</v>
      </c>
      <c r="AB45" s="81">
        <v>1683098430</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2386</v>
      </c>
      <c r="B46" s="80">
        <v>38</v>
      </c>
      <c r="C46" s="80">
        <v>18</v>
      </c>
      <c r="D46" s="80">
        <v>38</v>
      </c>
      <c r="E46" s="80">
        <v>2022</v>
      </c>
      <c r="F46" s="80" t="s">
        <v>568</v>
      </c>
      <c r="G46" s="182" t="s">
        <v>2383</v>
      </c>
      <c r="H46" s="80" t="s">
        <v>2384</v>
      </c>
      <c r="I46" s="173"/>
      <c r="J46" s="83">
        <v>100488</v>
      </c>
      <c r="K46" s="81">
        <v>128233623.99999999</v>
      </c>
      <c r="L46" s="81">
        <v>518440.00000000006</v>
      </c>
      <c r="M46" s="81">
        <v>661136759</v>
      </c>
      <c r="N46" s="81">
        <v>143200</v>
      </c>
      <c r="O46" s="81">
        <v>336173716</v>
      </c>
      <c r="P46" s="81">
        <v>3949</v>
      </c>
      <c r="Q46" s="81">
        <v>1920250</v>
      </c>
      <c r="R46" s="81">
        <v>0</v>
      </c>
      <c r="S46" s="81">
        <v>0</v>
      </c>
      <c r="T46" s="81">
        <v>13827</v>
      </c>
      <c r="U46" s="81">
        <v>988</v>
      </c>
      <c r="V46" s="81">
        <v>858</v>
      </c>
      <c r="W46" s="81">
        <v>94625151</v>
      </c>
      <c r="X46" s="81">
        <v>6055473</v>
      </c>
      <c r="Y46" s="81">
        <v>5262728</v>
      </c>
      <c r="Z46" s="81">
        <v>1233407700.9999998</v>
      </c>
      <c r="AA46" s="81">
        <v>44291177</v>
      </c>
      <c r="AB46" s="81">
        <v>598349472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2342</v>
      </c>
      <c r="B47" s="80">
        <v>39</v>
      </c>
      <c r="C47" s="80">
        <v>18</v>
      </c>
      <c r="D47" s="80">
        <v>39</v>
      </c>
      <c r="E47" s="80">
        <v>2022</v>
      </c>
      <c r="F47" s="80" t="s">
        <v>568</v>
      </c>
      <c r="G47" s="182" t="s">
        <v>2339</v>
      </c>
      <c r="H47" s="80" t="s">
        <v>2340</v>
      </c>
      <c r="I47" s="173"/>
      <c r="J47" s="83">
        <v>33633</v>
      </c>
      <c r="K47" s="81">
        <v>41915191</v>
      </c>
      <c r="L47" s="81">
        <v>188017</v>
      </c>
      <c r="M47" s="81">
        <v>234222314</v>
      </c>
      <c r="N47" s="81">
        <v>92600</v>
      </c>
      <c r="O47" s="81">
        <v>201256197</v>
      </c>
      <c r="P47" s="81">
        <v>6060</v>
      </c>
      <c r="Q47" s="81">
        <v>35144674</v>
      </c>
      <c r="R47" s="81">
        <v>0</v>
      </c>
      <c r="S47" s="81">
        <v>0</v>
      </c>
      <c r="T47" s="81">
        <v>15335</v>
      </c>
      <c r="U47" s="81">
        <v>2141</v>
      </c>
      <c r="V47" s="81">
        <v>3472</v>
      </c>
      <c r="W47" s="81">
        <v>106295543.00000001</v>
      </c>
      <c r="X47" s="81">
        <v>13127876</v>
      </c>
      <c r="Y47" s="81">
        <v>21290795</v>
      </c>
      <c r="Z47" s="81">
        <v>653252590</v>
      </c>
      <c r="AA47" s="81">
        <v>55713040</v>
      </c>
      <c r="AB47" s="81">
        <v>344122329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2418</v>
      </c>
      <c r="B48" s="80">
        <v>40</v>
      </c>
      <c r="C48" s="80">
        <v>18</v>
      </c>
      <c r="D48" s="80">
        <v>40</v>
      </c>
      <c r="E48" s="80">
        <v>2022</v>
      </c>
      <c r="F48" s="80" t="s">
        <v>568</v>
      </c>
      <c r="G48" s="182" t="s">
        <v>2415</v>
      </c>
      <c r="H48" s="80" t="s">
        <v>2416</v>
      </c>
      <c r="I48" s="173"/>
      <c r="J48" s="83">
        <v>90302</v>
      </c>
      <c r="K48" s="81">
        <v>118494986.00000001</v>
      </c>
      <c r="L48" s="81">
        <v>214306</v>
      </c>
      <c r="M48" s="81">
        <v>281047754</v>
      </c>
      <c r="N48" s="81">
        <v>22600</v>
      </c>
      <c r="O48" s="81">
        <v>37795694.000000007</v>
      </c>
      <c r="P48" s="81">
        <v>46555</v>
      </c>
      <c r="Q48" s="81">
        <v>12130448</v>
      </c>
      <c r="R48" s="81">
        <v>0</v>
      </c>
      <c r="S48" s="81">
        <v>0</v>
      </c>
      <c r="T48" s="81">
        <v>0</v>
      </c>
      <c r="U48" s="81">
        <v>0</v>
      </c>
      <c r="V48" s="81">
        <v>0</v>
      </c>
      <c r="W48" s="81">
        <v>0</v>
      </c>
      <c r="X48" s="81">
        <v>0</v>
      </c>
      <c r="Y48" s="81">
        <v>0</v>
      </c>
      <c r="Z48" s="81">
        <v>449468882</v>
      </c>
      <c r="AA48" s="81">
        <v>84984722</v>
      </c>
      <c r="AB48" s="81">
        <v>847297135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1701</v>
      </c>
      <c r="B49" s="80">
        <v>41</v>
      </c>
      <c r="C49" s="80">
        <v>18</v>
      </c>
      <c r="D49" s="80">
        <v>41</v>
      </c>
      <c r="E49" s="80">
        <v>2022</v>
      </c>
      <c r="F49" s="80" t="s">
        <v>568</v>
      </c>
      <c r="G49" s="182" t="s">
        <v>1698</v>
      </c>
      <c r="H49" s="80" t="s">
        <v>1699</v>
      </c>
      <c r="I49" s="173"/>
      <c r="J49" s="83">
        <v>650737</v>
      </c>
      <c r="K49" s="81">
        <v>840143525.00000012</v>
      </c>
      <c r="L49" s="81">
        <v>622761</v>
      </c>
      <c r="M49" s="81">
        <v>803694829</v>
      </c>
      <c r="N49" s="81">
        <v>231300</v>
      </c>
      <c r="O49" s="81">
        <v>447347033</v>
      </c>
      <c r="P49" s="81">
        <v>95852</v>
      </c>
      <c r="Q49" s="81">
        <v>210473788</v>
      </c>
      <c r="R49" s="81">
        <v>0</v>
      </c>
      <c r="S49" s="81">
        <v>0</v>
      </c>
      <c r="T49" s="81">
        <v>0</v>
      </c>
      <c r="U49" s="81">
        <v>0</v>
      </c>
      <c r="V49" s="81">
        <v>0</v>
      </c>
      <c r="W49" s="81">
        <v>0</v>
      </c>
      <c r="X49" s="81">
        <v>0</v>
      </c>
      <c r="Y49" s="81">
        <v>0</v>
      </c>
      <c r="Z49" s="81">
        <v>2301659175</v>
      </c>
      <c r="AA49" s="81">
        <v>1431565164</v>
      </c>
      <c r="AB49" s="81">
        <v>4179361996</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2338</v>
      </c>
      <c r="B50" s="80">
        <v>42</v>
      </c>
      <c r="C50" s="80">
        <v>18</v>
      </c>
      <c r="D50" s="80">
        <v>42</v>
      </c>
      <c r="E50" s="80">
        <v>2022</v>
      </c>
      <c r="F50" s="80" t="s">
        <v>568</v>
      </c>
      <c r="G50" s="182" t="s">
        <v>2335</v>
      </c>
      <c r="H50" s="80" t="s">
        <v>2336</v>
      </c>
      <c r="I50" s="173"/>
      <c r="J50" s="83">
        <v>21706</v>
      </c>
      <c r="K50" s="81">
        <v>28212828</v>
      </c>
      <c r="L50" s="81">
        <v>79010</v>
      </c>
      <c r="M50" s="81">
        <v>102631410</v>
      </c>
      <c r="N50" s="81">
        <v>118100</v>
      </c>
      <c r="O50" s="81">
        <v>273564448</v>
      </c>
      <c r="P50" s="81">
        <v>7973</v>
      </c>
      <c r="Q50" s="81">
        <v>50567818</v>
      </c>
      <c r="R50" s="81">
        <v>0</v>
      </c>
      <c r="S50" s="81">
        <v>0</v>
      </c>
      <c r="T50" s="81">
        <v>0</v>
      </c>
      <c r="U50" s="81">
        <v>0</v>
      </c>
      <c r="V50" s="81">
        <v>0</v>
      </c>
      <c r="W50" s="81">
        <v>0</v>
      </c>
      <c r="X50" s="81">
        <v>0</v>
      </c>
      <c r="Y50" s="81">
        <v>0</v>
      </c>
      <c r="Z50" s="81">
        <v>454976503.99999994</v>
      </c>
      <c r="AA50" s="81">
        <v>17517673</v>
      </c>
      <c r="AB50" s="81">
        <v>269404900</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2422</v>
      </c>
      <c r="B51" s="80">
        <v>43</v>
      </c>
      <c r="C51" s="80">
        <v>18</v>
      </c>
      <c r="D51" s="80">
        <v>43</v>
      </c>
      <c r="E51" s="80">
        <v>2022</v>
      </c>
      <c r="F51" s="80" t="s">
        <v>568</v>
      </c>
      <c r="G51" s="182" t="s">
        <v>2419</v>
      </c>
      <c r="H51" s="80" t="s">
        <v>2420</v>
      </c>
      <c r="I51" s="173"/>
      <c r="J51" s="83">
        <v>335353</v>
      </c>
      <c r="K51" s="81">
        <v>441092668</v>
      </c>
      <c r="L51" s="81">
        <v>1525831</v>
      </c>
      <c r="M51" s="81">
        <v>2004798977</v>
      </c>
      <c r="N51" s="81">
        <v>115900</v>
      </c>
      <c r="O51" s="81">
        <v>239229734</v>
      </c>
      <c r="P51" s="81">
        <v>6600</v>
      </c>
      <c r="Q51" s="81">
        <v>39123855.000000007</v>
      </c>
      <c r="R51" s="81">
        <v>0</v>
      </c>
      <c r="S51" s="81">
        <v>0</v>
      </c>
      <c r="T51" s="81">
        <v>0</v>
      </c>
      <c r="U51" s="81">
        <v>0</v>
      </c>
      <c r="V51" s="81">
        <v>0</v>
      </c>
      <c r="W51" s="81">
        <v>0</v>
      </c>
      <c r="X51" s="81">
        <v>0</v>
      </c>
      <c r="Y51" s="81">
        <v>0</v>
      </c>
      <c r="Z51" s="81">
        <v>2724245233.9999995</v>
      </c>
      <c r="AA51" s="81">
        <v>521344636</v>
      </c>
      <c r="AB51" s="81">
        <v>3334329270</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2350</v>
      </c>
      <c r="B52" s="80">
        <v>44</v>
      </c>
      <c r="C52" s="80">
        <v>18</v>
      </c>
      <c r="D52" s="80">
        <v>44</v>
      </c>
      <c r="E52" s="80">
        <v>2022</v>
      </c>
      <c r="F52" s="80" t="s">
        <v>568</v>
      </c>
      <c r="G52" s="182" t="s">
        <v>2347</v>
      </c>
      <c r="H52" s="80" t="s">
        <v>2348</v>
      </c>
      <c r="I52" s="173"/>
      <c r="J52" s="83">
        <v>142119</v>
      </c>
      <c r="K52" s="81">
        <v>179323621</v>
      </c>
      <c r="L52" s="81">
        <v>1093821</v>
      </c>
      <c r="M52" s="81">
        <v>1379621821.9999998</v>
      </c>
      <c r="N52" s="81">
        <v>697200</v>
      </c>
      <c r="O52" s="81">
        <v>1529226037</v>
      </c>
      <c r="P52" s="81">
        <v>127731</v>
      </c>
      <c r="Q52" s="81">
        <v>58210911</v>
      </c>
      <c r="R52" s="81">
        <v>0</v>
      </c>
      <c r="S52" s="81">
        <v>0</v>
      </c>
      <c r="T52" s="81">
        <v>0</v>
      </c>
      <c r="U52" s="81">
        <v>0</v>
      </c>
      <c r="V52" s="81">
        <v>97</v>
      </c>
      <c r="W52" s="81">
        <v>0</v>
      </c>
      <c r="X52" s="81">
        <v>0</v>
      </c>
      <c r="Y52" s="81">
        <v>593332</v>
      </c>
      <c r="Z52" s="81">
        <v>3146975723</v>
      </c>
      <c r="AA52" s="81">
        <v>52383946</v>
      </c>
      <c r="AB52" s="81">
        <v>850018153.00000012</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2346</v>
      </c>
      <c r="B53" s="80">
        <v>45</v>
      </c>
      <c r="C53" s="80">
        <v>18</v>
      </c>
      <c r="D53" s="80">
        <v>45</v>
      </c>
      <c r="E53" s="80">
        <v>2022</v>
      </c>
      <c r="F53" s="80" t="s">
        <v>568</v>
      </c>
      <c r="G53" s="182" t="s">
        <v>2343</v>
      </c>
      <c r="H53" s="80" t="s">
        <v>2344</v>
      </c>
      <c r="I53" s="173"/>
      <c r="J53" s="83">
        <v>36016</v>
      </c>
      <c r="K53" s="81">
        <v>46265760</v>
      </c>
      <c r="L53" s="81">
        <v>133587</v>
      </c>
      <c r="M53" s="81">
        <v>171501759</v>
      </c>
      <c r="N53" s="81">
        <v>24500</v>
      </c>
      <c r="O53" s="81">
        <v>53339245.000000007</v>
      </c>
      <c r="P53" s="81">
        <v>1514</v>
      </c>
      <c r="Q53" s="81">
        <v>9007334</v>
      </c>
      <c r="R53" s="81">
        <v>0</v>
      </c>
      <c r="S53" s="81">
        <v>0</v>
      </c>
      <c r="T53" s="81">
        <v>0</v>
      </c>
      <c r="U53" s="81">
        <v>0</v>
      </c>
      <c r="V53" s="81">
        <v>0</v>
      </c>
      <c r="W53" s="81">
        <v>0</v>
      </c>
      <c r="X53" s="81">
        <v>0</v>
      </c>
      <c r="Y53" s="81">
        <v>0</v>
      </c>
      <c r="Z53" s="81">
        <v>280114098</v>
      </c>
      <c r="AA53" s="81">
        <v>14569405.999999998</v>
      </c>
      <c r="AB53" s="81">
        <v>222131760</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1693</v>
      </c>
      <c r="B54" s="80">
        <v>46</v>
      </c>
      <c r="C54" s="80">
        <v>18</v>
      </c>
      <c r="D54" s="80">
        <v>46</v>
      </c>
      <c r="E54" s="80">
        <v>2022</v>
      </c>
      <c r="F54" s="80" t="s">
        <v>568</v>
      </c>
      <c r="G54" s="182" t="s">
        <v>1690</v>
      </c>
      <c r="H54" s="80" t="s">
        <v>1691</v>
      </c>
      <c r="I54" s="173"/>
      <c r="J54" s="83">
        <v>55688</v>
      </c>
      <c r="K54" s="81">
        <v>71434452.999999985</v>
      </c>
      <c r="L54" s="81">
        <v>106603</v>
      </c>
      <c r="M54" s="81">
        <v>136749408</v>
      </c>
      <c r="N54" s="81">
        <v>11300</v>
      </c>
      <c r="O54" s="81">
        <v>21979280</v>
      </c>
      <c r="P54" s="81">
        <v>0</v>
      </c>
      <c r="Q54" s="81">
        <v>0</v>
      </c>
      <c r="R54" s="81">
        <v>177.43271999999999</v>
      </c>
      <c r="S54" s="81">
        <v>1477659.6468299998</v>
      </c>
      <c r="T54" s="81">
        <v>0</v>
      </c>
      <c r="U54" s="81">
        <v>0</v>
      </c>
      <c r="V54" s="81">
        <v>0</v>
      </c>
      <c r="W54" s="81">
        <v>0</v>
      </c>
      <c r="X54" s="81">
        <v>0</v>
      </c>
      <c r="Y54" s="81">
        <v>0</v>
      </c>
      <c r="Z54" s="81">
        <v>231640800.64682996</v>
      </c>
      <c r="AA54" s="81">
        <v>28421055</v>
      </c>
      <c r="AB54" s="81">
        <v>416082777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2405</v>
      </c>
      <c r="B190" s="80">
        <v>182</v>
      </c>
      <c r="C190" s="80">
        <v>16</v>
      </c>
      <c r="D190" s="80">
        <v>2</v>
      </c>
      <c r="E190" s="80">
        <v>2021</v>
      </c>
      <c r="F190" s="80" t="s">
        <v>75</v>
      </c>
      <c r="G190" s="182" t="s">
        <v>2403</v>
      </c>
      <c r="H190" s="80" t="s">
        <v>2404</v>
      </c>
      <c r="I190" s="173"/>
      <c r="J190" s="83"/>
      <c r="K190" s="81"/>
      <c r="L190" s="81"/>
      <c r="M190" s="81"/>
      <c r="N190" s="81"/>
      <c r="O190" s="81"/>
      <c r="P190" s="81"/>
      <c r="Q190" s="81"/>
      <c r="R190" s="81"/>
      <c r="S190" s="81"/>
      <c r="T190" s="81"/>
      <c r="U190" s="81"/>
      <c r="V190" s="81"/>
      <c r="W190" s="81"/>
      <c r="X190" s="81"/>
      <c r="Y190" s="81"/>
      <c r="Z190" s="81"/>
      <c r="AA190" s="81"/>
      <c r="AB190" s="81"/>
      <c r="AC190" s="82"/>
      <c r="AD190" s="81">
        <v>18695851.606933162</v>
      </c>
      <c r="AE190" s="81">
        <v>835025.82736664638</v>
      </c>
      <c r="AF190" s="81">
        <v>1523518.8676632333</v>
      </c>
      <c r="AG190" s="81">
        <v>19502681.393690124</v>
      </c>
      <c r="AH190" s="81">
        <v>24751304.054658741</v>
      </c>
      <c r="AI190" s="81">
        <v>0</v>
      </c>
      <c r="AJ190" s="81">
        <v>0</v>
      </c>
      <c r="AK190" s="81">
        <v>1944674.4978726003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1829</v>
      </c>
      <c r="B191" s="80">
        <v>183</v>
      </c>
      <c r="C191" s="80">
        <v>16</v>
      </c>
      <c r="D191" s="80">
        <v>3</v>
      </c>
      <c r="E191" s="80">
        <v>2021</v>
      </c>
      <c r="F191" s="80" t="s">
        <v>75</v>
      </c>
      <c r="G191" s="182" t="s">
        <v>1811</v>
      </c>
      <c r="H191" s="80" t="s">
        <v>1812</v>
      </c>
      <c r="I191" s="173"/>
      <c r="J191" s="83"/>
      <c r="K191" s="81"/>
      <c r="L191" s="81"/>
      <c r="M191" s="81"/>
      <c r="N191" s="81"/>
      <c r="O191" s="81"/>
      <c r="P191" s="81"/>
      <c r="Q191" s="81"/>
      <c r="R191" s="81"/>
      <c r="S191" s="81"/>
      <c r="T191" s="81"/>
      <c r="U191" s="81"/>
      <c r="V191" s="81"/>
      <c r="W191" s="81"/>
      <c r="X191" s="81"/>
      <c r="Y191" s="81"/>
      <c r="Z191" s="81"/>
      <c r="AA191" s="81"/>
      <c r="AB191" s="81"/>
      <c r="AC191" s="82"/>
      <c r="AD191" s="81">
        <v>15725177.342554651</v>
      </c>
      <c r="AE191" s="81">
        <v>879540.07184023608</v>
      </c>
      <c r="AF191" s="81">
        <v>1039163.1582905292</v>
      </c>
      <c r="AG191" s="81">
        <v>24922599.502231542</v>
      </c>
      <c r="AH191" s="81">
        <v>29471805.924998719</v>
      </c>
      <c r="AI191" s="81">
        <v>0</v>
      </c>
      <c r="AJ191" s="81">
        <v>0</v>
      </c>
      <c r="AK191" s="81">
        <v>2118730.4131057472</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1720</v>
      </c>
      <c r="B192" s="80">
        <v>184</v>
      </c>
      <c r="C192" s="80">
        <v>16</v>
      </c>
      <c r="D192" s="80">
        <v>4</v>
      </c>
      <c r="E192" s="80">
        <v>2021</v>
      </c>
      <c r="F192" s="80" t="s">
        <v>75</v>
      </c>
      <c r="G192" s="182" t="s">
        <v>1718</v>
      </c>
      <c r="H192" s="80" t="s">
        <v>1719</v>
      </c>
      <c r="I192" s="173"/>
      <c r="J192" s="83"/>
      <c r="K192" s="81"/>
      <c r="L192" s="81"/>
      <c r="M192" s="81"/>
      <c r="N192" s="81"/>
      <c r="O192" s="81"/>
      <c r="P192" s="81"/>
      <c r="Q192" s="81"/>
      <c r="R192" s="81"/>
      <c r="S192" s="81"/>
      <c r="T192" s="81"/>
      <c r="U192" s="81"/>
      <c r="V192" s="81"/>
      <c r="W192" s="81"/>
      <c r="X192" s="81"/>
      <c r="Y192" s="81"/>
      <c r="Z192" s="81"/>
      <c r="AA192" s="81"/>
      <c r="AB192" s="81"/>
      <c r="AC192" s="82"/>
      <c r="AD192" s="81">
        <v>115455892.7774495</v>
      </c>
      <c r="AE192" s="81">
        <v>1441340.5365758843</v>
      </c>
      <c r="AF192" s="81">
        <v>4271136.7099229377</v>
      </c>
      <c r="AG192" s="81">
        <v>49879038.243434198</v>
      </c>
      <c r="AH192" s="81">
        <v>48374700.58277607</v>
      </c>
      <c r="AI192" s="81">
        <v>0</v>
      </c>
      <c r="AJ192" s="81">
        <v>0</v>
      </c>
      <c r="AK192" s="81">
        <v>3309556.4032981349</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1680</v>
      </c>
      <c r="B193" s="80">
        <v>185</v>
      </c>
      <c r="C193" s="80">
        <v>16</v>
      </c>
      <c r="D193" s="80">
        <v>5</v>
      </c>
      <c r="E193" s="80">
        <v>2021</v>
      </c>
      <c r="F193" s="80" t="s">
        <v>75</v>
      </c>
      <c r="G193" s="182" t="s">
        <v>1678</v>
      </c>
      <c r="H193" s="80" t="s">
        <v>1679</v>
      </c>
      <c r="I193" s="173"/>
      <c r="J193" s="83"/>
      <c r="K193" s="81"/>
      <c r="L193" s="81"/>
      <c r="M193" s="81"/>
      <c r="N193" s="81"/>
      <c r="O193" s="81"/>
      <c r="P193" s="81"/>
      <c r="Q193" s="81"/>
      <c r="R193" s="81"/>
      <c r="S193" s="81"/>
      <c r="T193" s="81"/>
      <c r="U193" s="81"/>
      <c r="V193" s="81"/>
      <c r="W193" s="81"/>
      <c r="X193" s="81"/>
      <c r="Y193" s="81"/>
      <c r="Z193" s="81"/>
      <c r="AA193" s="81"/>
      <c r="AB193" s="81"/>
      <c r="AC193" s="82"/>
      <c r="AD193" s="81">
        <v>31875252.405085754</v>
      </c>
      <c r="AE193" s="81">
        <v>3992467.2370967786</v>
      </c>
      <c r="AF193" s="81">
        <v>7177270.966159163</v>
      </c>
      <c r="AG193" s="81">
        <v>143089221.98939046</v>
      </c>
      <c r="AH193" s="81">
        <v>152589178.59991896</v>
      </c>
      <c r="AI193" s="81">
        <v>0</v>
      </c>
      <c r="AJ193" s="81">
        <v>0</v>
      </c>
      <c r="AK193" s="81">
        <v>10065708.708765751</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2413</v>
      </c>
      <c r="B194" s="80">
        <v>186</v>
      </c>
      <c r="C194" s="80">
        <v>16</v>
      </c>
      <c r="D194" s="80">
        <v>6</v>
      </c>
      <c r="E194" s="80">
        <v>2021</v>
      </c>
      <c r="F194" s="80" t="s">
        <v>75</v>
      </c>
      <c r="G194" s="182" t="s">
        <v>2411</v>
      </c>
      <c r="H194" s="80" t="s">
        <v>2412</v>
      </c>
      <c r="I194" s="173"/>
      <c r="J194" s="83"/>
      <c r="K194" s="81"/>
      <c r="L194" s="81"/>
      <c r="M194" s="81"/>
      <c r="N194" s="81"/>
      <c r="O194" s="81"/>
      <c r="P194" s="81"/>
      <c r="Q194" s="81"/>
      <c r="R194" s="81"/>
      <c r="S194" s="81"/>
      <c r="T194" s="81"/>
      <c r="U194" s="81"/>
      <c r="V194" s="81"/>
      <c r="W194" s="81"/>
      <c r="X194" s="81"/>
      <c r="Y194" s="81"/>
      <c r="Z194" s="81"/>
      <c r="AA194" s="81"/>
      <c r="AB194" s="81"/>
      <c r="AC194" s="82"/>
      <c r="AD194" s="81">
        <v>46224693.040179439</v>
      </c>
      <c r="AE194" s="81">
        <v>1760615.1176278372</v>
      </c>
      <c r="AF194" s="81">
        <v>1180066.6373807706</v>
      </c>
      <c r="AG194" s="81">
        <v>77080146.503054634</v>
      </c>
      <c r="AH194" s="81">
        <v>100454786.26200485</v>
      </c>
      <c r="AI194" s="81">
        <v>0</v>
      </c>
      <c r="AJ194" s="81">
        <v>0</v>
      </c>
      <c r="AK194" s="81">
        <v>6691307.9448905615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2365</v>
      </c>
      <c r="B195" s="80">
        <v>187</v>
      </c>
      <c r="C195" s="80">
        <v>16</v>
      </c>
      <c r="D195" s="80">
        <v>7</v>
      </c>
      <c r="E195" s="80">
        <v>2021</v>
      </c>
      <c r="F195" s="80" t="s">
        <v>75</v>
      </c>
      <c r="G195" s="182" t="s">
        <v>2363</v>
      </c>
      <c r="H195" s="80" t="s">
        <v>2364</v>
      </c>
      <c r="I195" s="173"/>
      <c r="J195" s="83"/>
      <c r="K195" s="81"/>
      <c r="L195" s="81"/>
      <c r="M195" s="81"/>
      <c r="N195" s="81"/>
      <c r="O195" s="81"/>
      <c r="P195" s="81"/>
      <c r="Q195" s="81"/>
      <c r="R195" s="81"/>
      <c r="S195" s="81"/>
      <c r="T195" s="81"/>
      <c r="U195" s="81"/>
      <c r="V195" s="81"/>
      <c r="W195" s="81"/>
      <c r="X195" s="81"/>
      <c r="Y195" s="81"/>
      <c r="Z195" s="81"/>
      <c r="AA195" s="81"/>
      <c r="AB195" s="81"/>
      <c r="AC195" s="82"/>
      <c r="AD195" s="81">
        <v>373646.95255992911</v>
      </c>
      <c r="AE195" s="81">
        <v>128937.81157867334</v>
      </c>
      <c r="AF195" s="81">
        <v>493162.17681584432</v>
      </c>
      <c r="AG195" s="81">
        <v>1782199.919145772</v>
      </c>
      <c r="AH195" s="81">
        <v>2046943.2889084867</v>
      </c>
      <c r="AI195" s="81">
        <v>0</v>
      </c>
      <c r="AJ195" s="81">
        <v>0</v>
      </c>
      <c r="AK195" s="81">
        <v>133364.11001272776</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2329</v>
      </c>
      <c r="B196" s="80">
        <v>188</v>
      </c>
      <c r="C196" s="80">
        <v>16</v>
      </c>
      <c r="D196" s="80">
        <v>8</v>
      </c>
      <c r="E196" s="80">
        <v>2021</v>
      </c>
      <c r="F196" s="80" t="s">
        <v>75</v>
      </c>
      <c r="G196" s="182" t="s">
        <v>2327</v>
      </c>
      <c r="H196" s="80" t="s">
        <v>2328</v>
      </c>
      <c r="I196" s="173"/>
      <c r="J196" s="83"/>
      <c r="K196" s="81"/>
      <c r="L196" s="81"/>
      <c r="M196" s="81"/>
      <c r="N196" s="81"/>
      <c r="O196" s="81"/>
      <c r="P196" s="81"/>
      <c r="Q196" s="81"/>
      <c r="R196" s="81"/>
      <c r="S196" s="81"/>
      <c r="T196" s="81"/>
      <c r="U196" s="81"/>
      <c r="V196" s="81"/>
      <c r="W196" s="81"/>
      <c r="X196" s="81"/>
      <c r="Y196" s="81"/>
      <c r="Z196" s="81"/>
      <c r="AA196" s="81"/>
      <c r="AB196" s="81"/>
      <c r="AC196" s="82"/>
      <c r="AD196" s="81">
        <v>144348042.83329764</v>
      </c>
      <c r="AE196" s="81">
        <v>2442143.5502579683</v>
      </c>
      <c r="AF196" s="81">
        <v>4552943.6681034202</v>
      </c>
      <c r="AG196" s="81">
        <v>101348520.71851113</v>
      </c>
      <c r="AH196" s="81">
        <v>103796734.48879422</v>
      </c>
      <c r="AI196" s="81">
        <v>0</v>
      </c>
      <c r="AJ196" s="81">
        <v>0</v>
      </c>
      <c r="AK196" s="81">
        <v>7610811.4789842209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1724</v>
      </c>
      <c r="B197" s="80">
        <v>189</v>
      </c>
      <c r="C197" s="80">
        <v>16</v>
      </c>
      <c r="D197" s="80">
        <v>9</v>
      </c>
      <c r="E197" s="80">
        <v>2021</v>
      </c>
      <c r="F197" s="80" t="s">
        <v>75</v>
      </c>
      <c r="G197" s="182" t="s">
        <v>1722</v>
      </c>
      <c r="H197" s="80" t="s">
        <v>1723</v>
      </c>
      <c r="I197" s="173"/>
      <c r="J197" s="83"/>
      <c r="K197" s="81"/>
      <c r="L197" s="81"/>
      <c r="M197" s="81"/>
      <c r="N197" s="81"/>
      <c r="O197" s="81"/>
      <c r="P197" s="81"/>
      <c r="Q197" s="81"/>
      <c r="R197" s="81"/>
      <c r="S197" s="81"/>
      <c r="T197" s="81"/>
      <c r="U197" s="81"/>
      <c r="V197" s="81"/>
      <c r="W197" s="81"/>
      <c r="X197" s="81"/>
      <c r="Y197" s="81"/>
      <c r="Z197" s="81"/>
      <c r="AA197" s="81"/>
      <c r="AB197" s="81"/>
      <c r="AC197" s="82"/>
      <c r="AD197" s="81">
        <v>131265653.49365686</v>
      </c>
      <c r="AE197" s="81">
        <v>1519624.2078915075</v>
      </c>
      <c r="AF197" s="81">
        <v>907066.14664342802</v>
      </c>
      <c r="AG197" s="81">
        <v>54740608.908952095</v>
      </c>
      <c r="AH197" s="81">
        <v>65017602.752187118</v>
      </c>
      <c r="AI197" s="81">
        <v>0</v>
      </c>
      <c r="AJ197" s="81">
        <v>0</v>
      </c>
      <c r="AK197" s="81">
        <v>4802158.0715606613</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2373</v>
      </c>
      <c r="B198" s="80">
        <v>190</v>
      </c>
      <c r="C198" s="80">
        <v>16</v>
      </c>
      <c r="D198" s="80">
        <v>10</v>
      </c>
      <c r="E198" s="80">
        <v>2021</v>
      </c>
      <c r="F198" s="80" t="s">
        <v>75</v>
      </c>
      <c r="G198" s="182" t="s">
        <v>2371</v>
      </c>
      <c r="H198" s="80" t="s">
        <v>2372</v>
      </c>
      <c r="I198" s="173"/>
      <c r="J198" s="83"/>
      <c r="K198" s="81"/>
      <c r="L198" s="81"/>
      <c r="M198" s="81"/>
      <c r="N198" s="81"/>
      <c r="O198" s="81"/>
      <c r="P198" s="81"/>
      <c r="Q198" s="81"/>
      <c r="R198" s="81"/>
      <c r="S198" s="81"/>
      <c r="T198" s="81"/>
      <c r="U198" s="81"/>
      <c r="V198" s="81"/>
      <c r="W198" s="81"/>
      <c r="X198" s="81"/>
      <c r="Y198" s="81"/>
      <c r="Z198" s="81"/>
      <c r="AA198" s="81"/>
      <c r="AB198" s="81"/>
      <c r="AC198" s="82"/>
      <c r="AD198" s="81">
        <v>0</v>
      </c>
      <c r="AE198" s="81">
        <v>110518.12421029144</v>
      </c>
      <c r="AF198" s="81">
        <v>378678.10005502333</v>
      </c>
      <c r="AG198" s="81">
        <v>1799119.5386313333</v>
      </c>
      <c r="AH198" s="81">
        <v>2590009.875761759</v>
      </c>
      <c r="AI198" s="81">
        <v>0</v>
      </c>
      <c r="AJ198" s="81">
        <v>0</v>
      </c>
      <c r="AK198" s="81">
        <v>185869.66513584895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1728</v>
      </c>
      <c r="B199" s="80">
        <v>191</v>
      </c>
      <c r="C199" s="80">
        <v>16</v>
      </c>
      <c r="D199" s="80">
        <v>11</v>
      </c>
      <c r="E199" s="80">
        <v>2021</v>
      </c>
      <c r="F199" s="80" t="s">
        <v>75</v>
      </c>
      <c r="G199" s="182" t="s">
        <v>1726</v>
      </c>
      <c r="H199" s="80" t="s">
        <v>1727</v>
      </c>
      <c r="I199" s="173"/>
      <c r="J199" s="83"/>
      <c r="K199" s="81"/>
      <c r="L199" s="81"/>
      <c r="M199" s="81"/>
      <c r="N199" s="81"/>
      <c r="O199" s="81"/>
      <c r="P199" s="81"/>
      <c r="Q199" s="81"/>
      <c r="R199" s="81"/>
      <c r="S199" s="81"/>
      <c r="T199" s="81"/>
      <c r="U199" s="81"/>
      <c r="V199" s="81"/>
      <c r="W199" s="81"/>
      <c r="X199" s="81"/>
      <c r="Y199" s="81"/>
      <c r="Z199" s="81"/>
      <c r="AA199" s="81"/>
      <c r="AB199" s="81"/>
      <c r="AC199" s="82"/>
      <c r="AD199" s="81">
        <v>245847819.72924033</v>
      </c>
      <c r="AE199" s="81">
        <v>1059132.0236819596</v>
      </c>
      <c r="AF199" s="81">
        <v>3179134.7469735681</v>
      </c>
      <c r="AG199" s="81">
        <v>62816907.276726604</v>
      </c>
      <c r="AH199" s="81">
        <v>64211357.742474176</v>
      </c>
      <c r="AI199" s="81">
        <v>0</v>
      </c>
      <c r="AJ199" s="81">
        <v>0</v>
      </c>
      <c r="AK199" s="81">
        <v>4700166.0307339998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1688</v>
      </c>
      <c r="B200" s="80">
        <v>192</v>
      </c>
      <c r="C200" s="80">
        <v>16</v>
      </c>
      <c r="D200" s="80">
        <v>12</v>
      </c>
      <c r="E200" s="80">
        <v>2021</v>
      </c>
      <c r="F200" s="80" t="s">
        <v>75</v>
      </c>
      <c r="G200" s="182" t="s">
        <v>1687</v>
      </c>
      <c r="H200" s="80" t="s">
        <v>1682</v>
      </c>
      <c r="I200" s="173"/>
      <c r="J200" s="83"/>
      <c r="K200" s="81"/>
      <c r="L200" s="81"/>
      <c r="M200" s="81"/>
      <c r="N200" s="81"/>
      <c r="O200" s="81"/>
      <c r="P200" s="81"/>
      <c r="Q200" s="81"/>
      <c r="R200" s="81"/>
      <c r="S200" s="81"/>
      <c r="T200" s="81"/>
      <c r="U200" s="81"/>
      <c r="V200" s="81"/>
      <c r="W200" s="81"/>
      <c r="X200" s="81"/>
      <c r="Y200" s="81"/>
      <c r="Z200" s="81"/>
      <c r="AA200" s="81"/>
      <c r="AB200" s="81"/>
      <c r="AC200" s="82"/>
      <c r="AD200" s="81">
        <v>3240361.6948039643</v>
      </c>
      <c r="AE200" s="81">
        <v>372998.66920973366</v>
      </c>
      <c r="AF200" s="81">
        <v>792582.06988260709</v>
      </c>
      <c r="AG200" s="81">
        <v>12221605.141736986</v>
      </c>
      <c r="AH200" s="81">
        <v>12536483.285743609</v>
      </c>
      <c r="AI200" s="81">
        <v>0</v>
      </c>
      <c r="AJ200" s="81">
        <v>0</v>
      </c>
      <c r="AK200" s="81">
        <v>883405.96494651365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2389</v>
      </c>
      <c r="B201" s="80">
        <v>193</v>
      </c>
      <c r="C201" s="80">
        <v>16</v>
      </c>
      <c r="D201" s="80">
        <v>13</v>
      </c>
      <c r="E201" s="80">
        <v>2021</v>
      </c>
      <c r="F201" s="80" t="s">
        <v>75</v>
      </c>
      <c r="G201" s="182" t="s">
        <v>2387</v>
      </c>
      <c r="H201" s="80" t="s">
        <v>2388</v>
      </c>
      <c r="I201" s="173"/>
      <c r="J201" s="83"/>
      <c r="K201" s="81"/>
      <c r="L201" s="81"/>
      <c r="M201" s="81"/>
      <c r="N201" s="81"/>
      <c r="O201" s="81"/>
      <c r="P201" s="81"/>
      <c r="Q201" s="81"/>
      <c r="R201" s="81"/>
      <c r="S201" s="81"/>
      <c r="T201" s="81"/>
      <c r="U201" s="81"/>
      <c r="V201" s="81"/>
      <c r="W201" s="81"/>
      <c r="X201" s="81"/>
      <c r="Y201" s="81"/>
      <c r="Z201" s="81"/>
      <c r="AA201" s="81"/>
      <c r="AB201" s="81"/>
      <c r="AC201" s="82"/>
      <c r="AD201" s="81">
        <v>33131253.162302271</v>
      </c>
      <c r="AE201" s="81">
        <v>689203.30236695649</v>
      </c>
      <c r="AF201" s="81">
        <v>766162.66755318688</v>
      </c>
      <c r="AG201" s="81">
        <v>37454397.667870484</v>
      </c>
      <c r="AH201" s="81">
        <v>16258578.123330267</v>
      </c>
      <c r="AI201" s="81">
        <v>0</v>
      </c>
      <c r="AJ201" s="81">
        <v>0</v>
      </c>
      <c r="AK201" s="81">
        <v>1298331.1143069786</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1716</v>
      </c>
      <c r="B202" s="80">
        <v>194</v>
      </c>
      <c r="C202" s="80">
        <v>16</v>
      </c>
      <c r="D202" s="80">
        <v>14</v>
      </c>
      <c r="E202" s="80">
        <v>2021</v>
      </c>
      <c r="F202" s="80" t="s">
        <v>75</v>
      </c>
      <c r="G202" s="182" t="s">
        <v>1714</v>
      </c>
      <c r="H202" s="80" t="s">
        <v>1715</v>
      </c>
      <c r="I202" s="173"/>
      <c r="J202" s="83"/>
      <c r="K202" s="81"/>
      <c r="L202" s="81"/>
      <c r="M202" s="81"/>
      <c r="N202" s="81"/>
      <c r="O202" s="81"/>
      <c r="P202" s="81"/>
      <c r="Q202" s="81"/>
      <c r="R202" s="81"/>
      <c r="S202" s="81"/>
      <c r="T202" s="81"/>
      <c r="U202" s="81"/>
      <c r="V202" s="81"/>
      <c r="W202" s="81"/>
      <c r="X202" s="81"/>
      <c r="Y202" s="81"/>
      <c r="Z202" s="81"/>
      <c r="AA202" s="81"/>
      <c r="AB202" s="81"/>
      <c r="AC202" s="82"/>
      <c r="AD202" s="81">
        <v>12863490.142729344</v>
      </c>
      <c r="AE202" s="81">
        <v>1175790.0436817119</v>
      </c>
      <c r="AF202" s="81">
        <v>2800456.646918545</v>
      </c>
      <c r="AG202" s="81">
        <v>44284284.066875316</v>
      </c>
      <c r="AH202" s="81">
        <v>47509971.479094319</v>
      </c>
      <c r="AI202" s="81">
        <v>0</v>
      </c>
      <c r="AJ202" s="81">
        <v>0</v>
      </c>
      <c r="AK202" s="81">
        <v>3367181.2500457605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2325</v>
      </c>
      <c r="B203" s="80">
        <v>195</v>
      </c>
      <c r="C203" s="80">
        <v>16</v>
      </c>
      <c r="D203" s="80">
        <v>15</v>
      </c>
      <c r="E203" s="80">
        <v>2021</v>
      </c>
      <c r="F203" s="80" t="s">
        <v>75</v>
      </c>
      <c r="G203" s="182" t="s">
        <v>2323</v>
      </c>
      <c r="H203" s="80" t="s">
        <v>2324</v>
      </c>
      <c r="I203" s="173"/>
      <c r="J203" s="83"/>
      <c r="K203" s="81"/>
      <c r="L203" s="81"/>
      <c r="M203" s="81"/>
      <c r="N203" s="81"/>
      <c r="O203" s="81"/>
      <c r="P203" s="81"/>
      <c r="Q203" s="81"/>
      <c r="R203" s="81"/>
      <c r="S203" s="81"/>
      <c r="T203" s="81"/>
      <c r="U203" s="81"/>
      <c r="V203" s="81"/>
      <c r="W203" s="81"/>
      <c r="X203" s="81"/>
      <c r="Y203" s="81"/>
      <c r="Z203" s="81"/>
      <c r="AA203" s="81"/>
      <c r="AB203" s="81"/>
      <c r="AC203" s="82"/>
      <c r="AD203" s="81">
        <v>205315742.58419371</v>
      </c>
      <c r="AE203" s="81">
        <v>2121333.9952586498</v>
      </c>
      <c r="AF203" s="81">
        <v>7018754.5521826427</v>
      </c>
      <c r="AG203" s="81">
        <v>83154289.898371071</v>
      </c>
      <c r="AH203" s="81">
        <v>82049006.402962416</v>
      </c>
      <c r="AI203" s="81">
        <v>0</v>
      </c>
      <c r="AJ203" s="81">
        <v>0</v>
      </c>
      <c r="AK203" s="81">
        <v>6223745.9765191674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2333</v>
      </c>
      <c r="B204" s="80">
        <v>196</v>
      </c>
      <c r="C204" s="80">
        <v>16</v>
      </c>
      <c r="D204" s="80">
        <v>16</v>
      </c>
      <c r="E204" s="80">
        <v>2021</v>
      </c>
      <c r="F204" s="80" t="s">
        <v>75</v>
      </c>
      <c r="G204" s="182" t="s">
        <v>2331</v>
      </c>
      <c r="H204" s="80" t="s">
        <v>2332</v>
      </c>
      <c r="I204" s="173"/>
      <c r="J204" s="83"/>
      <c r="K204" s="81"/>
      <c r="L204" s="81"/>
      <c r="M204" s="81"/>
      <c r="N204" s="81"/>
      <c r="O204" s="81"/>
      <c r="P204" s="81"/>
      <c r="Q204" s="81"/>
      <c r="R204" s="81"/>
      <c r="S204" s="81"/>
      <c r="T204" s="81"/>
      <c r="U204" s="81"/>
      <c r="V204" s="81"/>
      <c r="W204" s="81"/>
      <c r="X204" s="81"/>
      <c r="Y204" s="81"/>
      <c r="Z204" s="81"/>
      <c r="AA204" s="81"/>
      <c r="AB204" s="81"/>
      <c r="AC204" s="82"/>
      <c r="AD204" s="81">
        <v>210768665.36697122</v>
      </c>
      <c r="AE204" s="81">
        <v>1628607.3581544335</v>
      </c>
      <c r="AF204" s="81">
        <v>1805325.825843716</v>
      </c>
      <c r="AG204" s="81">
        <v>101850469.42991613</v>
      </c>
      <c r="AH204" s="81">
        <v>77253310.697519675</v>
      </c>
      <c r="AI204" s="81">
        <v>0</v>
      </c>
      <c r="AJ204" s="81">
        <v>0</v>
      </c>
      <c r="AK204" s="81">
        <v>5688320.5781511394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2369</v>
      </c>
      <c r="B205" s="80">
        <v>197</v>
      </c>
      <c r="C205" s="80">
        <v>16</v>
      </c>
      <c r="D205" s="80">
        <v>17</v>
      </c>
      <c r="E205" s="80">
        <v>2021</v>
      </c>
      <c r="F205" s="80" t="s">
        <v>75</v>
      </c>
      <c r="G205" s="182" t="s">
        <v>2367</v>
      </c>
      <c r="H205" s="80" t="s">
        <v>2368</v>
      </c>
      <c r="I205" s="173"/>
      <c r="J205" s="83"/>
      <c r="K205" s="81"/>
      <c r="L205" s="81"/>
      <c r="M205" s="81"/>
      <c r="N205" s="81"/>
      <c r="O205" s="81"/>
      <c r="P205" s="81"/>
      <c r="Q205" s="81"/>
      <c r="R205" s="81"/>
      <c r="S205" s="81"/>
      <c r="T205" s="81"/>
      <c r="U205" s="81"/>
      <c r="V205" s="81"/>
      <c r="W205" s="81"/>
      <c r="X205" s="81"/>
      <c r="Y205" s="81"/>
      <c r="Z205" s="81"/>
      <c r="AA205" s="81"/>
      <c r="AB205" s="81"/>
      <c r="AC205" s="82"/>
      <c r="AD205" s="81">
        <v>3017963.3283690745</v>
      </c>
      <c r="AE205" s="81">
        <v>127402.8376313082</v>
      </c>
      <c r="AF205" s="81">
        <v>140903.47909024125</v>
      </c>
      <c r="AG205" s="81">
        <v>5307120.6453043399</v>
      </c>
      <c r="AH205" s="81">
        <v>8467661.3196275569</v>
      </c>
      <c r="AI205" s="81">
        <v>0</v>
      </c>
      <c r="AJ205" s="81">
        <v>0</v>
      </c>
      <c r="AK205" s="81">
        <v>683359.79992742196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2321</v>
      </c>
      <c r="B206" s="80">
        <v>198</v>
      </c>
      <c r="C206" s="80">
        <v>16</v>
      </c>
      <c r="D206" s="80">
        <v>18</v>
      </c>
      <c r="E206" s="80">
        <v>2021</v>
      </c>
      <c r="F206" s="80" t="s">
        <v>75</v>
      </c>
      <c r="G206" s="182" t="s">
        <v>2319</v>
      </c>
      <c r="H206" s="80" t="s">
        <v>2320</v>
      </c>
      <c r="I206" s="173"/>
      <c r="J206" s="83"/>
      <c r="K206" s="81"/>
      <c r="L206" s="81"/>
      <c r="M206" s="81"/>
      <c r="N206" s="81"/>
      <c r="O206" s="81"/>
      <c r="P206" s="81"/>
      <c r="Q206" s="81"/>
      <c r="R206" s="81"/>
      <c r="S206" s="81"/>
      <c r="T206" s="81"/>
      <c r="U206" s="81"/>
      <c r="V206" s="81"/>
      <c r="W206" s="81"/>
      <c r="X206" s="81"/>
      <c r="Y206" s="81"/>
      <c r="Z206" s="81"/>
      <c r="AA206" s="81"/>
      <c r="AB206" s="81"/>
      <c r="AC206" s="82"/>
      <c r="AD206" s="81">
        <v>265403.96428469667</v>
      </c>
      <c r="AE206" s="81">
        <v>144287.55105232497</v>
      </c>
      <c r="AF206" s="81">
        <v>634065.65590608562</v>
      </c>
      <c r="AG206" s="81">
        <v>3231647.3217421747</v>
      </c>
      <c r="AH206" s="81">
        <v>5631182.7621400822</v>
      </c>
      <c r="AI206" s="81">
        <v>0</v>
      </c>
      <c r="AJ206" s="81">
        <v>0</v>
      </c>
      <c r="AK206" s="81">
        <v>422538.45485331758</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1656</v>
      </c>
      <c r="B207" s="80">
        <v>199</v>
      </c>
      <c r="C207" s="80">
        <v>16</v>
      </c>
      <c r="D207" s="80">
        <v>19</v>
      </c>
      <c r="E207" s="80">
        <v>2021</v>
      </c>
      <c r="F207" s="80" t="s">
        <v>75</v>
      </c>
      <c r="G207" s="182" t="s">
        <v>1654</v>
      </c>
      <c r="H207" s="80" t="s">
        <v>1655</v>
      </c>
      <c r="I207" s="173"/>
      <c r="J207" s="83"/>
      <c r="K207" s="81"/>
      <c r="L207" s="81"/>
      <c r="M207" s="81"/>
      <c r="N207" s="81"/>
      <c r="O207" s="81"/>
      <c r="P207" s="81"/>
      <c r="Q207" s="81"/>
      <c r="R207" s="81"/>
      <c r="S207" s="81"/>
      <c r="T207" s="81"/>
      <c r="U207" s="81"/>
      <c r="V207" s="81"/>
      <c r="W207" s="81"/>
      <c r="X207" s="81"/>
      <c r="Y207" s="81"/>
      <c r="Z207" s="81"/>
      <c r="AA207" s="81"/>
      <c r="AB207" s="81"/>
      <c r="AC207" s="82"/>
      <c r="AD207" s="81">
        <v>455835285.44501978</v>
      </c>
      <c r="AE207" s="81">
        <v>35106389.150188558</v>
      </c>
      <c r="AF207" s="81">
        <v>14865317.044020453</v>
      </c>
      <c r="AG207" s="81">
        <v>1770982211.4268448</v>
      </c>
      <c r="AH207" s="81">
        <v>1461626121.5980303</v>
      </c>
      <c r="AI207" s="81">
        <v>0</v>
      </c>
      <c r="AJ207" s="81">
        <v>0</v>
      </c>
      <c r="AK207" s="81">
        <v>96048674.514501169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2381</v>
      </c>
      <c r="B208" s="80">
        <v>200</v>
      </c>
      <c r="C208" s="80">
        <v>16</v>
      </c>
      <c r="D208" s="80">
        <v>20</v>
      </c>
      <c r="E208" s="80">
        <v>2021</v>
      </c>
      <c r="F208" s="80" t="s">
        <v>75</v>
      </c>
      <c r="G208" s="182" t="s">
        <v>2379</v>
      </c>
      <c r="H208" s="80" t="s">
        <v>2380</v>
      </c>
      <c r="I208" s="173"/>
      <c r="J208" s="83"/>
      <c r="K208" s="81"/>
      <c r="L208" s="81"/>
      <c r="M208" s="81"/>
      <c r="N208" s="81"/>
      <c r="O208" s="81"/>
      <c r="P208" s="81"/>
      <c r="Q208" s="81"/>
      <c r="R208" s="81"/>
      <c r="S208" s="81"/>
      <c r="T208" s="81"/>
      <c r="U208" s="81"/>
      <c r="V208" s="81"/>
      <c r="W208" s="81"/>
      <c r="X208" s="81"/>
      <c r="Y208" s="81"/>
      <c r="Z208" s="81"/>
      <c r="AA208" s="81"/>
      <c r="AB208" s="81"/>
      <c r="AC208" s="82"/>
      <c r="AD208" s="81">
        <v>11812432.124669887</v>
      </c>
      <c r="AE208" s="81">
        <v>839630.74920874205</v>
      </c>
      <c r="AF208" s="81">
        <v>1770099.9560711556</v>
      </c>
      <c r="AG208" s="81">
        <v>14545232.884420715</v>
      </c>
      <c r="AH208" s="81">
        <v>18288811.671104807</v>
      </c>
      <c r="AI208" s="81">
        <v>0</v>
      </c>
      <c r="AJ208" s="81">
        <v>0</v>
      </c>
      <c r="AK208" s="81">
        <v>1355430.9055033729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2429</v>
      </c>
      <c r="B209" s="80">
        <v>201</v>
      </c>
      <c r="C209" s="80">
        <v>16</v>
      </c>
      <c r="D209" s="80">
        <v>21</v>
      </c>
      <c r="E209" s="80">
        <v>2021</v>
      </c>
      <c r="F209" s="80" t="s">
        <v>75</v>
      </c>
      <c r="G209" s="182" t="s">
        <v>2427</v>
      </c>
      <c r="H209" s="80" t="s">
        <v>2428</v>
      </c>
      <c r="I209" s="173"/>
      <c r="J209" s="83"/>
      <c r="K209" s="81"/>
      <c r="L209" s="81"/>
      <c r="M209" s="81"/>
      <c r="N209" s="81"/>
      <c r="O209" s="81"/>
      <c r="P209" s="81"/>
      <c r="Q209" s="81"/>
      <c r="R209" s="81"/>
      <c r="S209" s="81"/>
      <c r="T209" s="81"/>
      <c r="U209" s="81"/>
      <c r="V209" s="81"/>
      <c r="W209" s="81"/>
      <c r="X209" s="81"/>
      <c r="Y209" s="81"/>
      <c r="Z209" s="81"/>
      <c r="AA209" s="81"/>
      <c r="AB209" s="81"/>
      <c r="AC209" s="82"/>
      <c r="AD209" s="81">
        <v>543898191.04046178</v>
      </c>
      <c r="AE209" s="81">
        <v>1808199.3099961572</v>
      </c>
      <c r="AF209" s="81">
        <v>3496167.574926611</v>
      </c>
      <c r="AG209" s="81">
        <v>82584662.709023863</v>
      </c>
      <c r="AH209" s="81">
        <v>106537132.0347615</v>
      </c>
      <c r="AI209" s="81">
        <v>0</v>
      </c>
      <c r="AJ209" s="81">
        <v>0</v>
      </c>
      <c r="AK209" s="81">
        <v>8361640.9172448535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2357</v>
      </c>
      <c r="B210" s="80">
        <v>202</v>
      </c>
      <c r="C210" s="80">
        <v>16</v>
      </c>
      <c r="D210" s="80">
        <v>22</v>
      </c>
      <c r="E210" s="80">
        <v>2021</v>
      </c>
      <c r="F210" s="80" t="s">
        <v>75</v>
      </c>
      <c r="G210" s="182" t="s">
        <v>2355</v>
      </c>
      <c r="H210" s="80" t="s">
        <v>2356</v>
      </c>
      <c r="I210" s="173"/>
      <c r="J210" s="83"/>
      <c r="K210" s="81"/>
      <c r="L210" s="81"/>
      <c r="M210" s="81"/>
      <c r="N210" s="81"/>
      <c r="O210" s="81"/>
      <c r="P210" s="81"/>
      <c r="Q210" s="81"/>
      <c r="R210" s="81"/>
      <c r="S210" s="81"/>
      <c r="T210" s="81"/>
      <c r="U210" s="81"/>
      <c r="V210" s="81"/>
      <c r="W210" s="81"/>
      <c r="X210" s="81"/>
      <c r="Y210" s="81"/>
      <c r="Z210" s="81"/>
      <c r="AA210" s="81"/>
      <c r="AB210" s="81"/>
      <c r="AC210" s="82"/>
      <c r="AD210" s="81">
        <v>9997489.3115087692</v>
      </c>
      <c r="AE210" s="81">
        <v>412907.99184122775</v>
      </c>
      <c r="AF210" s="81">
        <v>1065582.5606199494</v>
      </c>
      <c r="AG210" s="81">
        <v>5098445.3383157523</v>
      </c>
      <c r="AH210" s="81">
        <v>6650476.9713108381</v>
      </c>
      <c r="AI210" s="81">
        <v>0</v>
      </c>
      <c r="AJ210" s="81">
        <v>0</v>
      </c>
      <c r="AK210" s="81">
        <v>548551.78714880836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2401</v>
      </c>
      <c r="B211" s="80">
        <v>203</v>
      </c>
      <c r="C211" s="80">
        <v>16</v>
      </c>
      <c r="D211" s="80">
        <v>23</v>
      </c>
      <c r="E211" s="80">
        <v>2021</v>
      </c>
      <c r="F211" s="80" t="s">
        <v>75</v>
      </c>
      <c r="G211" s="182" t="s">
        <v>2399</v>
      </c>
      <c r="H211" s="80" t="s">
        <v>2400</v>
      </c>
      <c r="I211" s="173"/>
      <c r="J211" s="83"/>
      <c r="K211" s="81"/>
      <c r="L211" s="81"/>
      <c r="M211" s="81"/>
      <c r="N211" s="81"/>
      <c r="O211" s="81"/>
      <c r="P211" s="81"/>
      <c r="Q211" s="81"/>
      <c r="R211" s="81"/>
      <c r="S211" s="81"/>
      <c r="T211" s="81"/>
      <c r="U211" s="81"/>
      <c r="V211" s="81"/>
      <c r="W211" s="81"/>
      <c r="X211" s="81"/>
      <c r="Y211" s="81"/>
      <c r="Z211" s="81"/>
      <c r="AA211" s="81"/>
      <c r="AB211" s="81"/>
      <c r="AC211" s="82"/>
      <c r="AD211" s="81">
        <v>8282313.050104904</v>
      </c>
      <c r="AE211" s="81">
        <v>331554.37263087434</v>
      </c>
      <c r="AF211" s="81">
        <v>1056776.0931768096</v>
      </c>
      <c r="AG211" s="81">
        <v>10337887.505677849</v>
      </c>
      <c r="AH211" s="81">
        <v>12102030.016260991</v>
      </c>
      <c r="AI211" s="81">
        <v>0</v>
      </c>
      <c r="AJ211" s="81">
        <v>0</v>
      </c>
      <c r="AK211" s="81">
        <v>803466.25727156177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2433</v>
      </c>
      <c r="B212" s="80">
        <v>204</v>
      </c>
      <c r="C212" s="80">
        <v>16</v>
      </c>
      <c r="D212" s="80">
        <v>24</v>
      </c>
      <c r="E212" s="80">
        <v>2021</v>
      </c>
      <c r="F212" s="80" t="s">
        <v>75</v>
      </c>
      <c r="G212" s="182" t="s">
        <v>2431</v>
      </c>
      <c r="H212" s="80" t="s">
        <v>2432</v>
      </c>
      <c r="I212" s="173"/>
      <c r="J212" s="83"/>
      <c r="K212" s="81"/>
      <c r="L212" s="81"/>
      <c r="M212" s="81"/>
      <c r="N212" s="81"/>
      <c r="O212" s="81"/>
      <c r="P212" s="81"/>
      <c r="Q212" s="81"/>
      <c r="R212" s="81"/>
      <c r="S212" s="81"/>
      <c r="T212" s="81"/>
      <c r="U212" s="81"/>
      <c r="V212" s="81"/>
      <c r="W212" s="81"/>
      <c r="X212" s="81"/>
      <c r="Y212" s="81"/>
      <c r="Z212" s="81"/>
      <c r="AA212" s="81"/>
      <c r="AB212" s="81"/>
      <c r="AC212" s="82"/>
      <c r="AD212" s="81">
        <v>55213194.808588676</v>
      </c>
      <c r="AE212" s="81">
        <v>2233387.0934163067</v>
      </c>
      <c r="AF212" s="81">
        <v>7793723.6871789685</v>
      </c>
      <c r="AG212" s="81">
        <v>104580168.04025331</v>
      </c>
      <c r="AH212" s="81">
        <v>117607335.53600128</v>
      </c>
      <c r="AI212" s="81">
        <v>0</v>
      </c>
      <c r="AJ212" s="81">
        <v>0</v>
      </c>
      <c r="AK212" s="81">
        <v>8499730.5272186622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2397</v>
      </c>
      <c r="B213" s="80">
        <v>205</v>
      </c>
      <c r="C213" s="80">
        <v>16</v>
      </c>
      <c r="D213" s="80">
        <v>25</v>
      </c>
      <c r="E213" s="80">
        <v>2021</v>
      </c>
      <c r="F213" s="80" t="s">
        <v>75</v>
      </c>
      <c r="G213" s="182" t="s">
        <v>2395</v>
      </c>
      <c r="H213" s="80" t="s">
        <v>2396</v>
      </c>
      <c r="I213" s="173"/>
      <c r="J213" s="83"/>
      <c r="K213" s="81"/>
      <c r="L213" s="81"/>
      <c r="M213" s="81"/>
      <c r="N213" s="81"/>
      <c r="O213" s="81"/>
      <c r="P213" s="81"/>
      <c r="Q213" s="81"/>
      <c r="R213" s="81"/>
      <c r="S213" s="81"/>
      <c r="T213" s="81"/>
      <c r="U213" s="81"/>
      <c r="V213" s="81"/>
      <c r="W213" s="81"/>
      <c r="X213" s="81"/>
      <c r="Y213" s="81"/>
      <c r="Z213" s="81"/>
      <c r="AA213" s="81"/>
      <c r="AB213" s="81"/>
      <c r="AC213" s="82"/>
      <c r="AD213" s="81">
        <v>5770040.0483812541</v>
      </c>
      <c r="AE213" s="81">
        <v>722972.72920898988</v>
      </c>
      <c r="AF213" s="81">
        <v>1488292.9978906733</v>
      </c>
      <c r="AG213" s="81">
        <v>14928744.259426769</v>
      </c>
      <c r="AH213" s="81">
        <v>15606898.219106339</v>
      </c>
      <c r="AI213" s="81">
        <v>0</v>
      </c>
      <c r="AJ213" s="81">
        <v>0</v>
      </c>
      <c r="AK213" s="81">
        <v>1190432.1985289648</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2353</v>
      </c>
      <c r="B214" s="80">
        <v>206</v>
      </c>
      <c r="C214" s="80">
        <v>16</v>
      </c>
      <c r="D214" s="80">
        <v>26</v>
      </c>
      <c r="E214" s="80">
        <v>2021</v>
      </c>
      <c r="F214" s="80" t="s">
        <v>75</v>
      </c>
      <c r="G214" s="182" t="s">
        <v>2351</v>
      </c>
      <c r="H214" s="80" t="s">
        <v>2352</v>
      </c>
      <c r="I214" s="173"/>
      <c r="J214" s="83"/>
      <c r="K214" s="81"/>
      <c r="L214" s="81"/>
      <c r="M214" s="81"/>
      <c r="N214" s="81"/>
      <c r="O214" s="81"/>
      <c r="P214" s="81"/>
      <c r="Q214" s="81"/>
      <c r="R214" s="81"/>
      <c r="S214" s="81"/>
      <c r="T214" s="81"/>
      <c r="U214" s="81"/>
      <c r="V214" s="81"/>
      <c r="W214" s="81"/>
      <c r="X214" s="81"/>
      <c r="Y214" s="81"/>
      <c r="Z214" s="81"/>
      <c r="AA214" s="81"/>
      <c r="AB214" s="81"/>
      <c r="AC214" s="82"/>
      <c r="AD214" s="81">
        <v>2668529.0200977433</v>
      </c>
      <c r="AE214" s="81">
        <v>217966.30052585257</v>
      </c>
      <c r="AF214" s="81">
        <v>281806.9581804825</v>
      </c>
      <c r="AG214" s="81">
        <v>4917969.397136434</v>
      </c>
      <c r="AH214" s="81">
        <v>7945481.9091917183</v>
      </c>
      <c r="AI214" s="81">
        <v>0</v>
      </c>
      <c r="AJ214" s="81">
        <v>0</v>
      </c>
      <c r="AK214" s="81">
        <v>578611.21745679528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2031</v>
      </c>
      <c r="B215" s="80">
        <v>207</v>
      </c>
      <c r="C215" s="80">
        <v>16</v>
      </c>
      <c r="D215" s="80">
        <v>27</v>
      </c>
      <c r="E215" s="80">
        <v>2021</v>
      </c>
      <c r="F215" s="80" t="s">
        <v>75</v>
      </c>
      <c r="G215" s="182" t="s">
        <v>2013</v>
      </c>
      <c r="H215" s="80" t="s">
        <v>2014</v>
      </c>
      <c r="I215" s="173"/>
      <c r="J215" s="83"/>
      <c r="K215" s="81"/>
      <c r="L215" s="81"/>
      <c r="M215" s="81"/>
      <c r="N215" s="81"/>
      <c r="O215" s="81"/>
      <c r="P215" s="81"/>
      <c r="Q215" s="81"/>
      <c r="R215" s="81"/>
      <c r="S215" s="81"/>
      <c r="T215" s="81"/>
      <c r="U215" s="81"/>
      <c r="V215" s="81"/>
      <c r="W215" s="81"/>
      <c r="X215" s="81"/>
      <c r="Y215" s="81"/>
      <c r="Z215" s="81"/>
      <c r="AA215" s="81"/>
      <c r="AB215" s="81"/>
      <c r="AC215" s="82"/>
      <c r="AD215" s="81">
        <v>155251535.50900072</v>
      </c>
      <c r="AE215" s="81">
        <v>684598.38052486093</v>
      </c>
      <c r="AF215" s="81">
        <v>836614.40709830751</v>
      </c>
      <c r="AG215" s="81">
        <v>19750835.812811688</v>
      </c>
      <c r="AH215" s="81">
        <v>30106776.088088702</v>
      </c>
      <c r="AI215" s="81">
        <v>0</v>
      </c>
      <c r="AJ215" s="81">
        <v>0</v>
      </c>
      <c r="AK215" s="81">
        <v>2047847.9136895332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1704</v>
      </c>
      <c r="B216" s="80">
        <v>208</v>
      </c>
      <c r="C216" s="80">
        <v>16</v>
      </c>
      <c r="D216" s="80">
        <v>28</v>
      </c>
      <c r="E216" s="80">
        <v>2021</v>
      </c>
      <c r="F216" s="80" t="s">
        <v>75</v>
      </c>
      <c r="G216" s="182" t="s">
        <v>1702</v>
      </c>
      <c r="H216" s="80" t="s">
        <v>1703</v>
      </c>
      <c r="I216" s="173"/>
      <c r="J216" s="83"/>
      <c r="K216" s="81"/>
      <c r="L216" s="81"/>
      <c r="M216" s="81"/>
      <c r="N216" s="81"/>
      <c r="O216" s="81"/>
      <c r="P216" s="81"/>
      <c r="Q216" s="81"/>
      <c r="R216" s="81"/>
      <c r="S216" s="81"/>
      <c r="T216" s="81"/>
      <c r="U216" s="81"/>
      <c r="V216" s="81"/>
      <c r="W216" s="81"/>
      <c r="X216" s="81"/>
      <c r="Y216" s="81"/>
      <c r="Z216" s="81"/>
      <c r="AA216" s="81"/>
      <c r="AB216" s="81"/>
      <c r="AC216" s="82"/>
      <c r="AD216" s="81">
        <v>34227850.659590572</v>
      </c>
      <c r="AE216" s="81">
        <v>458957.21026218252</v>
      </c>
      <c r="AF216" s="81">
        <v>1655615.8793103348</v>
      </c>
      <c r="AG216" s="81">
        <v>13389058.886240704</v>
      </c>
      <c r="AH216" s="81">
        <v>15970335.088769682</v>
      </c>
      <c r="AI216" s="81">
        <v>0</v>
      </c>
      <c r="AJ216" s="81">
        <v>0</v>
      </c>
      <c r="AK216" s="81">
        <v>1252388.7535742477</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1712</v>
      </c>
      <c r="B217" s="80">
        <v>209</v>
      </c>
      <c r="C217" s="80">
        <v>16</v>
      </c>
      <c r="D217" s="80">
        <v>29</v>
      </c>
      <c r="E217" s="80">
        <v>2021</v>
      </c>
      <c r="F217" s="80" t="s">
        <v>75</v>
      </c>
      <c r="G217" s="182" t="s">
        <v>1710</v>
      </c>
      <c r="H217" s="80" t="s">
        <v>1711</v>
      </c>
      <c r="I217" s="173"/>
      <c r="J217" s="83"/>
      <c r="K217" s="81"/>
      <c r="L217" s="81"/>
      <c r="M217" s="81"/>
      <c r="N217" s="81"/>
      <c r="O217" s="81"/>
      <c r="P217" s="81"/>
      <c r="Q217" s="81"/>
      <c r="R217" s="81"/>
      <c r="S217" s="81"/>
      <c r="T217" s="81"/>
      <c r="U217" s="81"/>
      <c r="V217" s="81"/>
      <c r="W217" s="81"/>
      <c r="X217" s="81"/>
      <c r="Y217" s="81"/>
      <c r="Z217" s="81"/>
      <c r="AA217" s="81"/>
      <c r="AB217" s="81"/>
      <c r="AC217" s="82"/>
      <c r="AD217" s="81">
        <v>138204466.4382897</v>
      </c>
      <c r="AE217" s="81">
        <v>606314.70920923783</v>
      </c>
      <c r="AF217" s="81">
        <v>352258.69772560312</v>
      </c>
      <c r="AG217" s="81">
        <v>10450684.968914922</v>
      </c>
      <c r="AH217" s="81">
        <v>17048113.391909253</v>
      </c>
      <c r="AI217" s="81">
        <v>0</v>
      </c>
      <c r="AJ217" s="81">
        <v>0</v>
      </c>
      <c r="AK217" s="81">
        <v>1207759.0317195947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2377</v>
      </c>
      <c r="B218" s="80">
        <v>210</v>
      </c>
      <c r="C218" s="80">
        <v>16</v>
      </c>
      <c r="D218" s="80">
        <v>30</v>
      </c>
      <c r="E218" s="80">
        <v>2021</v>
      </c>
      <c r="F218" s="80" t="s">
        <v>75</v>
      </c>
      <c r="G218" s="182" t="s">
        <v>2375</v>
      </c>
      <c r="H218" s="80" t="s">
        <v>2376</v>
      </c>
      <c r="I218" s="173"/>
      <c r="J218" s="83"/>
      <c r="K218" s="81"/>
      <c r="L218" s="81"/>
      <c r="M218" s="81"/>
      <c r="N218" s="81"/>
      <c r="O218" s="81"/>
      <c r="P218" s="81"/>
      <c r="Q218" s="81"/>
      <c r="R218" s="81"/>
      <c r="S218" s="81"/>
      <c r="T218" s="81"/>
      <c r="U218" s="81"/>
      <c r="V218" s="81"/>
      <c r="W218" s="81"/>
      <c r="X218" s="81"/>
      <c r="Y218" s="81"/>
      <c r="Z218" s="81"/>
      <c r="AA218" s="81"/>
      <c r="AB218" s="81"/>
      <c r="AC218" s="82"/>
      <c r="AD218" s="81">
        <v>28013255.200375643</v>
      </c>
      <c r="AE218" s="81">
        <v>594034.91763031657</v>
      </c>
      <c r="AF218" s="81">
        <v>1884584.0328319767</v>
      </c>
      <c r="AG218" s="81">
        <v>15684487.263115162</v>
      </c>
      <c r="AH218" s="81">
        <v>16375546.311267894</v>
      </c>
      <c r="AI218" s="81">
        <v>0</v>
      </c>
      <c r="AJ218" s="81">
        <v>0</v>
      </c>
      <c r="AK218" s="81">
        <v>1363963.0582108803</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1685</v>
      </c>
      <c r="B219" s="80">
        <v>211</v>
      </c>
      <c r="C219" s="80">
        <v>16</v>
      </c>
      <c r="D219" s="80">
        <v>31</v>
      </c>
      <c r="E219" s="80">
        <v>2021</v>
      </c>
      <c r="F219" s="80" t="s">
        <v>75</v>
      </c>
      <c r="G219" s="182" t="s">
        <v>1683</v>
      </c>
      <c r="H219" s="80" t="s">
        <v>1684</v>
      </c>
      <c r="I219" s="173"/>
      <c r="J219" s="83"/>
      <c r="K219" s="81"/>
      <c r="L219" s="81"/>
      <c r="M219" s="81"/>
      <c r="N219" s="81"/>
      <c r="O219" s="81"/>
      <c r="P219" s="81"/>
      <c r="Q219" s="81"/>
      <c r="R219" s="81"/>
      <c r="S219" s="81"/>
      <c r="T219" s="81"/>
      <c r="U219" s="81"/>
      <c r="V219" s="81"/>
      <c r="W219" s="81"/>
      <c r="X219" s="81"/>
      <c r="Y219" s="81"/>
      <c r="Z219" s="81"/>
      <c r="AA219" s="81"/>
      <c r="AB219" s="81"/>
      <c r="AC219" s="82"/>
      <c r="AD219" s="81">
        <v>41282327.245108671</v>
      </c>
      <c r="AE219" s="81">
        <v>348439.08605189103</v>
      </c>
      <c r="AF219" s="81">
        <v>493162.17681584432</v>
      </c>
      <c r="AG219" s="81">
        <v>9040716.6784514952</v>
      </c>
      <c r="AH219" s="81">
        <v>11375156.276934305</v>
      </c>
      <c r="AI219" s="81">
        <v>0</v>
      </c>
      <c r="AJ219" s="81">
        <v>0</v>
      </c>
      <c r="AK219" s="81">
        <v>883274.70105870592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2393</v>
      </c>
      <c r="B220" s="80">
        <v>212</v>
      </c>
      <c r="C220" s="80">
        <v>16</v>
      </c>
      <c r="D220" s="80">
        <v>32</v>
      </c>
      <c r="E220" s="80">
        <v>2021</v>
      </c>
      <c r="F220" s="80" t="s">
        <v>75</v>
      </c>
      <c r="G220" s="182" t="s">
        <v>2391</v>
      </c>
      <c r="H220" s="80" t="s">
        <v>2392</v>
      </c>
      <c r="I220" s="173"/>
      <c r="J220" s="83"/>
      <c r="K220" s="81"/>
      <c r="L220" s="81"/>
      <c r="M220" s="81"/>
      <c r="N220" s="81"/>
      <c r="O220" s="81"/>
      <c r="P220" s="81"/>
      <c r="Q220" s="81"/>
      <c r="R220" s="81"/>
      <c r="S220" s="81"/>
      <c r="T220" s="81"/>
      <c r="U220" s="81"/>
      <c r="V220" s="81"/>
      <c r="W220" s="81"/>
      <c r="X220" s="81"/>
      <c r="Y220" s="81"/>
      <c r="Z220" s="81"/>
      <c r="AA220" s="81"/>
      <c r="AB220" s="81"/>
      <c r="AC220" s="82"/>
      <c r="AD220" s="81">
        <v>606321.61569870089</v>
      </c>
      <c r="AE220" s="81">
        <v>405233.12210440199</v>
      </c>
      <c r="AF220" s="81">
        <v>1039163.1582905292</v>
      </c>
      <c r="AG220" s="81">
        <v>14658030.347657789</v>
      </c>
      <c r="AH220" s="81">
        <v>18957201.316462681</v>
      </c>
      <c r="AI220" s="81">
        <v>0</v>
      </c>
      <c r="AJ220" s="81">
        <v>0</v>
      </c>
      <c r="AK220" s="81">
        <v>1487744.9044136384</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1696</v>
      </c>
      <c r="B221" s="80">
        <v>213</v>
      </c>
      <c r="C221" s="80">
        <v>16</v>
      </c>
      <c r="D221" s="80">
        <v>33</v>
      </c>
      <c r="E221" s="80">
        <v>2021</v>
      </c>
      <c r="F221" s="80" t="s">
        <v>75</v>
      </c>
      <c r="G221" s="182" t="s">
        <v>1694</v>
      </c>
      <c r="H221" s="80" t="s">
        <v>1695</v>
      </c>
      <c r="I221" s="173"/>
      <c r="J221" s="83"/>
      <c r="K221" s="81"/>
      <c r="L221" s="81"/>
      <c r="M221" s="81"/>
      <c r="N221" s="81"/>
      <c r="O221" s="81"/>
      <c r="P221" s="81"/>
      <c r="Q221" s="81"/>
      <c r="R221" s="81"/>
      <c r="S221" s="81"/>
      <c r="T221" s="81"/>
      <c r="U221" s="81"/>
      <c r="V221" s="81"/>
      <c r="W221" s="81"/>
      <c r="X221" s="81"/>
      <c r="Y221" s="81"/>
      <c r="Z221" s="81"/>
      <c r="AA221" s="81"/>
      <c r="AB221" s="81"/>
      <c r="AC221" s="82"/>
      <c r="AD221" s="81">
        <v>16807727.886325024</v>
      </c>
      <c r="AE221" s="81">
        <v>1791314.5965751405</v>
      </c>
      <c r="AF221" s="81">
        <v>3504974.0423697513</v>
      </c>
      <c r="AG221" s="81">
        <v>77982526.208951235</v>
      </c>
      <c r="AH221" s="81">
        <v>63893872.660929188</v>
      </c>
      <c r="AI221" s="81">
        <v>0</v>
      </c>
      <c r="AJ221" s="81">
        <v>0</v>
      </c>
      <c r="AK221" s="81">
        <v>4087032.4107837519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2425</v>
      </c>
      <c r="B222" s="80">
        <v>214</v>
      </c>
      <c r="C222" s="80">
        <v>16</v>
      </c>
      <c r="D222" s="80">
        <v>34</v>
      </c>
      <c r="E222" s="80">
        <v>2021</v>
      </c>
      <c r="F222" s="80" t="s">
        <v>75</v>
      </c>
      <c r="G222" s="182" t="s">
        <v>2423</v>
      </c>
      <c r="H222" s="80" t="s">
        <v>2424</v>
      </c>
      <c r="I222" s="173"/>
      <c r="J222" s="83"/>
      <c r="K222" s="81"/>
      <c r="L222" s="81"/>
      <c r="M222" s="81"/>
      <c r="N222" s="81"/>
      <c r="O222" s="81"/>
      <c r="P222" s="81"/>
      <c r="Q222" s="81"/>
      <c r="R222" s="81"/>
      <c r="S222" s="81"/>
      <c r="T222" s="81"/>
      <c r="U222" s="81"/>
      <c r="V222" s="81"/>
      <c r="W222" s="81"/>
      <c r="X222" s="81"/>
      <c r="Y222" s="81"/>
      <c r="Z222" s="81"/>
      <c r="AA222" s="81"/>
      <c r="AB222" s="81"/>
      <c r="AC222" s="82"/>
      <c r="AD222" s="81">
        <v>71139001.258905128</v>
      </c>
      <c r="AE222" s="81">
        <v>1691541.2899964054</v>
      </c>
      <c r="AF222" s="81">
        <v>3346457.62839323</v>
      </c>
      <c r="AG222" s="81">
        <v>60544038.392499566</v>
      </c>
      <c r="AH222" s="81">
        <v>58016221.217063397</v>
      </c>
      <c r="AI222" s="81">
        <v>0</v>
      </c>
      <c r="AJ222" s="81">
        <v>0</v>
      </c>
      <c r="AK222" s="81">
        <v>4395765.0749077043</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1708</v>
      </c>
      <c r="B223" s="80">
        <v>215</v>
      </c>
      <c r="C223" s="80">
        <v>16</v>
      </c>
      <c r="D223" s="80">
        <v>35</v>
      </c>
      <c r="E223" s="80">
        <v>2021</v>
      </c>
      <c r="F223" s="80" t="s">
        <v>75</v>
      </c>
      <c r="G223" s="182" t="s">
        <v>1706</v>
      </c>
      <c r="H223" s="80" t="s">
        <v>1707</v>
      </c>
      <c r="I223" s="173"/>
      <c r="J223" s="83"/>
      <c r="K223" s="81"/>
      <c r="L223" s="81"/>
      <c r="M223" s="81"/>
      <c r="N223" s="81"/>
      <c r="O223" s="81"/>
      <c r="P223" s="81"/>
      <c r="Q223" s="81"/>
      <c r="R223" s="81"/>
      <c r="S223" s="81"/>
      <c r="T223" s="81"/>
      <c r="U223" s="81"/>
      <c r="V223" s="81"/>
      <c r="W223" s="81"/>
      <c r="X223" s="81"/>
      <c r="Y223" s="81"/>
      <c r="Z223" s="81"/>
      <c r="AA223" s="81"/>
      <c r="AB223" s="81"/>
      <c r="AC223" s="82"/>
      <c r="AD223" s="81">
        <v>3884017.8405041457</v>
      </c>
      <c r="AE223" s="81">
        <v>779766.76526150072</v>
      </c>
      <c r="AF223" s="81">
        <v>748549.73266690667</v>
      </c>
      <c r="AG223" s="81">
        <v>11917051.990996888</v>
      </c>
      <c r="AH223" s="81">
        <v>17415727.696856085</v>
      </c>
      <c r="AI223" s="81">
        <v>0</v>
      </c>
      <c r="AJ223" s="81">
        <v>0</v>
      </c>
      <c r="AK223" s="81">
        <v>1232042.8509640382</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2361</v>
      </c>
      <c r="B224" s="80">
        <v>216</v>
      </c>
      <c r="C224" s="80">
        <v>16</v>
      </c>
      <c r="D224" s="80">
        <v>36</v>
      </c>
      <c r="E224" s="80">
        <v>2021</v>
      </c>
      <c r="F224" s="80" t="s">
        <v>75</v>
      </c>
      <c r="G224" s="182" t="s">
        <v>2359</v>
      </c>
      <c r="H224" s="80" t="s">
        <v>2360</v>
      </c>
      <c r="I224" s="173"/>
      <c r="J224" s="83"/>
      <c r="K224" s="81"/>
      <c r="L224" s="81"/>
      <c r="M224" s="81"/>
      <c r="N224" s="81"/>
      <c r="O224" s="81"/>
      <c r="P224" s="81"/>
      <c r="Q224" s="81"/>
      <c r="R224" s="81"/>
      <c r="S224" s="81"/>
      <c r="T224" s="81"/>
      <c r="U224" s="81"/>
      <c r="V224" s="81"/>
      <c r="W224" s="81"/>
      <c r="X224" s="81"/>
      <c r="Y224" s="81"/>
      <c r="Z224" s="81"/>
      <c r="AA224" s="81"/>
      <c r="AB224" s="81"/>
      <c r="AC224" s="82"/>
      <c r="AD224" s="81">
        <v>2192702.2954195691</v>
      </c>
      <c r="AE224" s="81">
        <v>93633.410789274698</v>
      </c>
      <c r="AF224" s="81">
        <v>193742.28374908172</v>
      </c>
      <c r="AG224" s="81">
        <v>2475904.3180537783</v>
      </c>
      <c r="AH224" s="81">
        <v>3617658.9554994884</v>
      </c>
      <c r="AI224" s="81">
        <v>0</v>
      </c>
      <c r="AJ224" s="81">
        <v>0</v>
      </c>
      <c r="AK224" s="81">
        <v>274078.99774269253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2409</v>
      </c>
      <c r="B225" s="80">
        <v>217</v>
      </c>
      <c r="C225" s="80">
        <v>16</v>
      </c>
      <c r="D225" s="80">
        <v>37</v>
      </c>
      <c r="E225" s="80">
        <v>2021</v>
      </c>
      <c r="F225" s="80" t="s">
        <v>75</v>
      </c>
      <c r="G225" s="182" t="s">
        <v>2407</v>
      </c>
      <c r="H225" s="80" t="s">
        <v>2408</v>
      </c>
      <c r="I225" s="173"/>
      <c r="J225" s="83"/>
      <c r="K225" s="81"/>
      <c r="L225" s="81"/>
      <c r="M225" s="81"/>
      <c r="N225" s="81"/>
      <c r="O225" s="81"/>
      <c r="P225" s="81"/>
      <c r="Q225" s="81"/>
      <c r="R225" s="81"/>
      <c r="S225" s="81"/>
      <c r="T225" s="81"/>
      <c r="U225" s="81"/>
      <c r="V225" s="81"/>
      <c r="W225" s="81"/>
      <c r="X225" s="81"/>
      <c r="Y225" s="81"/>
      <c r="Z225" s="81"/>
      <c r="AA225" s="81"/>
      <c r="AB225" s="81"/>
      <c r="AC225" s="82"/>
      <c r="AD225" s="81">
        <v>44220221.932917081</v>
      </c>
      <c r="AE225" s="81">
        <v>1076016.7371029765</v>
      </c>
      <c r="AF225" s="81">
        <v>1708454.6839691752</v>
      </c>
      <c r="AG225" s="81">
        <v>50093353.42358464</v>
      </c>
      <c r="AH225" s="81">
        <v>47622762.231748469</v>
      </c>
      <c r="AI225" s="81">
        <v>0</v>
      </c>
      <c r="AJ225" s="81">
        <v>0</v>
      </c>
      <c r="AK225" s="81">
        <v>3051360.3359801867</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2385</v>
      </c>
      <c r="B226" s="80">
        <v>218</v>
      </c>
      <c r="C226" s="80">
        <v>16</v>
      </c>
      <c r="D226" s="80">
        <v>38</v>
      </c>
      <c r="E226" s="80">
        <v>2021</v>
      </c>
      <c r="F226" s="80" t="s">
        <v>75</v>
      </c>
      <c r="G226" s="182" t="s">
        <v>2383</v>
      </c>
      <c r="H226" s="80" t="s">
        <v>2384</v>
      </c>
      <c r="I226" s="173"/>
      <c r="J226" s="83"/>
      <c r="K226" s="81"/>
      <c r="L226" s="81"/>
      <c r="M226" s="81"/>
      <c r="N226" s="81"/>
      <c r="O226" s="81"/>
      <c r="P226" s="81"/>
      <c r="Q226" s="81"/>
      <c r="R226" s="81"/>
      <c r="S226" s="81"/>
      <c r="T226" s="81"/>
      <c r="U226" s="81"/>
      <c r="V226" s="81"/>
      <c r="W226" s="81"/>
      <c r="X226" s="81"/>
      <c r="Y226" s="81"/>
      <c r="Z226" s="81"/>
      <c r="AA226" s="81"/>
      <c r="AB226" s="81"/>
      <c r="AC226" s="82"/>
      <c r="AD226" s="81">
        <v>6957615.9532788731</v>
      </c>
      <c r="AE226" s="81">
        <v>609384.6571039682</v>
      </c>
      <c r="AF226" s="81">
        <v>1717261.1514123152</v>
      </c>
      <c r="AG226" s="81">
        <v>15983400.540693412</v>
      </c>
      <c r="AH226" s="81">
        <v>19475203.291615032</v>
      </c>
      <c r="AI226" s="81">
        <v>0</v>
      </c>
      <c r="AJ226" s="81">
        <v>0</v>
      </c>
      <c r="AK226" s="81">
        <v>1350049.0861032531</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2341</v>
      </c>
      <c r="B227" s="80">
        <v>219</v>
      </c>
      <c r="C227" s="80">
        <v>16</v>
      </c>
      <c r="D227" s="80">
        <v>39</v>
      </c>
      <c r="E227" s="80">
        <v>2021</v>
      </c>
      <c r="F227" s="80" t="s">
        <v>75</v>
      </c>
      <c r="G227" s="182" t="s">
        <v>2339</v>
      </c>
      <c r="H227" s="80" t="s">
        <v>2340</v>
      </c>
      <c r="I227" s="173"/>
      <c r="J227" s="83"/>
      <c r="K227" s="81"/>
      <c r="L227" s="81"/>
      <c r="M227" s="81"/>
      <c r="N227" s="81"/>
      <c r="O227" s="81"/>
      <c r="P227" s="81"/>
      <c r="Q227" s="81"/>
      <c r="R227" s="81"/>
      <c r="S227" s="81"/>
      <c r="T227" s="81"/>
      <c r="U227" s="81"/>
      <c r="V227" s="81"/>
      <c r="W227" s="81"/>
      <c r="X227" s="81"/>
      <c r="Y227" s="81"/>
      <c r="Z227" s="81"/>
      <c r="AA227" s="81"/>
      <c r="AB227" s="81"/>
      <c r="AC227" s="82"/>
      <c r="AD227" s="81">
        <v>988475.17003111914</v>
      </c>
      <c r="AE227" s="81">
        <v>279365.25842045894</v>
      </c>
      <c r="AF227" s="81">
        <v>581226.85124724521</v>
      </c>
      <c r="AG227" s="81">
        <v>9503186.2777234986</v>
      </c>
      <c r="AH227" s="81">
        <v>7427479.9340393664</v>
      </c>
      <c r="AI227" s="81">
        <v>0</v>
      </c>
      <c r="AJ227" s="81">
        <v>0</v>
      </c>
      <c r="AK227" s="81">
        <v>508910.09303085186</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2417</v>
      </c>
      <c r="B228" s="80">
        <v>220</v>
      </c>
      <c r="C228" s="80">
        <v>16</v>
      </c>
      <c r="D228" s="80">
        <v>40</v>
      </c>
      <c r="E228" s="80">
        <v>2021</v>
      </c>
      <c r="F228" s="80" t="s">
        <v>75</v>
      </c>
      <c r="G228" s="182" t="s">
        <v>2415</v>
      </c>
      <c r="H228" s="80" t="s">
        <v>2416</v>
      </c>
      <c r="I228" s="173"/>
      <c r="J228" s="83"/>
      <c r="K228" s="81"/>
      <c r="L228" s="81"/>
      <c r="M228" s="81"/>
      <c r="N228" s="81"/>
      <c r="O228" s="81"/>
      <c r="P228" s="81"/>
      <c r="Q228" s="81"/>
      <c r="R228" s="81"/>
      <c r="S228" s="81"/>
      <c r="T228" s="81"/>
      <c r="U228" s="81"/>
      <c r="V228" s="81"/>
      <c r="W228" s="81"/>
      <c r="X228" s="81"/>
      <c r="Y228" s="81"/>
      <c r="Z228" s="81"/>
      <c r="AA228" s="81"/>
      <c r="AB228" s="81"/>
      <c r="AC228" s="82"/>
      <c r="AD228" s="81">
        <v>14340682.65620026</v>
      </c>
      <c r="AE228" s="81">
        <v>1226444.183944762</v>
      </c>
      <c r="AF228" s="81">
        <v>871840.27687086782</v>
      </c>
      <c r="AG228" s="81">
        <v>28272684.160372641</v>
      </c>
      <c r="AH228" s="81">
        <v>30699971.898343816</v>
      </c>
      <c r="AI228" s="81">
        <v>0</v>
      </c>
      <c r="AJ228" s="81">
        <v>0</v>
      </c>
      <c r="AK228" s="81">
        <v>2237786.7593474244</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1700</v>
      </c>
      <c r="B229" s="80">
        <v>221</v>
      </c>
      <c r="C229" s="80">
        <v>16</v>
      </c>
      <c r="D229" s="80">
        <v>41</v>
      </c>
      <c r="E229" s="80">
        <v>2021</v>
      </c>
      <c r="F229" s="80" t="s">
        <v>75</v>
      </c>
      <c r="G229" s="182" t="s">
        <v>1698</v>
      </c>
      <c r="H229" s="80" t="s">
        <v>1699</v>
      </c>
      <c r="I229" s="173"/>
      <c r="J229" s="83"/>
      <c r="K229" s="81"/>
      <c r="L229" s="81"/>
      <c r="M229" s="81"/>
      <c r="N229" s="81"/>
      <c r="O229" s="81"/>
      <c r="P229" s="81"/>
      <c r="Q229" s="81"/>
      <c r="R229" s="81"/>
      <c r="S229" s="81"/>
      <c r="T229" s="81"/>
      <c r="U229" s="81"/>
      <c r="V229" s="81"/>
      <c r="W229" s="81"/>
      <c r="X229" s="81"/>
      <c r="Y229" s="81"/>
      <c r="Z229" s="81"/>
      <c r="AA229" s="81"/>
      <c r="AB229" s="81"/>
      <c r="AC229" s="82"/>
      <c r="AD229" s="81">
        <v>286913439.78593212</v>
      </c>
      <c r="AE229" s="81">
        <v>6035517.5610398054</v>
      </c>
      <c r="AF229" s="81">
        <v>7899401.2964966502</v>
      </c>
      <c r="AG229" s="81">
        <v>231708548.98159778</v>
      </c>
      <c r="AH229" s="81">
        <v>237307566.1490294</v>
      </c>
      <c r="AI229" s="81">
        <v>0</v>
      </c>
      <c r="AJ229" s="81">
        <v>0</v>
      </c>
      <c r="AK229" s="81">
        <v>16274359.338187022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2337</v>
      </c>
      <c r="B230" s="80">
        <v>222</v>
      </c>
      <c r="C230" s="80">
        <v>16</v>
      </c>
      <c r="D230" s="80">
        <v>42</v>
      </c>
      <c r="E230" s="80">
        <v>2021</v>
      </c>
      <c r="F230" s="80" t="s">
        <v>75</v>
      </c>
      <c r="G230" s="182" t="s">
        <v>2335</v>
      </c>
      <c r="H230" s="80" t="s">
        <v>2336</v>
      </c>
      <c r="I230" s="173"/>
      <c r="J230" s="83"/>
      <c r="K230" s="81"/>
      <c r="L230" s="81"/>
      <c r="M230" s="81"/>
      <c r="N230" s="81"/>
      <c r="O230" s="81"/>
      <c r="P230" s="81"/>
      <c r="Q230" s="81"/>
      <c r="R230" s="81"/>
      <c r="S230" s="81"/>
      <c r="T230" s="81"/>
      <c r="U230" s="81"/>
      <c r="V230" s="81"/>
      <c r="W230" s="81"/>
      <c r="X230" s="81"/>
      <c r="Y230" s="81"/>
      <c r="Z230" s="81"/>
      <c r="AA230" s="81"/>
      <c r="AB230" s="81"/>
      <c r="AC230" s="82"/>
      <c r="AD230" s="81">
        <v>592294.77235044737</v>
      </c>
      <c r="AE230" s="81">
        <v>219501.27447321775</v>
      </c>
      <c r="AF230" s="81">
        <v>184935.81630594164</v>
      </c>
      <c r="AG230" s="81">
        <v>2797377.0882794391</v>
      </c>
      <c r="AH230" s="81">
        <v>5029632.0813179966</v>
      </c>
      <c r="AI230" s="81">
        <v>0</v>
      </c>
      <c r="AJ230" s="81">
        <v>0</v>
      </c>
      <c r="AK230" s="81">
        <v>438946.44082929299</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2421</v>
      </c>
      <c r="B231" s="80">
        <v>223</v>
      </c>
      <c r="C231" s="80">
        <v>16</v>
      </c>
      <c r="D231" s="80">
        <v>43</v>
      </c>
      <c r="E231" s="80">
        <v>2021</v>
      </c>
      <c r="F231" s="80" t="s">
        <v>75</v>
      </c>
      <c r="G231" s="182" t="s">
        <v>2419</v>
      </c>
      <c r="H231" s="80" t="s">
        <v>2420</v>
      </c>
      <c r="I231" s="173"/>
      <c r="J231" s="83"/>
      <c r="K231" s="81"/>
      <c r="L231" s="81"/>
      <c r="M231" s="81"/>
      <c r="N231" s="81"/>
      <c r="O231" s="81"/>
      <c r="P231" s="81"/>
      <c r="Q231" s="81"/>
      <c r="R231" s="81"/>
      <c r="S231" s="81"/>
      <c r="T231" s="81"/>
      <c r="U231" s="81"/>
      <c r="V231" s="81"/>
      <c r="W231" s="81"/>
      <c r="X231" s="81"/>
      <c r="Y231" s="81"/>
      <c r="Z231" s="81"/>
      <c r="AA231" s="81"/>
      <c r="AB231" s="81"/>
      <c r="AC231" s="82"/>
      <c r="AD231" s="81">
        <v>72020389.775417298</v>
      </c>
      <c r="AE231" s="81">
        <v>2049190.2197324876</v>
      </c>
      <c r="AF231" s="81">
        <v>4103813.8285032762</v>
      </c>
      <c r="AG231" s="81">
        <v>82060154.50497146</v>
      </c>
      <c r="AH231" s="81">
        <v>91310380.426452458</v>
      </c>
      <c r="AI231" s="81">
        <v>0</v>
      </c>
      <c r="AJ231" s="81">
        <v>0</v>
      </c>
      <c r="AK231" s="81">
        <v>6569888.8486683443</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2349</v>
      </c>
      <c r="B232" s="80">
        <v>224</v>
      </c>
      <c r="C232" s="80">
        <v>16</v>
      </c>
      <c r="D232" s="80">
        <v>44</v>
      </c>
      <c r="E232" s="80">
        <v>2021</v>
      </c>
      <c r="F232" s="80" t="s">
        <v>75</v>
      </c>
      <c r="G232" s="182" t="s">
        <v>2347</v>
      </c>
      <c r="H232" s="80" t="s">
        <v>2348</v>
      </c>
      <c r="I232" s="173"/>
      <c r="J232" s="83"/>
      <c r="K232" s="81"/>
      <c r="L232" s="81"/>
      <c r="M232" s="81"/>
      <c r="N232" s="81"/>
      <c r="O232" s="81"/>
      <c r="P232" s="81"/>
      <c r="Q232" s="81"/>
      <c r="R232" s="81"/>
      <c r="S232" s="81"/>
      <c r="T232" s="81"/>
      <c r="U232" s="81"/>
      <c r="V232" s="81"/>
      <c r="W232" s="81"/>
      <c r="X232" s="81"/>
      <c r="Y232" s="81"/>
      <c r="Z232" s="81"/>
      <c r="AA232" s="81"/>
      <c r="AB232" s="81"/>
      <c r="AC232" s="82"/>
      <c r="AD232" s="81">
        <v>8039191.1538200136</v>
      </c>
      <c r="AE232" s="81">
        <v>936334.10789274692</v>
      </c>
      <c r="AF232" s="81">
        <v>2122358.653796759</v>
      </c>
      <c r="AG232" s="81">
        <v>20698334.504003111</v>
      </c>
      <c r="AH232" s="81">
        <v>26777360.167149797</v>
      </c>
      <c r="AI232" s="81">
        <v>0</v>
      </c>
      <c r="AJ232" s="81">
        <v>0</v>
      </c>
      <c r="AK232" s="81">
        <v>1833231.4571237755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2345</v>
      </c>
      <c r="B233" s="80">
        <v>225</v>
      </c>
      <c r="C233" s="80">
        <v>16</v>
      </c>
      <c r="D233" s="80">
        <v>45</v>
      </c>
      <c r="E233" s="80">
        <v>2021</v>
      </c>
      <c r="F233" s="80" t="s">
        <v>75</v>
      </c>
      <c r="G233" s="182" t="s">
        <v>2343</v>
      </c>
      <c r="H233" s="80" t="s">
        <v>2344</v>
      </c>
      <c r="I233" s="173"/>
      <c r="J233" s="83"/>
      <c r="K233" s="81"/>
      <c r="L233" s="81"/>
      <c r="M233" s="81"/>
      <c r="N233" s="81"/>
      <c r="O233" s="81"/>
      <c r="P233" s="81"/>
      <c r="Q233" s="81"/>
      <c r="R233" s="81"/>
      <c r="S233" s="81"/>
      <c r="T233" s="81"/>
      <c r="U233" s="81"/>
      <c r="V233" s="81"/>
      <c r="W233" s="81"/>
      <c r="X233" s="81"/>
      <c r="Y233" s="81"/>
      <c r="Z233" s="81"/>
      <c r="AA233" s="81"/>
      <c r="AB233" s="81"/>
      <c r="AC233" s="82"/>
      <c r="AD233" s="81">
        <v>2114202.2480935366</v>
      </c>
      <c r="AE233" s="81">
        <v>119727.96789448241</v>
      </c>
      <c r="AF233" s="81">
        <v>1030356.6908473892</v>
      </c>
      <c r="AG233" s="81">
        <v>4100187.7886676458</v>
      </c>
      <c r="AH233" s="81">
        <v>6520976.4775227513</v>
      </c>
      <c r="AI233" s="81">
        <v>0</v>
      </c>
      <c r="AJ233" s="81">
        <v>0</v>
      </c>
      <c r="AK233" s="81">
        <v>486070.17655229423</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1692</v>
      </c>
      <c r="B234" s="80">
        <v>226</v>
      </c>
      <c r="C234" s="80">
        <v>16</v>
      </c>
      <c r="D234" s="80">
        <v>46</v>
      </c>
      <c r="E234" s="80">
        <v>2021</v>
      </c>
      <c r="F234" s="80" t="s">
        <v>75</v>
      </c>
      <c r="G234" s="182" t="s">
        <v>1690</v>
      </c>
      <c r="H234" s="80" t="s">
        <v>1691</v>
      </c>
      <c r="I234" s="173"/>
      <c r="J234" s="83"/>
      <c r="K234" s="81"/>
      <c r="L234" s="81"/>
      <c r="M234" s="81"/>
      <c r="N234" s="81"/>
      <c r="O234" s="81"/>
      <c r="P234" s="81"/>
      <c r="Q234" s="81"/>
      <c r="R234" s="81"/>
      <c r="S234" s="81"/>
      <c r="T234" s="81"/>
      <c r="U234" s="81"/>
      <c r="V234" s="81"/>
      <c r="W234" s="81"/>
      <c r="X234" s="81"/>
      <c r="Y234" s="81"/>
      <c r="Z234" s="81"/>
      <c r="AA234" s="81"/>
      <c r="AB234" s="81"/>
      <c r="AC234" s="82"/>
      <c r="AD234" s="81">
        <v>1509600.0519020408</v>
      </c>
      <c r="AE234" s="81">
        <v>532635.95973571017</v>
      </c>
      <c r="AF234" s="81">
        <v>519581.57914526458</v>
      </c>
      <c r="AG234" s="81">
        <v>13687972.163818952</v>
      </c>
      <c r="AH234" s="81">
        <v>12904097.590690441</v>
      </c>
      <c r="AI234" s="81">
        <v>0</v>
      </c>
      <c r="AJ234" s="81">
        <v>0</v>
      </c>
      <c r="AK234" s="81">
        <v>887081.35380513209</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2013</v>
      </c>
      <c r="H6" s="87" t="s">
        <v>2014</v>
      </c>
      <c r="I6" s="87" t="s">
        <v>2436</v>
      </c>
      <c r="J6" s="87" t="s">
        <v>2437</v>
      </c>
      <c r="K6" s="87">
        <v>36</v>
      </c>
      <c r="L6" s="87">
        <v>46</v>
      </c>
      <c r="M6" s="18"/>
      <c r="N6" s="87">
        <v>1</v>
      </c>
      <c r="O6" s="87" t="s">
        <v>1662</v>
      </c>
      <c r="P6" s="87" t="s">
        <v>1663</v>
      </c>
      <c r="Q6" s="87" t="s">
        <v>1247</v>
      </c>
      <c r="R6" s="18"/>
      <c r="S6" s="87">
        <v>1</v>
      </c>
      <c r="T6" s="87" t="s">
        <v>2013</v>
      </c>
      <c r="U6" s="87" t="s">
        <v>2014</v>
      </c>
      <c r="V6" s="87" t="s">
        <v>1247</v>
      </c>
      <c r="W6" s="18"/>
      <c r="X6" s="87">
        <v>1</v>
      </c>
      <c r="Y6" s="769" t="s">
        <v>1662</v>
      </c>
      <c r="Z6" s="87" t="s">
        <v>1663</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1748</v>
      </c>
      <c r="P7" s="87" t="s">
        <v>1749</v>
      </c>
      <c r="Q7" s="87" t="s">
        <v>1247</v>
      </c>
      <c r="R7" s="18"/>
      <c r="S7" s="87">
        <v>2</v>
      </c>
      <c r="T7" s="86" t="s">
        <v>570</v>
      </c>
      <c r="U7" s="87" t="s">
        <v>1592</v>
      </c>
      <c r="V7" s="87" t="s">
        <v>1592</v>
      </c>
      <c r="W7" s="18"/>
      <c r="X7" s="87">
        <v>2</v>
      </c>
      <c r="Y7" s="769" t="s">
        <v>1748</v>
      </c>
      <c r="Z7" s="87" t="s">
        <v>1749</v>
      </c>
      <c r="AA7" s="87" t="s">
        <v>1247</v>
      </c>
      <c r="AB7" s="18"/>
      <c r="AC7" s="87">
        <v>2</v>
      </c>
      <c r="AD7" s="87" t="s">
        <v>2403</v>
      </c>
      <c r="AE7" s="87" t="s">
        <v>2404</v>
      </c>
      <c r="AF7" s="87" t="s">
        <v>1247</v>
      </c>
    </row>
    <row r="8" spans="1:32" ht="12">
      <c r="A8" s="18"/>
      <c r="B8" s="18"/>
      <c r="C8" s="18"/>
      <c r="D8" s="18"/>
      <c r="F8" s="18"/>
      <c r="G8" s="18"/>
      <c r="H8" s="18"/>
      <c r="I8" s="18"/>
      <c r="J8" s="18"/>
      <c r="K8" s="18"/>
      <c r="L8" s="18"/>
      <c r="M8" s="18"/>
      <c r="N8" s="87">
        <v>3</v>
      </c>
      <c r="O8" s="87" t="s">
        <v>1769</v>
      </c>
      <c r="P8" s="87" t="s">
        <v>1770</v>
      </c>
      <c r="Q8" s="87" t="s">
        <v>1247</v>
      </c>
      <c r="R8" s="18"/>
      <c r="S8" s="18"/>
      <c r="T8" s="18"/>
      <c r="U8" s="18"/>
      <c r="V8" s="18"/>
      <c r="W8" s="18"/>
      <c r="X8" s="87">
        <v>3</v>
      </c>
      <c r="Y8" s="769" t="s">
        <v>1769</v>
      </c>
      <c r="Z8" s="87" t="s">
        <v>1770</v>
      </c>
      <c r="AA8" s="87" t="s">
        <v>1247</v>
      </c>
      <c r="AB8" s="18"/>
      <c r="AC8" s="87">
        <v>3</v>
      </c>
      <c r="AD8" s="87" t="s">
        <v>1811</v>
      </c>
      <c r="AE8" s="87" t="s">
        <v>1812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1790</v>
      </c>
      <c r="P9" s="87" t="s">
        <v>1791</v>
      </c>
      <c r="Q9" s="87" t="s">
        <v>1247</v>
      </c>
      <c r="R9" s="18"/>
      <c r="S9" s="18"/>
      <c r="T9" s="18"/>
      <c r="U9" s="18"/>
      <c r="V9" s="18"/>
      <c r="W9" s="18"/>
      <c r="X9" s="87">
        <v>4</v>
      </c>
      <c r="Y9" s="769" t="s">
        <v>1790</v>
      </c>
      <c r="Z9" s="87" t="s">
        <v>1791</v>
      </c>
      <c r="AA9" s="87" t="s">
        <v>1247</v>
      </c>
      <c r="AB9" s="18"/>
      <c r="AC9" s="87">
        <v>4</v>
      </c>
      <c r="AD9" s="87" t="s">
        <v>1718</v>
      </c>
      <c r="AE9" s="87" t="s">
        <v>1719</v>
      </c>
      <c r="AF9" s="87" t="s">
        <v>1247</v>
      </c>
    </row>
    <row r="10" spans="1:32" ht="12">
      <c r="A10" s="18"/>
      <c r="B10" s="18"/>
      <c r="C10" s="18"/>
      <c r="D10" s="18"/>
      <c r="F10" s="85" t="s">
        <v>1247</v>
      </c>
      <c r="G10" s="86" t="s">
        <v>2013</v>
      </c>
      <c r="H10" s="87" t="s">
        <v>2014</v>
      </c>
      <c r="I10" s="87" t="s">
        <v>2436</v>
      </c>
      <c r="J10" s="87" t="s">
        <v>2437</v>
      </c>
      <c r="K10" s="85">
        <v>36</v>
      </c>
      <c r="L10" s="85">
        <v>46</v>
      </c>
      <c r="M10" s="18"/>
      <c r="N10" s="87">
        <v>5</v>
      </c>
      <c r="O10" s="87" t="s">
        <v>1811</v>
      </c>
      <c r="P10" s="87" t="s">
        <v>1812</v>
      </c>
      <c r="Q10" s="87" t="s">
        <v>1247</v>
      </c>
      <c r="R10" s="18"/>
      <c r="S10" s="18"/>
      <c r="T10" s="18"/>
      <c r="U10" s="18"/>
      <c r="V10" s="18"/>
      <c r="W10" s="18"/>
      <c r="X10" s="87">
        <v>5</v>
      </c>
      <c r="Y10" s="769" t="s">
        <v>1811</v>
      </c>
      <c r="Z10" s="87" t="s">
        <v>1812</v>
      </c>
      <c r="AA10" s="87" t="s">
        <v>1247</v>
      </c>
      <c r="AB10" s="18"/>
      <c r="AC10" s="87">
        <v>5</v>
      </c>
      <c r="AD10" s="87" t="s">
        <v>1678</v>
      </c>
      <c r="AE10" s="87" t="s">
        <v>1679</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1671</v>
      </c>
      <c r="P11" s="87" t="s">
        <v>1672</v>
      </c>
      <c r="Q11" s="87" t="s">
        <v>1247</v>
      </c>
      <c r="R11" s="18"/>
      <c r="S11" s="18"/>
      <c r="T11" s="18"/>
      <c r="U11" s="18"/>
      <c r="V11" s="18"/>
      <c r="W11" s="18"/>
      <c r="X11" s="87">
        <v>6</v>
      </c>
      <c r="Y11" s="769" t="s">
        <v>1671</v>
      </c>
      <c r="Z11" s="87" t="s">
        <v>1672</v>
      </c>
      <c r="AA11" s="87" t="s">
        <v>1247</v>
      </c>
      <c r="AB11" s="18"/>
      <c r="AC11" s="87">
        <v>6</v>
      </c>
      <c r="AD11" s="87" t="s">
        <v>2411</v>
      </c>
      <c r="AE11" s="87" t="s">
        <v>2412</v>
      </c>
      <c r="AF11" s="87" t="s">
        <v>1247</v>
      </c>
    </row>
    <row r="12" spans="1:32" ht="12">
      <c r="A12" s="18"/>
      <c r="B12" s="18"/>
      <c r="C12" s="18"/>
      <c r="D12" s="18"/>
      <c r="F12" s="85" t="s">
        <v>1636</v>
      </c>
      <c r="G12" s="86" t="s">
        <v>2013</v>
      </c>
      <c r="H12" s="87"/>
      <c r="I12" s="87" t="s">
        <v>2013</v>
      </c>
      <c r="J12" s="87"/>
      <c r="K12" s="85" t="s">
        <v>1244</v>
      </c>
      <c r="L12" s="85"/>
      <c r="M12" s="18"/>
      <c r="N12" s="87">
        <v>7</v>
      </c>
      <c r="O12" s="87" t="s">
        <v>1849</v>
      </c>
      <c r="P12" s="87" t="s">
        <v>1850</v>
      </c>
      <c r="Q12" s="87" t="s">
        <v>1247</v>
      </c>
      <c r="R12" s="18"/>
      <c r="S12" s="18"/>
      <c r="T12" s="18"/>
      <c r="U12" s="18"/>
      <c r="V12" s="18"/>
      <c r="W12" s="18"/>
      <c r="X12" s="87">
        <v>7</v>
      </c>
      <c r="Y12" s="769" t="s">
        <v>1849</v>
      </c>
      <c r="Z12" s="87" t="s">
        <v>1850</v>
      </c>
      <c r="AA12" s="87" t="s">
        <v>1247</v>
      </c>
      <c r="AB12" s="18"/>
      <c r="AC12" s="87">
        <v>7</v>
      </c>
      <c r="AD12" s="87" t="s">
        <v>2363</v>
      </c>
      <c r="AE12" s="87" t="s">
        <v>2364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1870</v>
      </c>
      <c r="P13" s="87" t="s">
        <v>1871</v>
      </c>
      <c r="Q13" s="87" t="s">
        <v>1247</v>
      </c>
      <c r="R13" s="18"/>
      <c r="S13" s="18"/>
      <c r="T13" s="18"/>
      <c r="U13" s="18"/>
      <c r="V13" s="18"/>
      <c r="W13" s="18"/>
      <c r="X13" s="87">
        <v>8</v>
      </c>
      <c r="Y13" s="769" t="s">
        <v>1870</v>
      </c>
      <c r="Z13" s="87" t="s">
        <v>1871</v>
      </c>
      <c r="AA13" s="87" t="s">
        <v>1247</v>
      </c>
      <c r="AB13" s="18"/>
      <c r="AC13" s="87">
        <v>8</v>
      </c>
      <c r="AD13" s="87" t="s">
        <v>2327</v>
      </c>
      <c r="AE13" s="87" t="s">
        <v>2328</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1659</v>
      </c>
      <c r="P14" s="87" t="s">
        <v>1660</v>
      </c>
      <c r="Q14" s="87" t="s">
        <v>1247</v>
      </c>
      <c r="R14" s="18"/>
      <c r="S14" s="18"/>
      <c r="T14" s="18"/>
      <c r="U14" s="18"/>
      <c r="V14" s="18"/>
      <c r="W14" s="18"/>
      <c r="X14" s="87">
        <v>9</v>
      </c>
      <c r="Y14" s="769" t="s">
        <v>1659</v>
      </c>
      <c r="Z14" s="87" t="s">
        <v>1660</v>
      </c>
      <c r="AA14" s="87" t="s">
        <v>1247</v>
      </c>
      <c r="AB14" s="18"/>
      <c r="AC14" s="87">
        <v>9</v>
      </c>
      <c r="AD14" s="87" t="s">
        <v>1722</v>
      </c>
      <c r="AE14" s="87" t="s">
        <v>1723</v>
      </c>
      <c r="AF14" s="87" t="s">
        <v>1247</v>
      </c>
    </row>
    <row r="15" spans="1:32" ht="12">
      <c r="A15" s="18"/>
      <c r="B15" s="18"/>
      <c r="C15" s="18"/>
      <c r="D15" s="18"/>
      <c r="E15" s="18"/>
      <c r="F15" s="18"/>
      <c r="G15" s="18"/>
      <c r="H15" s="18"/>
      <c r="I15" s="18"/>
      <c r="J15" s="18"/>
      <c r="K15" s="18"/>
      <c r="L15" s="18"/>
      <c r="M15" s="18"/>
      <c r="N15" s="87">
        <v>10</v>
      </c>
      <c r="O15" s="87" t="s">
        <v>1908</v>
      </c>
      <c r="P15" s="87" t="s">
        <v>1909</v>
      </c>
      <c r="Q15" s="87" t="s">
        <v>1247</v>
      </c>
      <c r="R15" s="18"/>
      <c r="S15" s="18"/>
      <c r="T15" s="18"/>
      <c r="U15" s="18"/>
      <c r="V15" s="18"/>
      <c r="W15" s="18"/>
      <c r="X15" s="87">
        <v>10</v>
      </c>
      <c r="Y15" s="769" t="s">
        <v>1908</v>
      </c>
      <c r="Z15" s="87" t="s">
        <v>1909</v>
      </c>
      <c r="AA15" s="87" t="s">
        <v>1247</v>
      </c>
      <c r="AB15" s="18"/>
      <c r="AC15" s="87">
        <v>10</v>
      </c>
      <c r="AD15" s="87" t="s">
        <v>2371</v>
      </c>
      <c r="AE15" s="87" t="s">
        <v>2372</v>
      </c>
      <c r="AF15" s="87" t="s">
        <v>1247</v>
      </c>
    </row>
    <row r="16" spans="1:32" ht="12">
      <c r="A16" s="18"/>
      <c r="B16" s="18"/>
      <c r="C16" s="18"/>
      <c r="D16" s="18"/>
      <c r="E16" s="18"/>
      <c r="F16" s="18"/>
      <c r="G16" s="18"/>
      <c r="H16" s="18"/>
      <c r="I16" s="18"/>
      <c r="J16" s="18"/>
      <c r="K16" s="18"/>
      <c r="L16" s="18"/>
      <c r="M16" s="18"/>
      <c r="N16" s="87">
        <v>11</v>
      </c>
      <c r="O16" s="87" t="s">
        <v>1929</v>
      </c>
      <c r="P16" s="87" t="s">
        <v>1930</v>
      </c>
      <c r="Q16" s="87" t="s">
        <v>1247</v>
      </c>
      <c r="R16" s="18"/>
      <c r="S16" s="18"/>
      <c r="T16" s="18"/>
      <c r="U16" s="18"/>
      <c r="V16" s="18"/>
      <c r="W16" s="18"/>
      <c r="X16" s="87">
        <v>11</v>
      </c>
      <c r="Y16" s="769" t="s">
        <v>1929</v>
      </c>
      <c r="Z16" s="87" t="s">
        <v>1930</v>
      </c>
      <c r="AA16" s="87" t="s">
        <v>1247</v>
      </c>
      <c r="AB16" s="18"/>
      <c r="AC16" s="87">
        <v>11</v>
      </c>
      <c r="AD16" s="87" t="s">
        <v>1726</v>
      </c>
      <c r="AE16" s="87" t="s">
        <v>1727</v>
      </c>
      <c r="AF16" s="87" t="s">
        <v>1247</v>
      </c>
    </row>
    <row r="17" spans="1:32" ht="12">
      <c r="A17" s="18"/>
      <c r="B17" s="18"/>
      <c r="C17" s="18"/>
      <c r="D17" s="18"/>
      <c r="E17" s="18"/>
      <c r="F17" s="18"/>
      <c r="G17" s="18"/>
      <c r="H17" s="18"/>
      <c r="I17" s="18"/>
      <c r="J17" s="18"/>
      <c r="K17" s="18"/>
      <c r="L17" s="18"/>
      <c r="M17" s="18"/>
      <c r="N17" s="87">
        <v>12</v>
      </c>
      <c r="O17" s="87" t="s">
        <v>1950</v>
      </c>
      <c r="P17" s="87" t="s">
        <v>1951</v>
      </c>
      <c r="Q17" s="87" t="s">
        <v>1247</v>
      </c>
      <c r="R17" s="18"/>
      <c r="S17" s="18"/>
      <c r="T17" s="18"/>
      <c r="U17" s="18"/>
      <c r="V17" s="18"/>
      <c r="W17" s="18"/>
      <c r="X17" s="87">
        <v>12</v>
      </c>
      <c r="Y17" s="769" t="s">
        <v>1950</v>
      </c>
      <c r="Z17" s="87" t="s">
        <v>1951</v>
      </c>
      <c r="AA17" s="87" t="s">
        <v>1247</v>
      </c>
      <c r="AB17" s="18"/>
      <c r="AC17" s="87">
        <v>12</v>
      </c>
      <c r="AD17" s="87" t="s">
        <v>1687</v>
      </c>
      <c r="AE17" s="87" t="s">
        <v>1682</v>
      </c>
      <c r="AF17" s="87" t="s">
        <v>1247</v>
      </c>
    </row>
    <row r="18" spans="1:32" ht="12">
      <c r="A18" s="18"/>
      <c r="B18" s="18"/>
      <c r="C18" s="18"/>
      <c r="D18" s="18"/>
      <c r="E18" s="18"/>
      <c r="F18" s="18"/>
      <c r="G18" s="18"/>
      <c r="H18" s="18"/>
      <c r="I18" s="18"/>
      <c r="J18" s="18"/>
      <c r="K18" s="18"/>
      <c r="L18" s="18"/>
      <c r="M18" s="18"/>
      <c r="N18" s="87">
        <v>13</v>
      </c>
      <c r="O18" s="87" t="s">
        <v>1971</v>
      </c>
      <c r="P18" s="87" t="s">
        <v>1972</v>
      </c>
      <c r="Q18" s="87" t="s">
        <v>1247</v>
      </c>
      <c r="R18" s="18"/>
      <c r="S18" s="18"/>
      <c r="T18" s="18"/>
      <c r="U18" s="18"/>
      <c r="V18" s="18"/>
      <c r="W18" s="18"/>
      <c r="X18" s="87">
        <v>13</v>
      </c>
      <c r="Y18" s="769" t="s">
        <v>1971</v>
      </c>
      <c r="Z18" s="87" t="s">
        <v>1972</v>
      </c>
      <c r="AA18" s="87" t="s">
        <v>1247</v>
      </c>
      <c r="AB18" s="18"/>
      <c r="AC18" s="87">
        <v>13</v>
      </c>
      <c r="AD18" s="87" t="s">
        <v>2387</v>
      </c>
      <c r="AE18" s="87" t="s">
        <v>2388</v>
      </c>
      <c r="AF18" s="87" t="s">
        <v>1247</v>
      </c>
    </row>
    <row r="19" spans="1:32" ht="12">
      <c r="A19" s="18"/>
      <c r="B19" s="18"/>
      <c r="C19" s="18"/>
      <c r="D19" s="18"/>
      <c r="E19" s="18"/>
      <c r="F19" s="18"/>
      <c r="G19" s="18"/>
      <c r="H19" s="18"/>
      <c r="I19" s="18"/>
      <c r="J19" s="18"/>
      <c r="K19" s="18"/>
      <c r="L19" s="18"/>
      <c r="M19" s="18"/>
      <c r="N19" s="87">
        <v>14</v>
      </c>
      <c r="O19" s="87" t="s">
        <v>1992</v>
      </c>
      <c r="P19" s="87" t="s">
        <v>1993</v>
      </c>
      <c r="Q19" s="87" t="s">
        <v>1247</v>
      </c>
      <c r="R19" s="18"/>
      <c r="S19" s="18"/>
      <c r="T19" s="18"/>
      <c r="U19" s="18"/>
      <c r="V19" s="18"/>
      <c r="W19" s="18"/>
      <c r="X19" s="87">
        <v>14</v>
      </c>
      <c r="Y19" s="769" t="s">
        <v>1992</v>
      </c>
      <c r="Z19" s="87" t="s">
        <v>1993</v>
      </c>
      <c r="AA19" s="87" t="s">
        <v>1247</v>
      </c>
      <c r="AB19" s="18"/>
      <c r="AC19" s="87">
        <v>14</v>
      </c>
      <c r="AD19" s="87" t="s">
        <v>1714</v>
      </c>
      <c r="AE19" s="87" t="s">
        <v>1715</v>
      </c>
      <c r="AF19" s="87" t="s">
        <v>1247</v>
      </c>
    </row>
    <row r="20" spans="1:32" ht="12">
      <c r="A20" s="18"/>
      <c r="B20" s="18"/>
      <c r="C20" s="18"/>
      <c r="D20" s="18"/>
      <c r="E20" s="18"/>
      <c r="F20" s="18"/>
      <c r="G20" s="18"/>
      <c r="H20" s="18"/>
      <c r="I20" s="18"/>
      <c r="J20" s="18"/>
      <c r="K20" s="18"/>
      <c r="L20" s="18"/>
      <c r="M20" s="18"/>
      <c r="N20" s="87">
        <v>15</v>
      </c>
      <c r="O20" s="87" t="s">
        <v>2013</v>
      </c>
      <c r="P20" s="87" t="s">
        <v>2014</v>
      </c>
      <c r="Q20" s="87" t="s">
        <v>1247</v>
      </c>
      <c r="R20" s="18"/>
      <c r="S20" s="18"/>
      <c r="T20" s="18"/>
      <c r="U20" s="18"/>
      <c r="V20" s="18"/>
      <c r="W20" s="18"/>
      <c r="X20" s="87">
        <v>15</v>
      </c>
      <c r="Y20" s="769" t="s">
        <v>2013</v>
      </c>
      <c r="Z20" s="87" t="s">
        <v>2014</v>
      </c>
      <c r="AA20" s="87" t="s">
        <v>1247</v>
      </c>
      <c r="AB20" s="18"/>
      <c r="AC20" s="87">
        <v>15</v>
      </c>
      <c r="AD20" s="87" t="s">
        <v>2323</v>
      </c>
      <c r="AE20" s="87" t="s">
        <v>2324</v>
      </c>
      <c r="AF20" s="87" t="s">
        <v>1247</v>
      </c>
    </row>
    <row r="21" spans="1:32" ht="12">
      <c r="A21" s="18"/>
      <c r="B21" s="18"/>
      <c r="C21" s="18"/>
      <c r="D21" s="18"/>
      <c r="E21" s="18"/>
      <c r="F21" s="18"/>
      <c r="G21" s="18"/>
      <c r="H21" s="18"/>
      <c r="I21" s="18"/>
      <c r="J21" s="18"/>
      <c r="K21" s="18"/>
      <c r="L21" s="18"/>
      <c r="M21" s="18"/>
      <c r="N21" s="87">
        <v>16</v>
      </c>
      <c r="O21" s="87" t="s">
        <v>2034</v>
      </c>
      <c r="P21" s="87" t="s">
        <v>2035</v>
      </c>
      <c r="Q21" s="87" t="s">
        <v>1247</v>
      </c>
      <c r="R21" s="18"/>
      <c r="S21" s="18"/>
      <c r="T21" s="18"/>
      <c r="U21" s="18"/>
      <c r="V21" s="18"/>
      <c r="W21" s="18"/>
      <c r="X21" s="87">
        <v>16</v>
      </c>
      <c r="Y21" s="769" t="s">
        <v>2034</v>
      </c>
      <c r="Z21" s="87" t="s">
        <v>2035</v>
      </c>
      <c r="AA21" s="87" t="s">
        <v>1247</v>
      </c>
      <c r="AB21" s="18"/>
      <c r="AC21" s="87">
        <v>16</v>
      </c>
      <c r="AD21" s="87" t="s">
        <v>2331</v>
      </c>
      <c r="AE21" s="87" t="s">
        <v>2332</v>
      </c>
      <c r="AF21" s="87" t="s">
        <v>1247</v>
      </c>
    </row>
    <row r="22" spans="1:32" ht="12">
      <c r="A22" s="18"/>
      <c r="B22" s="18"/>
      <c r="C22" s="18"/>
      <c r="D22" s="18"/>
      <c r="E22" s="18"/>
      <c r="F22" s="18"/>
      <c r="G22" s="18"/>
      <c r="H22" s="18"/>
      <c r="I22" s="18"/>
      <c r="J22" s="18"/>
      <c r="K22" s="18"/>
      <c r="L22" s="18"/>
      <c r="M22" s="18"/>
      <c r="N22" s="87">
        <v>17</v>
      </c>
      <c r="O22" s="87" t="s">
        <v>2055</v>
      </c>
      <c r="P22" s="87" t="s">
        <v>2056</v>
      </c>
      <c r="Q22" s="87" t="s">
        <v>1247</v>
      </c>
      <c r="R22" s="18"/>
      <c r="S22" s="18"/>
      <c r="T22" s="18"/>
      <c r="U22" s="18"/>
      <c r="V22" s="18"/>
      <c r="W22" s="18"/>
      <c r="X22" s="87">
        <v>17</v>
      </c>
      <c r="Y22" s="769" t="s">
        <v>2055</v>
      </c>
      <c r="Z22" s="87" t="s">
        <v>2056</v>
      </c>
      <c r="AA22" s="87" t="s">
        <v>1247</v>
      </c>
      <c r="AB22" s="18"/>
      <c r="AC22" s="87">
        <v>17</v>
      </c>
      <c r="AD22" s="87" t="s">
        <v>2367</v>
      </c>
      <c r="AE22" s="87" t="s">
        <v>2368</v>
      </c>
      <c r="AF22" s="87" t="s">
        <v>1247</v>
      </c>
    </row>
    <row r="23" spans="1:32" ht="12">
      <c r="A23" s="18"/>
      <c r="B23" s="18"/>
      <c r="C23" s="18"/>
      <c r="D23" s="18"/>
      <c r="E23" s="18"/>
      <c r="F23" s="18"/>
      <c r="G23" s="18"/>
      <c r="H23" s="18"/>
      <c r="I23" s="18"/>
      <c r="J23" s="18"/>
      <c r="K23" s="18"/>
      <c r="L23" s="18"/>
      <c r="M23" s="18"/>
      <c r="N23" s="87">
        <v>18</v>
      </c>
      <c r="O23" s="87" t="s">
        <v>2076</v>
      </c>
      <c r="P23" s="87" t="s">
        <v>2077</v>
      </c>
      <c r="Q23" s="87" t="s">
        <v>1247</v>
      </c>
      <c r="R23" s="18"/>
      <c r="S23" s="18"/>
      <c r="T23" s="18"/>
      <c r="U23" s="18"/>
      <c r="V23" s="18"/>
      <c r="W23" s="18"/>
      <c r="X23" s="87">
        <v>18</v>
      </c>
      <c r="Y23" s="769" t="s">
        <v>2076</v>
      </c>
      <c r="Z23" s="87" t="s">
        <v>2077</v>
      </c>
      <c r="AA23" s="87" t="s">
        <v>1247</v>
      </c>
      <c r="AB23" s="18"/>
      <c r="AC23" s="87">
        <v>18</v>
      </c>
      <c r="AD23" s="87" t="s">
        <v>2319</v>
      </c>
      <c r="AE23" s="87" t="s">
        <v>2320</v>
      </c>
      <c r="AF23" s="87" t="s">
        <v>1247</v>
      </c>
    </row>
    <row r="24" spans="1:32" ht="12">
      <c r="A24" s="18"/>
      <c r="B24" s="18"/>
      <c r="C24" s="18"/>
      <c r="D24" s="18"/>
      <c r="E24" s="18"/>
      <c r="F24" s="18"/>
      <c r="G24" s="18"/>
      <c r="H24" s="18"/>
      <c r="I24" s="18"/>
      <c r="J24" s="18"/>
      <c r="K24" s="18"/>
      <c r="L24" s="18"/>
      <c r="M24" s="18"/>
      <c r="N24" s="87">
        <v>19</v>
      </c>
      <c r="O24" s="87" t="s">
        <v>2097</v>
      </c>
      <c r="P24" s="87" t="s">
        <v>2098</v>
      </c>
      <c r="Q24" s="87" t="s">
        <v>1247</v>
      </c>
      <c r="R24" s="18"/>
      <c r="S24" s="18"/>
      <c r="T24" s="18"/>
      <c r="U24" s="18"/>
      <c r="V24" s="18"/>
      <c r="W24" s="18"/>
      <c r="X24" s="87">
        <v>19</v>
      </c>
      <c r="Y24" s="769" t="s">
        <v>2097</v>
      </c>
      <c r="Z24" s="87" t="s">
        <v>2098</v>
      </c>
      <c r="AA24" s="87" t="s">
        <v>1247</v>
      </c>
      <c r="AB24" s="18"/>
      <c r="AC24" s="87">
        <v>19</v>
      </c>
      <c r="AD24" s="87" t="s">
        <v>1654</v>
      </c>
      <c r="AE24" s="87" t="s">
        <v>1655</v>
      </c>
      <c r="AF24" s="87" t="s">
        <v>1247</v>
      </c>
    </row>
    <row r="25" spans="1:32" ht="12">
      <c r="A25" s="18"/>
      <c r="B25" s="18"/>
      <c r="C25" s="18"/>
      <c r="D25" s="18"/>
      <c r="E25" s="18"/>
      <c r="F25" s="18"/>
      <c r="G25" s="18"/>
      <c r="H25" s="18"/>
      <c r="I25" s="18"/>
      <c r="J25" s="18"/>
      <c r="K25" s="18"/>
      <c r="L25" s="18"/>
      <c r="M25" s="18"/>
      <c r="N25" s="87">
        <v>20</v>
      </c>
      <c r="O25" s="87" t="s">
        <v>2118</v>
      </c>
      <c r="P25" s="87" t="s">
        <v>2119</v>
      </c>
      <c r="Q25" s="87" t="s">
        <v>1247</v>
      </c>
      <c r="R25" s="18"/>
      <c r="S25" s="18"/>
      <c r="T25" s="18"/>
      <c r="U25" s="18"/>
      <c r="V25" s="18"/>
      <c r="W25" s="18"/>
      <c r="X25" s="87">
        <v>20</v>
      </c>
      <c r="Y25" s="769" t="s">
        <v>2118</v>
      </c>
      <c r="Z25" s="87" t="s">
        <v>2119</v>
      </c>
      <c r="AA25" s="87" t="s">
        <v>1247</v>
      </c>
      <c r="AB25" s="18"/>
      <c r="AC25" s="87">
        <v>20</v>
      </c>
      <c r="AD25" s="87" t="s">
        <v>2379</v>
      </c>
      <c r="AE25" s="87" t="s">
        <v>2380</v>
      </c>
      <c r="AF25" s="87" t="s">
        <v>1247</v>
      </c>
    </row>
    <row r="26" spans="1:32" ht="12">
      <c r="A26" s="18"/>
      <c r="B26" s="18"/>
      <c r="C26" s="18"/>
      <c r="D26" s="18"/>
      <c r="E26" s="18"/>
      <c r="F26" s="18"/>
      <c r="G26" s="18"/>
      <c r="H26" s="18"/>
      <c r="I26" s="18"/>
      <c r="J26" s="18"/>
      <c r="K26" s="18"/>
      <c r="L26" s="18"/>
      <c r="M26" s="18"/>
      <c r="N26" s="87">
        <v>21</v>
      </c>
      <c r="O26" s="87" t="s">
        <v>2139</v>
      </c>
      <c r="P26" s="87" t="s">
        <v>2140</v>
      </c>
      <c r="Q26" s="87" t="s">
        <v>1247</v>
      </c>
      <c r="R26" s="18"/>
      <c r="S26" s="18"/>
      <c r="T26" s="18"/>
      <c r="U26" s="18"/>
      <c r="V26" s="18"/>
      <c r="W26" s="18"/>
      <c r="X26" s="87">
        <v>21</v>
      </c>
      <c r="Y26" s="769" t="s">
        <v>2139</v>
      </c>
      <c r="Z26" s="87" t="s">
        <v>2140</v>
      </c>
      <c r="AA26" s="87" t="s">
        <v>1247</v>
      </c>
      <c r="AB26" s="18"/>
      <c r="AC26" s="87">
        <v>21</v>
      </c>
      <c r="AD26" s="87" t="s">
        <v>2427</v>
      </c>
      <c r="AE26" s="87" t="s">
        <v>2428</v>
      </c>
      <c r="AF26" s="87" t="s">
        <v>1247</v>
      </c>
    </row>
    <row r="27" spans="1:32" ht="12">
      <c r="A27" s="18"/>
      <c r="B27" s="18"/>
      <c r="C27" s="18"/>
      <c r="D27" s="18"/>
      <c r="E27" s="18"/>
      <c r="F27" s="18"/>
      <c r="G27" s="18"/>
      <c r="H27" s="18"/>
      <c r="I27" s="18"/>
      <c r="J27" s="18"/>
      <c r="K27" s="18"/>
      <c r="L27" s="18"/>
      <c r="M27" s="18"/>
      <c r="N27" s="87">
        <v>22</v>
      </c>
      <c r="O27" s="87" t="s">
        <v>1665</v>
      </c>
      <c r="P27" s="87" t="s">
        <v>1666</v>
      </c>
      <c r="Q27" s="87" t="s">
        <v>1247</v>
      </c>
      <c r="R27" s="18"/>
      <c r="S27" s="18"/>
      <c r="T27" s="18"/>
      <c r="U27" s="18"/>
      <c r="V27" s="18"/>
      <c r="W27" s="18"/>
      <c r="X27" s="87">
        <v>22</v>
      </c>
      <c r="Y27" s="769" t="s">
        <v>1665</v>
      </c>
      <c r="Z27" s="87" t="s">
        <v>1666</v>
      </c>
      <c r="AA27" s="87" t="s">
        <v>1247</v>
      </c>
      <c r="AB27" s="18"/>
      <c r="AC27" s="87">
        <v>22</v>
      </c>
      <c r="AD27" s="87" t="s">
        <v>2355</v>
      </c>
      <c r="AE27" s="87" t="s">
        <v>2356</v>
      </c>
      <c r="AF27" s="87" t="s">
        <v>1247</v>
      </c>
    </row>
    <row r="28" spans="1:32" ht="12">
      <c r="A28" s="18"/>
      <c r="B28" s="18"/>
      <c r="C28" s="18"/>
      <c r="D28" s="18"/>
      <c r="E28" s="18"/>
      <c r="F28" s="18"/>
      <c r="G28" s="18"/>
      <c r="H28" s="18"/>
      <c r="I28" s="18"/>
      <c r="J28" s="18"/>
      <c r="K28" s="18"/>
      <c r="L28" s="18"/>
      <c r="M28" s="18"/>
      <c r="N28" s="87">
        <v>23</v>
      </c>
      <c r="O28" s="87" t="s">
        <v>2177</v>
      </c>
      <c r="P28" s="87" t="s">
        <v>2178</v>
      </c>
      <c r="Q28" s="87" t="s">
        <v>1247</v>
      </c>
      <c r="R28" s="18"/>
      <c r="S28" s="18"/>
      <c r="T28" s="18"/>
      <c r="U28" s="18"/>
      <c r="V28" s="18"/>
      <c r="W28" s="18"/>
      <c r="X28" s="87">
        <v>23</v>
      </c>
      <c r="Y28" s="769" t="s">
        <v>2177</v>
      </c>
      <c r="Z28" s="87" t="s">
        <v>2178</v>
      </c>
      <c r="AA28" s="87" t="s">
        <v>1247</v>
      </c>
      <c r="AB28" s="18"/>
      <c r="AC28" s="87">
        <v>23</v>
      </c>
      <c r="AD28" s="87" t="s">
        <v>2399</v>
      </c>
      <c r="AE28" s="87" t="s">
        <v>2400</v>
      </c>
      <c r="AF28" s="87" t="s">
        <v>1247</v>
      </c>
    </row>
    <row r="29" spans="1:32" ht="12">
      <c r="A29" s="18"/>
      <c r="B29" s="18"/>
      <c r="C29" s="18"/>
      <c r="D29" s="18"/>
      <c r="E29" s="18"/>
      <c r="F29" s="18"/>
      <c r="G29" s="18"/>
      <c r="H29" s="18"/>
      <c r="I29" s="18"/>
      <c r="J29" s="18"/>
      <c r="K29" s="18"/>
      <c r="L29" s="18"/>
      <c r="M29" s="18"/>
      <c r="N29" s="87">
        <v>24</v>
      </c>
      <c r="O29" s="87" t="s">
        <v>2198</v>
      </c>
      <c r="P29" s="87" t="s">
        <v>2199</v>
      </c>
      <c r="Q29" s="87" t="s">
        <v>1247</v>
      </c>
      <c r="R29" s="18"/>
      <c r="S29" s="18"/>
      <c r="T29" s="18"/>
      <c r="U29" s="18"/>
      <c r="V29" s="18"/>
      <c r="W29" s="18"/>
      <c r="X29" s="87">
        <v>24</v>
      </c>
      <c r="Y29" s="769" t="s">
        <v>2198</v>
      </c>
      <c r="Z29" s="87" t="s">
        <v>2199</v>
      </c>
      <c r="AA29" s="87" t="s">
        <v>1247</v>
      </c>
      <c r="AB29" s="18"/>
      <c r="AC29" s="87">
        <v>24</v>
      </c>
      <c r="AD29" s="87" t="s">
        <v>2431</v>
      </c>
      <c r="AE29" s="87" t="s">
        <v>2432</v>
      </c>
      <c r="AF29" s="87" t="s">
        <v>1247</v>
      </c>
    </row>
    <row r="30" spans="1:32" ht="12">
      <c r="A30" s="18"/>
      <c r="B30" s="18"/>
      <c r="C30" s="18"/>
      <c r="D30" s="18"/>
      <c r="E30" s="18"/>
      <c r="F30" s="18"/>
      <c r="G30" s="18"/>
      <c r="H30" s="18"/>
      <c r="I30" s="18"/>
      <c r="J30" s="18"/>
      <c r="K30" s="18"/>
      <c r="L30" s="18"/>
      <c r="M30" s="18"/>
      <c r="N30" s="87">
        <v>25</v>
      </c>
      <c r="O30" s="87" t="s">
        <v>2219</v>
      </c>
      <c r="P30" s="87" t="s">
        <v>2220</v>
      </c>
      <c r="Q30" s="87" t="s">
        <v>1247</v>
      </c>
      <c r="R30" s="18"/>
      <c r="S30" s="18"/>
      <c r="T30" s="18"/>
      <c r="U30" s="18"/>
      <c r="V30" s="18"/>
      <c r="W30" s="18"/>
      <c r="X30" s="87">
        <v>25</v>
      </c>
      <c r="Y30" s="769" t="s">
        <v>2219</v>
      </c>
      <c r="Z30" s="87" t="s">
        <v>2220</v>
      </c>
      <c r="AA30" s="87" t="s">
        <v>1247</v>
      </c>
      <c r="AB30" s="18"/>
      <c r="AC30" s="87">
        <v>25</v>
      </c>
      <c r="AD30" s="87" t="s">
        <v>2395</v>
      </c>
      <c r="AE30" s="87" t="s">
        <v>2396</v>
      </c>
      <c r="AF30" s="87" t="s">
        <v>1247</v>
      </c>
    </row>
    <row r="31" spans="1:32" ht="12">
      <c r="A31" s="18"/>
      <c r="B31" s="18"/>
      <c r="C31" s="18"/>
      <c r="D31" s="18"/>
      <c r="E31" s="18"/>
      <c r="F31" s="18"/>
      <c r="G31" s="18"/>
      <c r="H31" s="18"/>
      <c r="I31" s="18"/>
      <c r="J31" s="18"/>
      <c r="K31" s="18"/>
      <c r="L31" s="18"/>
      <c r="M31" s="18"/>
      <c r="N31" s="87">
        <v>26</v>
      </c>
      <c r="O31" s="87" t="s">
        <v>2240</v>
      </c>
      <c r="P31" s="87" t="s">
        <v>2241</v>
      </c>
      <c r="Q31" s="87" t="s">
        <v>1247</v>
      </c>
      <c r="R31" s="18"/>
      <c r="S31" s="18"/>
      <c r="T31" s="18"/>
      <c r="U31" s="18"/>
      <c r="V31" s="18"/>
      <c r="W31" s="18"/>
      <c r="X31" s="87">
        <v>26</v>
      </c>
      <c r="Y31" s="769" t="s">
        <v>2240</v>
      </c>
      <c r="Z31" s="87" t="s">
        <v>2241</v>
      </c>
      <c r="AA31" s="87" t="s">
        <v>1247</v>
      </c>
      <c r="AB31" s="18"/>
      <c r="AC31" s="87">
        <v>26</v>
      </c>
      <c r="AD31" s="87" t="s">
        <v>2351</v>
      </c>
      <c r="AE31" s="87" t="s">
        <v>2352</v>
      </c>
      <c r="AF31" s="87" t="s">
        <v>1247</v>
      </c>
    </row>
    <row r="32" spans="1:32" ht="12">
      <c r="A32" s="18"/>
      <c r="B32" s="18"/>
      <c r="C32" s="18"/>
      <c r="D32" s="18"/>
      <c r="E32" s="18"/>
      <c r="F32" s="18"/>
      <c r="G32" s="18"/>
      <c r="H32" s="18"/>
      <c r="I32" s="18"/>
      <c r="J32" s="18"/>
      <c r="K32" s="18"/>
      <c r="L32" s="18"/>
      <c r="M32" s="18"/>
      <c r="N32" s="87">
        <v>27</v>
      </c>
      <c r="O32" s="87" t="s">
        <v>2261</v>
      </c>
      <c r="P32" s="87" t="s">
        <v>2262</v>
      </c>
      <c r="Q32" s="87" t="s">
        <v>1247</v>
      </c>
      <c r="R32" s="18"/>
      <c r="S32" s="18"/>
      <c r="T32" s="18"/>
      <c r="U32" s="18"/>
      <c r="V32" s="18"/>
      <c r="W32" s="18"/>
      <c r="X32" s="87">
        <v>27</v>
      </c>
      <c r="Y32" s="769" t="s">
        <v>2261</v>
      </c>
      <c r="Z32" s="87" t="s">
        <v>2262</v>
      </c>
      <c r="AA32" s="87" t="s">
        <v>1247</v>
      </c>
      <c r="AB32" s="18"/>
      <c r="AC32" s="87">
        <v>27</v>
      </c>
      <c r="AD32" s="87" t="s">
        <v>2013</v>
      </c>
      <c r="AE32" s="87" t="s">
        <v>2014</v>
      </c>
      <c r="AF32" s="87" t="s">
        <v>1247</v>
      </c>
    </row>
    <row r="33" spans="1:32" ht="12">
      <c r="A33" s="18"/>
      <c r="B33" s="18"/>
      <c r="C33" s="18"/>
      <c r="D33" s="18"/>
      <c r="E33" s="18"/>
      <c r="F33" s="18"/>
      <c r="G33" s="18"/>
      <c r="H33" s="18"/>
      <c r="I33" s="18"/>
      <c r="J33" s="18"/>
      <c r="K33" s="18"/>
      <c r="L33" s="18"/>
      <c r="M33" s="18"/>
      <c r="N33" s="87">
        <v>28</v>
      </c>
      <c r="O33" s="87" t="s">
        <v>2282</v>
      </c>
      <c r="P33" s="87" t="s">
        <v>2283</v>
      </c>
      <c r="Q33" s="87" t="s">
        <v>1247</v>
      </c>
      <c r="R33" s="18"/>
      <c r="S33" s="18"/>
      <c r="T33" s="18"/>
      <c r="U33" s="18"/>
      <c r="V33" s="18"/>
      <c r="W33" s="18"/>
      <c r="X33" s="87">
        <v>28</v>
      </c>
      <c r="Y33" s="769" t="s">
        <v>2282</v>
      </c>
      <c r="Z33" s="87" t="s">
        <v>2283</v>
      </c>
      <c r="AA33" s="87" t="s">
        <v>1247</v>
      </c>
      <c r="AB33" s="18"/>
      <c r="AC33" s="87">
        <v>28</v>
      </c>
      <c r="AD33" s="87" t="s">
        <v>1702</v>
      </c>
      <c r="AE33" s="87" t="s">
        <v>1703</v>
      </c>
      <c r="AF33" s="87" t="s">
        <v>1247</v>
      </c>
    </row>
    <row r="34" spans="1:32" ht="12">
      <c r="A34" s="18"/>
      <c r="B34" s="18"/>
      <c r="C34" s="18"/>
      <c r="D34" s="18"/>
      <c r="E34" s="18"/>
      <c r="F34" s="18"/>
      <c r="G34" s="18"/>
      <c r="H34" s="18"/>
      <c r="I34" s="18"/>
      <c r="J34" s="18"/>
      <c r="K34" s="18"/>
      <c r="L34" s="18"/>
      <c r="M34" s="18"/>
      <c r="N34" s="87">
        <v>29</v>
      </c>
      <c r="O34" s="87" t="s">
        <v>1674</v>
      </c>
      <c r="P34" s="87" t="s">
        <v>1675</v>
      </c>
      <c r="Q34" s="87" t="s">
        <v>1247</v>
      </c>
      <c r="R34" s="18"/>
      <c r="S34" s="18"/>
      <c r="T34" s="18"/>
      <c r="U34" s="18"/>
      <c r="V34" s="18"/>
      <c r="W34" s="18"/>
      <c r="X34" s="87">
        <v>29</v>
      </c>
      <c r="Y34" s="769" t="s">
        <v>1674</v>
      </c>
      <c r="Z34" s="87" t="s">
        <v>1675</v>
      </c>
      <c r="AA34" s="87" t="s">
        <v>1247</v>
      </c>
      <c r="AB34" s="18"/>
      <c r="AC34" s="87">
        <v>29</v>
      </c>
      <c r="AD34" s="87" t="s">
        <v>1710</v>
      </c>
      <c r="AE34" s="87" t="s">
        <v>1711</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2375</v>
      </c>
      <c r="AE35" s="87" t="s">
        <v>2376</v>
      </c>
      <c r="AF35" s="87" t="s">
        <v>1247</v>
      </c>
    </row>
    <row r="36" spans="1:32" ht="12">
      <c r="A36" s="18"/>
      <c r="B36" s="18"/>
      <c r="C36" s="18"/>
      <c r="D36" s="18"/>
      <c r="E36" s="18"/>
      <c r="F36" s="18"/>
      <c r="G36" s="18"/>
      <c r="H36" s="18"/>
      <c r="I36" s="18"/>
      <c r="J36" s="18"/>
      <c r="K36" s="18"/>
      <c r="L36" s="18"/>
      <c r="M36" s="18"/>
      <c r="N36" s="87">
        <v>31</v>
      </c>
      <c r="O36" s="87" t="s">
        <v>2436</v>
      </c>
      <c r="P36" s="87" t="s">
        <v>2437</v>
      </c>
      <c r="Q36" s="87" t="s">
        <v>1245</v>
      </c>
      <c r="R36" s="18"/>
      <c r="S36" s="18"/>
      <c r="T36" s="18"/>
      <c r="U36" s="18"/>
      <c r="V36" s="18"/>
      <c r="W36" s="18"/>
      <c r="X36" s="87">
        <v>31</v>
      </c>
      <c r="Y36" s="769">
        <v>0</v>
      </c>
      <c r="Z36" s="87">
        <v>0</v>
      </c>
      <c r="AA36" s="87">
        <v>0</v>
      </c>
      <c r="AB36" s="18"/>
      <c r="AC36" s="87">
        <v>31</v>
      </c>
      <c r="AD36" s="87" t="s">
        <v>1683</v>
      </c>
      <c r="AE36" s="87" t="s">
        <v>1684</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2391</v>
      </c>
      <c r="AE37" s="87" t="s">
        <v>2392</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1694</v>
      </c>
      <c r="AE38" s="87" t="s">
        <v>1695</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2423</v>
      </c>
      <c r="AE39" s="87" t="s">
        <v>2424</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1706</v>
      </c>
      <c r="AE40" s="87" t="s">
        <v>1707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2359</v>
      </c>
      <c r="AE41" s="87" t="s">
        <v>2360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2407</v>
      </c>
      <c r="AE42" s="87" t="s">
        <v>2408</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2383</v>
      </c>
      <c r="AE43" s="87" t="s">
        <v>2384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2339</v>
      </c>
      <c r="AE44" s="87" t="s">
        <v>2340</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2415</v>
      </c>
      <c r="AE45" s="87" t="s">
        <v>2416</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1698</v>
      </c>
      <c r="AE46" s="87" t="s">
        <v>1699</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2335</v>
      </c>
      <c r="AE47" s="87" t="s">
        <v>2336</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2419</v>
      </c>
      <c r="AE48" s="87" t="s">
        <v>2420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2347</v>
      </c>
      <c r="AE49" s="87" t="s">
        <v>2348</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2343</v>
      </c>
      <c r="AE50" s="87" t="s">
        <v>2344</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1690</v>
      </c>
      <c r="AE51" s="87" t="s">
        <v>1691</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43</v>
      </c>
      <c r="I4" s="80" t="str">
        <f>HLOOKUP(I3,比較地域マスタ!$E$5:$L$6,2,0)</f>
        <v>熊本県</v>
      </c>
      <c r="J4" s="80" t="str">
        <f>HLOOKUP(J3,比較地域マスタ!$E$5:$L$6,2,0)</f>
        <v>長洲町</v>
      </c>
      <c r="K4" s="80" t="str">
        <f>HLOOKUP(K3,比較地域マスタ!$E$5:$L$6,2,0)</f>
        <v>43368</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2024-03-14T13:59:44Z</dcterms:created>
  <dcterms:modified xsi:type="dcterms:W3CDTF">2024-03-14T13:59:45Z</dcterms:modified>
  <cp:category/>
  <cp:contentStatus/>
</cp:coreProperties>
</file>