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53847B4A-9FCE-4577-8E5C-B3D1669EE1EC}"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<sst xmlns="http://schemas.openxmlformats.org/spreadsheetml/2006/main" count="24445" uniqueCount="2364">
  <si>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</si>
  <si>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</si>
  <si>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</si>
  <si>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</si>
  <si>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</si>
  <si>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</si>
  <si>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</si>
  <si>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</si>
  <si>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</si>
  <si>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</si>
  <si>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</si>
  <si>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</si>
  <si>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</si>
  <si>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</si>
  <si>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</si>
  <si>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</si>
  <si>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</si>
  <si>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</si>
  <si>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</si>
  <si>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</si>
  <si>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</si>
  <si>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</si>
  <si>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</si>
  <si>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</si>
  <si>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</si>
  <si>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</si>
  <si>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</si>
  <si>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</si>
  <si>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</si>
  <si>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</si>
  <si>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</si>
  <si>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</si>
  <si>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</si>
  <si>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</si>
  <si>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</si>
  <si>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</si>
  <si>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</si>
  <si>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</si>
  <si>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</si>
  <si>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</si>
  <si>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</si>
  <si>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</si>
  <si>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</si>
  <si>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</si>
  <si>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</si>
  <si>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</si>
  <si>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</si>
  <si>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</si>
  <si>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</si>
  <si>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</si>
  <si>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</si>
  <si>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</si>
  <si>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</si>
  <si>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</si>
  <si>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</si>
  <si>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</si>
  <si>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</si>
  <si>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</si>
  <si>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</si>
  <si>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</si>
  <si>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</si>
  <si>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</si>
  <si>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</si>
  <si>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</si>
  <si>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</si>
  <si>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</si>
  <si>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</si>
  <si>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</si>
  <si>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</si>
  <si>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</si>
  <si>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</si>
  <si>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</si>
  <si>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</si>
  <si>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</si>
  <si>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</si>
  <si>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</si>
  <si>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</si>
  <si>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</si>
  <si>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</si>
  <si>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</si>
  <si>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</si>
  <si>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</si>
  <si>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</si>
  <si>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</si>
  <si>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</si>
  <si>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</si>
  <si>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</si>
  <si>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</si>
  <si>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</si>
  <si>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</si>
  <si>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</si>
  <si>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</si>
  <si>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</si>
  <si>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</si>
  <si>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</si>
  <si>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</si>
  <si>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</si>
  <si>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</si>
  <si>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</si>
  <si>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</si>
  <si>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</si>
  <si>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</si>
  <si>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</si>
  <si>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</si>
  <si>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</si>
  <si>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</si>
  <si>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</si>
  <si>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</si>
  <si>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</si>
  <si>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</si>
  <si>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</si>
  <si>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</si>
  <si>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</si>
  <si>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</si>
  <si>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</si>
  <si>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</si>
  <si>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</si>
  <si>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</si>
  <si>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</si>
  <si>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</si>
  <si>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</si>
  <si>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</si>
  <si>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</si>
  <si>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</si>
  <si>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</si>
  <si>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</si>
  <si>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</si>
  <si>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</si>
  <si>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</si>
  <si>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</si>
  <si>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</si>
  <si>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</si>
  <si>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</si>
  <si>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</si>
  <si>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</si>
  <si>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</si>
  <si>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</si>
  <si>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</si>
  <si>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</si>
  <si>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</si>
  <si>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</si>
  <si>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</si>
  <si>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</si>
  <si>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</si>
  <si>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</si>
  <si>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</si>
  <si>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</si>
  <si>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</si>
  <si>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</si>
  <si>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</si>
  <si>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</si>
  <si>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</si>
  <si>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</si>
  <si>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</si>
  <si>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</si>
  <si>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</si>
  <si>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</si>
  <si>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</si>
  <si>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</si>
  <si>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</si>
  <si>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</si>
  <si>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</si>
  <si>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</si>
  <si>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</si>
  <si>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</si>
  <si>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</si>
  <si>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</si>
  <si>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</si>
  <si>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</si>
  <si>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</si>
  <si>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</si>
  <si>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</si>
  <si>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</si>
  <si>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</si>
  <si>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</si>
  <si>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</si>
  <si>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</si>
  <si>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</si>
  <si>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</si>
  <si>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</si>
  <si>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</si>
  <si>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</si>
  <si>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</si>
  <si>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</si>
  <si>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</si>
  <si>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</si>
  <si>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</si>
  <si>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</si>
  <si>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</si>
  <si>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</si>
  <si>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</si>
  <si>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</si>
  <si>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</si>
  <si>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</si>
  <si>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</si>
  <si>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</si>
  <si>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</si>
  <si>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</si>
  <si>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</si>
  <si>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</si>
  <si>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</si>
  <si>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</si>
  <si>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</si>
  <si>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</si>
  <si>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</si>
  <si>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</si>
  <si>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</si>
  <si>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</si>
  <si>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</si>
  <si>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</si>
  <si>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</si>
  <si>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</si>
  <si>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</si>
  <si>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</si>
  <si>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</si>
  <si>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</si>
  <si>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</si>
  <si>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</si>
  <si>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</si>
  <si>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</si>
  <si>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</si>
  <si>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</si>
  <si>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</si>
  <si>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</si>
  <si>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</si>
  <si>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</si>
  <si>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</si>
  <si>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</si>
  <si>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</si>
  <si>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</si>
  <si>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</si>
  <si>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</si>
  <si>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</si>
  <si>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</si>
  <si>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</si>
  <si>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</si>
  <si>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</si>
  <si>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</si>
  <si>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</si>
  <si>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</si>
  <si>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</si>
  <si>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</si>
  <si>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</si>
  <si>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</si>
  <si>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</si>
  <si>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</si>
  <si>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</si>
  <si>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</si>
  <si>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</si>
  <si>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</si>
  <si>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</si>
  <si>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</si>
  <si>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</si>
  <si>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</si>
  <si>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</si>
  <si>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</si>
  <si>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</si>
  <si>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</si>
  <si>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</si>
  <si>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</si>
  <si>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</si>
  <si>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</si>
  <si>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</si>
  <si>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</si>
  <si>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</si>
  <si>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</si>
  <si>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</si>
  <si>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</si>
  <si>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</si>
  <si>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</si>
  <si>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</si>
  <si>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</si>
  <si>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</si>
  <si>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</si>
  <si>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</si>
  <si>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</si>
  <si>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</si>
  <si>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</si>
  <si>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</si>
  <si>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</si>
  <si>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</si>
  <si>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</si>
  <si>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</si>
  <si>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</si>
  <si>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</si>
  <si>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</si>
  <si>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</si>
  <si>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</si>
  <si>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</si>
  <si>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</si>
  <si>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</si>
  <si>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</si>
  <si>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</si>
  <si>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</si>
  <si>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</si>
  <si>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</si>
  <si>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</si>
  <si>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</si>
  <si>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</si>
  <si>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</si>
  <si>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</si>
  <si>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</si>
  <si>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</si>
  <si>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</si>
  <si>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</si>
  <si>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</si>
  <si>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</si>
  <si>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</si>
  <si>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</si>
  <si>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</si>
  <si>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</si>
  <si>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</si>
  <si>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</si>
  <si>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</si>
  <si>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</si>
  <si>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</si>
  <si>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</si>
  <si>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</si>
  <si>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</si>
  <si>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</si>
  <si>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</si>
  <si>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</si>
  <si>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</si>
  <si>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</si>
  <si>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</si>
  <si>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</si>
  <si>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</si>
  <si>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</si>
  <si>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</si>
  <si>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</si>
  <si>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</si>
  <si>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</si>
  <si>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</si>
  <si>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</si>
  <si>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</si>
  <si>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</si>
  <si>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</si>
  <si>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</si>
  <si>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</si>
  <si>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</si>
  <si>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</si>
  <si>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</si>
  <si>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</si>
  <si>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</si>
  <si>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</si>
  <si>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</si>
  <si>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</si>
  <si>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</si>
  <si>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</si>
  <si>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</si>
  <si>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</si>
  <si>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</si>
  <si>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</si>
  <si>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</si>
  <si>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</si>
  <si>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</si>
  <si>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</si>
  <si>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</si>
  <si>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</si>
  <si>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</si>
  <si>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</si>
  <si>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</si>
  <si>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</si>
  <si>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</si>
  <si>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</si>
  <si>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</si>
  <si>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</si>
  <si>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</si>
  <si>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</si>
  <si>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</si>
  <si>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</si>
  <si>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</si>
  <si>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</si>
  <si>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</si>
  <si>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</si>
  <si>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</si>
  <si>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</si>
  <si>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</si>
  <si>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</si>
  <si>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</si>
  <si>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</si>
  <si>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</si>
  <si>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</si>
  <si>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</si>
  <si>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</si>
  <si>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</si>
  <si>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</si>
  <si>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</si>
  <si>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</si>
  <si>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</si>
  <si>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</si>
  <si>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</si>
  <si>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</si>
  <si>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</si>
  <si>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</si>
  <si>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</si>
  <si>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</si>
  <si>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</si>
  <si>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</si>
  <si>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</si>
  <si>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</si>
  <si>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</si>
  <si>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</si>
  <si>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</si>
  <si>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</si>
  <si>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</si>
  <si>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</si>
  <si>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</si>
  <si>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</si>
  <si>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</si>
  <si>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</si>
  <si>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</si>
  <si>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</si>
  <si>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</si>
  <si>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</si>
  <si>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</si>
  <si>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</si>
  <si>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</si>
  <si>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</si>
  <si>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</si>
  <si>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</si>
  <si>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</si>
  <si>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</si>
  <si>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</si>
  <si>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</si>
  <si>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</si>
  <si>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</si>
  <si>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</si>
  <si>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</si>
  <si>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</si>
  <si>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</si>
  <si>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</si>
  <si>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</si>
  <si>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</si>
  <si>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</si>
  <si>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</si>
  <si>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</si>
  <si>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</si>
  <si>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</si>
  <si>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</si>
  <si>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</si>
  <si>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</si>
  <si>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</si>
  <si>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</si>
  <si>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</si>
  <si>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</si>
  <si>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</si>
  <si>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</si>
  <si>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</si>
  <si>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</si>
  <si>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</si>
  <si>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</si>
  <si>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</si>
  <si>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</si>
  <si>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</si>
  <si>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</si>
  <si>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</si>
  <si>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</si>
  <si>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</si>
  <si>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</si>
  <si>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</si>
  <si>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</si>
  <si>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</si>
  <si>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</si>
  <si>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</si>
  <si>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</si>
  <si>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</si>
  <si>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</si>
  <si>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</si>
  <si>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</si>
  <si>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</si>
  <si>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</si>
  <si>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</si>
  <si>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</si>
  <si>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</si>
  <si>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</si>
  <si>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</si>
  <si>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</si>
  <si>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</si>
  <si>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</si>
  <si>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</si>
  <si>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</si>
  <si>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</si>
  <si>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</si>
  <si>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</si>
  <si>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</si>
  <si>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</si>
  <si>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</si>
  <si>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</si>
  <si>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</si>
  <si>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</si>
  <si>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</si>
  <si>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</si>
  <si>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</si>
  <si>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</si>
  <si>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</si>
  <si>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</si>
  <si>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</si>
  <si>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</si>
  <si>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</si>
  <si>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</si>
  <si>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</si>
  <si>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</si>
  <si>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</si>
  <si>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</si>
  <si>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</si>
  <si>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</si>
  <si>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</si>
  <si>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</si>
  <si>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</si>
  <si>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</si>
  <si>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</si>
  <si>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</si>
  <si>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</si>
  <si>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</si>
  <si>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</si>
  <si>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</si>
  <si>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</si>
  <si>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</si>
  <si>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</si>
  <si>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</si>
  <si>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</si>
  <si>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</si>
  <si>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</si>
  <si>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</si>
  <si>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</si>
  <si>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</si>
  <si>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</si>
  <si>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</si>
  <si>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</si>
  <si>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</si>
  <si>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</si>
  <si>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</si>
  <si>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</si>
  <si>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</si>
  <si>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</si>
  <si>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</si>
  <si>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</si>
  <si>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</si>
  <si>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</si>
  <si>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</si>
  <si>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</si>
  <si>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</si>
  <si>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</si>
  <si>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</si>
  <si>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</si>
  <si>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</si>
  <si>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</si>
  <si>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</si>
  <si>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</si>
  <si>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</si>
  <si>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</si>
  <si>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</si>
  <si>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</si>
  <si>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</si>
  <si>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</si>
  <si>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</si>
  <si>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</si>
  <si>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</si>
  <si>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</si>
  <si>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</si>
  <si>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</si>
  <si>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</si>
  <si>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</si>
  <si>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</si>
  <si>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</si>
  <si>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</si>
  <si>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</si>
  <si>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</si>
  <si>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</si>
  <si>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</si>
  <si>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</si>
  <si>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</si>
  <si>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</si>
  <si>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</si>
  <si>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</si>
  <si>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</si>
  <si>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</si>
  <si>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</si>
  <si>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</si>
  <si>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</si>
  <si>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</si>
  <si>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</si>
  <si>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</si>
  <si>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</si>
  <si>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</si>
  <si>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</si>
  <si>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</si>
  <si>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</si>
  <si>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</si>
  <si>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</si>
  <si>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</si>
  <si>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</si>
  <si>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</si>
  <si>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</si>
  <si>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</si>
  <si>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</si>
  <si>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</si>
  <si>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</si>
  <si>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</si>
  <si>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</si>
  <si>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</si>
  <si>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</si>
  <si>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</si>
  <si>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</si>
  <si>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</si>
  <si>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</si>
  <si>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</si>
  <si>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</si>
  <si>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</si>
  <si>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</si>
  <si>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</si>
  <si>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</si>
  <si>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</si>
  <si>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</si>
  <si>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</si>
  <si>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</si>
  <si>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</si>
  <si>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</si>
  <si>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</si>
  <si>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</si>
  <si>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</si>
  <si>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</si>
  <si>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</si>
  <si>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</si>
  <si>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</si>
  <si>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</si>
  <si>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</si>
  <si>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</si>
  <si>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</si>
  <si>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</si>
  <si>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</si>
  <si>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</si>
  <si>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</si>
  <si>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</si>
  <si>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</si>
  <si>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</si>
  <si>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</si>
  <si>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</si>
  <si>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</si>
  <si>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</si>
  <si>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</si>
  <si>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</si>
  <si>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</si>
  <si>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</si>
  <si>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</si>
  <si>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</si>
  <si>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</si>
  <si>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</si>
  <si>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</si>
  <si>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</si>
  <si>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</si>
  <si>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</si>
  <si>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</si>
  <si>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</si>
  <si>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</si>
  <si>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</si>
  <si>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</si>
  <si>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</si>
  <si>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</si>
  <si>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</si>
  <si>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</si>
  <si>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</si>
  <si>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</si>
  <si>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</si>
  <si>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</si>
  <si>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</si>
  <si>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</si>
  <si>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</si>
  <si>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</si>
  <si>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</si>
  <si>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</si>
  <si>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</si>
  <si>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</si>
  <si>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</si>
  <si>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</si>
  <si>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</si>
  <si>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</si>
  <si>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</si>
  <si>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</si>
  <si>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</si>
  <si>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</si>
  <si>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</si>
  <si>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</si>
  <si>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</si>
  <si>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</si>
  <si>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</si>
  <si>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</si>
  <si>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</si>
  <si>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</si>
  <si>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</si>
  <si>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</si>
  <si>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</si>
  <si>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</si>
  <si>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</si>
  <si>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</si>
  <si>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</si>
  <si>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</si>
  <si>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</si>
  <si>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</si>
  <si>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</si>
  <si>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</si>
  <si>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</si>
  <si>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</si>
  <si>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</si>
  <si>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</si>
  <si>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</si>
  <si>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</si>
  <si>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</si>
  <si>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</si>
  <si>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</si>
  <si>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</si>
  <si>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</si>
  <si>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</si>
  <si>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</si>
  <si>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</si>
  <si>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</si>
  <si>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</si>
  <si>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</si>
  <si>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</si>
  <si>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</si>
  <si>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</si>
  <si>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</si>
  <si>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</si>
  <si>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</si>
  <si>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</si>
  <si>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</si>
  <si>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</si>
  <si>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</si>
  <si>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</si>
  <si>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</si>
  <si>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</si>
  <si>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</si>
  <si>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</si>
  <si>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</si>
  <si>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</si>
  <si>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</si>
  <si>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</si>
  <si>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</si>
  <si>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</si>
  <si>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</si>
  <si>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</si>
  <si>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</si>
  <si>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</si>
  <si>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</si>
  <si>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</si>
  <si>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</si>
  <si>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</si>
  <si>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</si>
  <si>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</si>
  <si>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</si>
  <si>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</si>
  <si>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</si>
  <si>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</si>
  <si>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</si>
  <si>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</si>
  <si>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</si>
  <si>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</si>
  <si>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</si>
  <si>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</si>
  <si>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</si>
  <si>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</si>
  <si>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</si>
  <si>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</si>
  <si>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</si>
  <si>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</si>
  <si>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</si>
  <si>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</si>
  <si>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</si>
  <si>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</si>
  <si>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</si>
  <si>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</si>
  <si>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</si>
  <si>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</si>
  <si>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</si>
  <si>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</si>
  <si>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</si>
  <si>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</si>
  <si>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</si>
  <si>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</si>
  <si>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</si>
  <si>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</si>
  <si>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</si>
  <si>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</si>
  <si>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</si>
  <si>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</si>
  <si>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</si>
  <si>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</si>
  <si>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</si>
  <si>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</si>
  <si>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</si>
  <si>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</si>
  <si>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</si>
  <si>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</si>
  <si>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</si>
  <si>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</si>
  <si>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</si>
  <si>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</si>
  <si>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</si>
  <si>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</si>
  <si>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</si>
  <si>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</si>
  <si>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</si>
  <si>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</si>
  <si>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</si>
  <si>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</si>
  <si>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</si>
  <si>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</si>
  <si>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</si>
  <si>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</si>
  <si>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</si>
  <si>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</si>
  <si>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</si>
  <si>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</si>
  <si>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</si>
  <si>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</si>
  <si>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</si>
  <si>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</si>
  <si>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</si>
  <si>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</si>
  <si>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</si>
  <si>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</si>
  <si>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</si>
  <si>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</si>
  <si>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</si>
  <si>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</si>
  <si>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</si>
  <si>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</si>
  <si>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</si>
  <si>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</si>
  <si>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</si>
  <si>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</si>
  <si>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</si>
  <si>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</si>
  <si>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</si>
  <si>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</si>
  <si>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</si>
  <si>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</si>
  <si>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</si>
  <si>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</si>
  <si>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</si>
  <si>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</si>
  <si>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</si>
  <si>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</si>
  <si>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</si>
  <si>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</si>
  <si>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</si>
  <si>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</si>
  <si>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</si>
  <si>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</si>
  <si>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</si>
  <si>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</si>
  <si>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</si>
  <si>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</si>
  <si>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</si>
  <si>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</si>
  <si>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</si>
  <si>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</si>
  <si>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</si>
  <si>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</si>
  <si>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</si>
  <si>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</si>
  <si>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</si>
  <si>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</si>
  <si>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</si>
  <si>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</si>
  <si>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</si>
  <si>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</si>
  <si>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</si>
  <si>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</si>
  <si>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</si>
  <si>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</si>
  <si>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</si>
  <si>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</si>
  <si>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</si>
  <si>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</si>
  <si>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</si>
  <si>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</si>
  <si>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</si>
  <si>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</si>
  <si>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</si>
  <si>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</si>
  <si>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</si>
  <si>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</si>
  <si>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</si>
  <si>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</si>
  <si>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</si>
  <si>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</si>
  <si>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</si>
  <si>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</si>
  <si>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</si>
  <si>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</si>
  <si>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</si>
  <si>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</si>
  <si>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</si>
  <si>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</si>
  <si>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</si>
  <si>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</si>
  <si>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</si>
  <si>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</si>
  <si>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</si>
  <si>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</si>
  <si>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</si>
  <si>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</si>
  <si>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</si>
  <si>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</si>
  <si>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</si>
  <si>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</si>
  <si>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</si>
  <si>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</si>
  <si>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</si>
  <si>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</si>
  <si>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</si>
  <si>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</si>
  <si>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</si>
  <si>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</si>
  <si>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</si>
  <si>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</si>
  <si>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</si>
  <si>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</si>
  <si>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</si>
  <si>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</si>
  <si>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</si>
  <si>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</si>
  <si>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</si>
  <si>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</si>
  <si>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</si>
  <si>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</si>
  <si>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</si>
  <si>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</si>
  <si>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</si>
  <si>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</si>
  <si>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</si>
  <si>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</si>
  <si>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</si>
  <si>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</si>
  <si>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</si>
  <si>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</si>
  <si>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</si>
  <si>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</si>
  <si>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</si>
  <si>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</si>
  <si>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</si>
  <si>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</si>
  <si>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</si>
  <si>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</si>
  <si>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</si>
  <si>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</si>
  <si>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</si>
  <si>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</si>
  <si>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</si>
  <si>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</si>
  <si>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</si>
  <si>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</si>
  <si>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</si>
  <si>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</si>
  <si>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</si>
  <si>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</si>
  <si>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</si>
  <si>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</si>
  <si>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</si>
  <si>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</si>
  <si>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</si>
  <si>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</si>
  <si>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</si>
  <si>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</si>
  <si>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</si>
  <si>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</si>
  <si>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</si>
  <si>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</si>
  <si>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</si>
  <si>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</si>
  <si>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</si>
  <si>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</si>
  <si>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</si>
  <si>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</si>
  <si>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</si>
  <si>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</si>
  <si>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</si>
  <si>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</si>
  <si>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</si>
  <si>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</si>
  <si>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</si>
  <si>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</si>
  <si>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</si>
  <si>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</si>
  <si>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</si>
  <si>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</si>
  <si>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</si>
  <si>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</si>
  <si>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</si>
  <si>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</si>
  <si>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</si>
  <si>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</si>
  <si>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</si>
  <si>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</si>
  <si>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</si>
  <si>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</si>
  <si>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</si>
  <si>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</si>
  <si>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</si>
  <si>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</si>
  <si>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</si>
  <si>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</si>
  <si>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</si>
  <si>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</si>
  <si>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</si>
  <si>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</si>
  <si>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</si>
  <si>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</si>
  <si>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</si>
  <si>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</si>
  <si>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</si>
  <si>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</si>
  <si>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</si>
  <si>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</si>
  <si>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</si>
  <si>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</si>
  <si>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</si>
  <si>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</si>
  <si>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</si>
  <si>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</si>
  <si>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</si>
  <si>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</si>
  <si>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</si>
  <si>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</si>
  <si>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</si>
  <si>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</si>
  <si>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</si>
  <si>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</si>
  <si>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</si>
  <si>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</si>
  <si>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</si>
  <si>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</si>
  <si>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</si>
  <si>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</si>
  <si>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</si>
  <si>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</si>
  <si>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</si>
  <si>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</si>
  <si>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</si>
  <si>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</si>
  <si>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</si>
  <si>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</si>
  <si>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</si>
  <si>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</si>
  <si>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</si>
  <si>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</si>
  <si>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</si>
  <si>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</si>
  <si>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</si>
  <si>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</si>
  <si>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</si>
  <si>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</si>
  <si>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</si>
  <si>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</si>
  <si>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</si>
  <si>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</si>
  <si>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</si>
  <si>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</si>
  <si>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</si>
  <si>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</si>
  <si>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</si>
  <si>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</si>
  <si>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</si>
  <si>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</si>
  <si>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</si>
  <si>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</si>
  <si>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</si>
  <si>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</si>
  <si>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</si>
  <si>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</si>
  <si>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</si>
  <si>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</si>
  <si>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</si>
  <si>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</si>
  <si>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</si>
  <si>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</si>
  <si>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</si>
  <si>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</si>
  <si>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</si>
  <si>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</si>
  <si>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</si>
  <si>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</si>
  <si>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</si>
  <si>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</si>
  <si>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</si>
  <si>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</si>
  <si>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</si>
  <si>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</si>
  <si>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</si>
  <si>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</si>
  <si>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</si>
  <si>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</si>
  <si>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</si>
  <si>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</si>
  <si>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</si>
  <si>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</si>
  <si>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</si>
  <si>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</si>
  <si>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</si>
  <si>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</si>
  <si>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</si>
  <si>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</si>
  <si>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</si>
  <si>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</si>
  <si>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</si>
  <si>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</si>
  <si>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</si>
  <si>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</si>
  <si>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</si>
  <si>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</si>
  <si>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</si>
  <si>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</si>
  <si>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</si>
  <si>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</si>
  <si>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</si>
  <si>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</si>
  <si>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</si>
  <si>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</si>
  <si>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</si>
  <si>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</si>
  <si>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</si>
  <si>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</si>
  <si>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</si>
  <si>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</si>
  <si>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</si>
  <si>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</si>
  <si>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</si>
  <si>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</si>
  <si>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</si>
  <si>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</si>
  <si>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</si>
  <si>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</si>
  <si>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</si>
  <si>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</si>
  <si>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</si>
  <si>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</si>
  <si>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</si>
  <si>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</si>
  <si>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</si>
  <si>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</si>
  <si>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</si>
  <si>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</si>
  <si>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</si>
  <si>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</si>
  <si>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</si>
  <si>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</si>
  <si>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</si>
  <si>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</si>
  <si>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</si>
  <si>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</si>
  <si>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</si>
  <si>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</si>
  <si>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</si>
  <si>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</si>
  <si>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</si>
  <si>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</si>
  <si>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</si>
  <si>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</si>
  <si>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</si>
  <si>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</si>
  <si>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</si>
  <si>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</si>
  <si>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</si>
  <si>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</si>
  <si>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</si>
  <si>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</si>
  <si>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</si>
  <si>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</si>
  <si>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</si>
  <si>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</si>
  <si>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</si>
  <si>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</si>
  <si>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</si>
  <si>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</si>
  <si>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</si>
  <si>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</si>
  <si>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</si>
  <si>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</si>
  <si>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</si>
  <si>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</si>
  <si>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</si>
  <si>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</si>
  <si>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</si>
  <si>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</si>
  <si>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</si>
  <si>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</si>
  <si>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</si>
  <si>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</si>
  <si>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</si>
  <si>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</si>
  <si>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</si>
  <si>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</si>
  <si>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</si>
  <si>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</si>
  <si>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</si>
  <si>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</si>
  <si>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</si>
  <si>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</si>
  <si>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</si>
  <si>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</si>
  <si>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</si>
  <si>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</si>
  <si>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</si>
  <si>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</si>
  <si>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</si>
  <si>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</si>
  <si>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</si>
  <si>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</si>
  <si>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</si>
  <si>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</si>
  <si>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</si>
  <si>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</si>
  <si>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</si>
  <si>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</si>
  <si>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</si>
  <si>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</si>
  <si>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</si>
  <si>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</si>
  <si>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</si>
  <si>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</si>
  <si>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</si>
  <si>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</si>
  <si>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</si>
  <si>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</si>
  <si>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</si>
  <si>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</si>
  <si>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</si>
  <si>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</si>
  <si>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</si>
  <si>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</si>
  <si>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</si>
  <si>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</si>
  <si>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</si>
  <si>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</si>
  <si>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</si>
  <si>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</si>
  <si>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</si>
  <si>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</si>
  <si>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</si>
  <si>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</si>
  <si>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</si>
  <si>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</si>
  <si>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</si>
  <si>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</si>
  <si>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</si>
  <si>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</si>
  <si>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</si>
  <si>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</si>
  <si>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</si>
  <si>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</si>
  <si>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</si>
  <si>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</si>
  <si>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</si>
  <si>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</si>
  <si>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</si>
  <si>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</si>
  <si>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</si>
  <si>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</si>
  <si>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</si>
  <si>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</si>
  <si>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</si>
  <si>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</si>
  <si>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</si>
  <si>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</si>
  <si>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</si>
  <si>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</si>
  <si>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</si>
  <si>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</si>
  <si>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</si>
  <si>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</si>
  <si>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</si>
  <si>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</si>
  <si>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</si>
  <si>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</si>
  <si>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</si>
  <si>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</si>
  <si>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</si>
  <si>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</si>
  <si>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</si>
  <si>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</si>
  <si>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</si>
  <si>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</si>
  <si>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</si>
  <si>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</si>
  <si>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</si>
  <si>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</si>
  <si>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</si>
  <si>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</si>
  <si>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</si>
  <si>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</si>
  <si>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</si>
  <si>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</si>
  <si>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</si>
  <si>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</si>
  <si>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</si>
  <si>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</si>
  <si>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</si>
  <si>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</si>
  <si>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</si>
  <si>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</si>
  <si>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</si>
  <si>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</si>
  <si>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</si>
  <si>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</si>
  <si>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</si>
  <si>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</si>
  <si>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</si>
  <si>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</si>
  <si>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</si>
  <si>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</si>
  <si>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</si>
  <si>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</si>
  <si>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</si>
  <si>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</si>
  <si>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</si>
  <si>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</si>
  <si>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</si>
  <si>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</si>
  <si>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</si>
  <si>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</si>
  <si>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</si>
  <si>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</si>
  <si>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</si>
  <si>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</si>
  <si>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</si>
  <si>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</si>
  <si>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</si>
  <si>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</si>
  <si>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</si>
  <si>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</si>
  <si>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</si>
  <si>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</si>
  <si>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</si>
  <si>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</si>
  <si>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</si>
  <si>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</si>
  <si>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</si>
  <si>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</si>
  <si>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</si>
  <si>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</si>
  <si>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</si>
  <si>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</si>
  <si>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</si>
  <si>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</si>
  <si>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</si>
  <si>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</si>
  <si>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</si>
  <si>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</si>
  <si>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</si>
  <si>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</si>
  <si>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</si>
  <si>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</si>
  <si>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</si>
  <si>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</si>
  <si>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</si>
  <si>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</si>
  <si>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</si>
  <si>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</si>
  <si>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</si>
  <si>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</si>
  <si>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</si>
  <si>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</si>
  <si>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</si>
  <si>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</si>
  <si>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</si>
  <si>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</si>
  <si>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</si>
  <si>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</si>
  <si>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</si>
  <si>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</si>
  <si>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</si>
  <si>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</si>
  <si>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</si>
  <si>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</si>
  <si>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</si>
  <si>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</si>
  <si>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</si>
  <si>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</si>
  <si>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</si>
  <si>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</si>
  <si>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</si>
  <si>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</si>
  <si>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</si>
  <si>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</si>
  <si>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</si>
  <si>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</si>
  <si>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</si>
  <si>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</si>
  <si>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</si>
  <si>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</si>
  <si>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</si>
  <si>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</si>
  <si>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</si>
  <si>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</si>
  <si>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</si>
  <si>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</si>
  <si>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</si>
  <si>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</si>
  <si>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</si>
  <si>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</si>
  <si>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</si>
  <si>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</si>
  <si>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</si>
  <si>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</si>
  <si>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</si>
  <si>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</si>
  <si>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</si>
  <si>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</si>
  <si>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</si>
  <si>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</si>
  <si>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</si>
  <si>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</si>
  <si>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</si>
  <si>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</si>
  <si>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</si>
  <si>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</si>
  <si>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</si>
  <si>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</si>
  <si>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</si>
  <si>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</si>
  <si>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</si>
  <si>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</si>
  <si>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</si>
  <si>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</si>
  <si>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</si>
  <si>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</si>
  <si>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</si>
  <si>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</si>
  <si>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</si>
  <si>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</si>
  <si>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</si>
  <si>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</si>
  <si>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</si>
  <si>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</si>
  <si>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</si>
  <si>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</si>
  <si>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</si>
  <si>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</si>
  <si>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</si>
  <si>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</si>
  <si>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</si>
  <si>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</si>
  <si>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</si>
  <si>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</si>
  <si>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</si>
  <si>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</si>
  <si>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</si>
  <si>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</si>
  <si>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</si>
  <si>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</si>
  <si>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</si>
  <si>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</si>
  <si>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</si>
  <si>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</si>
  <si>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</si>
  <si>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</si>
  <si>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</si>
  <si>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</si>
  <si>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</si>
  <si>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</si>
  <si>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</si>
  <si>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</si>
  <si>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</si>
  <si>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</si>
  <si>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</si>
  <si>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</si>
  <si>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</si>
  <si>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</si>
  <si>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</si>
  <si>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</si>
  <si>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</si>
  <si>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</si>
  <si>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</si>
  <si>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</si>
  <si>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</si>
  <si>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</si>
  <si>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</si>
  <si>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</si>
  <si>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</si>
  <si>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</si>
  <si>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</si>
  <si>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</si>
  <si>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</si>
  <si>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</si>
  <si>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</si>
  <si>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</si>
  <si>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</si>
  <si>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</si>
  <si>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</si>
  <si>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</si>
  <si>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</si>
  <si>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</si>
  <si>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</si>
  <si>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</si>
  <si>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</si>
  <si>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</si>
  <si>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</si>
  <si>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</si>
  <si>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</si>
  <si>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</si>
  <si>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</si>
  <si>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</si>
  <si>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</si>
  <si>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</si>
  <si>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</si>
  <si>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</si>
  <si>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</si>
  <si>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</si>
  <si>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</si>
  <si>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</si>
  <si>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</si>
  <si>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</si>
  <si>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</si>
  <si>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</si>
  <si>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</si>
  <si>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</si>
  <si>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</si>
  <si>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</si>
  <si>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</si>
  <si>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</si>
  <si>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</si>
  <si>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</si>
  <si>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</si>
  <si>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</si>
  <si>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</si>
  <si>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</si>
  <si>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</si>
  <si>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</si>
  <si>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</si>
  <si>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</si>
  <si>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</si>
  <si>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</si>
  <si>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</si>
  <si>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</si>
  <si>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</si>
  <si>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</si>
  <si>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</si>
  <si>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</si>
  <si>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</si>
  <si>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</si>
  <si>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</si>
  <si>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</si>
  <si>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</si>
  <si>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</si>
  <si>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</si>
  <si>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</si>
  <si>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</si>
  <si>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</si>
  <si>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</si>
  <si>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</si>
  <si>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</si>
  <si>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</si>
  <si>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</si>
  <si>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</si>
  <si>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</si>
  <si>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</si>
  <si>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</si>
  <si>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</si>
  <si>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</si>
  <si>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</si>
  <si>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</si>
  <si>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</si>
  <si>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</si>
  <si>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</si>
  <si>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</si>
  <si>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</si>
  <si>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</si>
  <si>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</si>
  <si>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</si>
  <si>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</si>
  <si>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</si>
  <si>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</si>
  <si>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</si>
  <si>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</si>
  <si>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</si>
  <si>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</si>
  <si>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</si>
  <si>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</si>
  <si>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</si>
  <si>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</si>
  <si>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</si>
  <si>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</si>
  <si>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</si>
  <si>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</si>
  <si>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</si>
  <si>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</si>
  <si>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</si>
  <si>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</si>
  <si>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</si>
  <si>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</si>
  <si>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</si>
  <si>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</si>
  <si>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</si>
  <si>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</si>
  <si>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</si>
  <si>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</si>
  <si>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</si>
  <si>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</si>
  <si>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</si>
  <si>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</si>
  <si>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</si>
  <si>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</si>
  <si>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</si>
  <si>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</si>
  <si>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</si>
  <si>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</si>
  <si>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</si>
  <si>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</si>
  <si>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</si>
  <si>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</si>
  <si>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</si>
  <si>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</si>
  <si>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</si>
  <si>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</si>
  <si>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</si>
  <si>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</si>
  <si>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</si>
  <si>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</si>
  <si>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</si>
  <si>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</si>
  <si>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</si>
  <si>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</si>
  <si>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</si>
  <si>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</si>
  <si>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</si>
  <si>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</si>
  <si>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</si>
  <si>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</si>
  <si>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</si>
  <si>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</si>
  <si>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</si>
  <si>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</si>
  <si>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</si>
  <si>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</si>
  <si>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</si>
  <si>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</si>
  <si>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</si>
  <si>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</si>
  <si>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</si>
  <si>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</si>
  <si>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</si>
  <si>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</si>
  <si>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</si>
  <si>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</si>
  <si>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</si>
  <si>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</si>
  <si>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</si>
  <si>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</si>
  <si>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</si>
  <si>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</si>
  <si>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</si>
  <si>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</si>
  <si>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</si>
  <si>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</si>
  <si>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</si>
  <si>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</si>
  <si>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</si>
  <si>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</si>
  <si>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</si>
  <si>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</si>
  <si>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</si>
  <si>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</si>
  <si>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</si>
  <si>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</si>
  <si>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</si>
  <si>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</si>
  <si>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</si>
  <si>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</si>
  <si>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</si>
  <si>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</si>
  <si>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</si>
  <si>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</si>
  <si>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</si>
  <si>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</si>
  <si>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</si>
  <si>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</si>
  <si>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</si>
  <si>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</si>
  <si>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</si>
  <si>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</si>
  <si>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</si>
  <si>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</si>
  <si>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</si>
  <si>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</si>
  <si>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</si>
  <si>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</si>
  <si>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</si>
  <si>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</si>
  <si>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</si>
  <si>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</si>
  <si>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</si>
  <si>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</si>
  <si>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</si>
  <si>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</si>
  <si>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</si>
  <si>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</si>
  <si>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</si>
  <si>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</si>
  <si>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</si>
  <si>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</si>
  <si>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</si>
  <si>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</si>
  <si>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</si>
  <si>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</si>
  <si>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</si>
  <si>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</si>
  <si>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</si>
  <si>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</si>
  <si>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</si>
  <si>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</si>
  <si>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</si>
  <si>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</si>
  <si>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</si>
  <si>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</si>
  <si>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</si>
  <si>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</si>
  <si>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</si>
  <si>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</si>
  <si>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</si>
  <si>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</si>
  <si>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</si>
  <si>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</si>
  <si>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</si>
  <si>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</si>
  <si>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</si>
  <si>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</si>
  <si>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</si>
  <si>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</si>
  <si>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</si>
  <si>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</si>
  <si>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</si>
  <si>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</si>
  <si>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</si>
  <si>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</si>
  <si>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</si>
  <si>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</si>
  <si>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</si>
  <si>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</si>
  <si>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</si>
  <si>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</si>
  <si>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</si>
  <si>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</si>
  <si>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</si>
  <si>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</si>
  <si>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</si>
  <si>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</si>
  <si>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</si>
  <si>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</si>
  <si>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</si>
  <si>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</si>
  <si>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</si>
  <si>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</si>
  <si>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</si>
  <si>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</si>
  <si>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</si>
  <si>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</si>
  <si>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</si>
  <si>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</si>
  <si>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</si>
  <si>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</si>
  <si>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</si>
  <si>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</si>
  <si>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</si>
  <si>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</si>
  <si>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</si>
  <si>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</si>
  <si>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</si>
  <si>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</si>
  <si>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</si>
  <si>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</si>
  <si>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</si>
  <si>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</si>
  <si>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</si>
  <si>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</si>
  <si>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</si>
  <si>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</si>
  <si>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</si>
  <si>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</si>
  <si>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</si>
  <si>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</si>
  <si>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</si>
  <si>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</si>
  <si>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</si>
  <si>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</si>
  <si>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</si>
  <si>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</si>
  <si>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</si>
  <si>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</si>
  <si>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</si>
  <si>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</si>
  <si>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</si>
  <si>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</si>
  <si>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</si>
  <si>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</si>
  <si>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</si>
  <si>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</si>
  <si>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</si>
  <si>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</si>
  <si>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</si>
  <si>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</si>
  <si>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</si>
  <si>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</si>
  <si>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</si>
  <si>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</si>
  <si>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</si>
  <si>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</si>
  <si>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</si>
  <si>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</si>
  <si>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</si>
  <si>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</si>
  <si>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</si>
  <si>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</si>
  <si>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</si>
  <si>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</si>
  <si>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</si>
  <si>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</si>
  <si>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</si>
  <si>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</si>
  <si>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</si>
  <si>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</si>
  <si>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</si>
  <si>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</si>
  <si>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</si>
  <si>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</si>
  <si>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</si>
  <si>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</si>
  <si>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</si>
  <si>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</si>
  <si>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</si>
  <si>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</si>
  <si>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</si>
  <si>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</si>
  <si>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</si>
  <si>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</si>
  <si>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</si>
  <si>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</si>
  <si>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</si>
  <si>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</si>
  <si>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</si>
  <si>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</si>
  <si>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</si>
  <si>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</si>
  <si>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</si>
  <si>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</si>
  <si>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</si>
  <si>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</si>
  <si>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</si>
  <si>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</si>
  <si>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</si>
  <si>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</si>
  <si>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</si>
  <si>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</si>
  <si>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</si>
  <si>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</si>
  <si>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</si>
  <si>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</si>
  <si>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</si>
  <si>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</si>
  <si>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</si>
  <si>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</si>
  <si>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</si>
  <si>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</si>
  <si>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</si>
  <si>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</si>
  <si>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</si>
  <si>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</si>
  <si>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</si>
  <si>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</si>
  <si>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</si>
  <si>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</si>
  <si>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</si>
  <si>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</si>
  <si>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</si>
  <si>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</si>
  <si>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</si>
  <si>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</si>
  <si>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</si>
  <si>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</si>
  <si>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</si>
  <si>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</si>
  <si>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</si>
  <si>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</si>
  <si>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</si>
  <si>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</si>
  <si>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</si>
  <si>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</si>
  <si>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</si>
  <si>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</si>
  <si>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</si>
  <si>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</si>
  <si>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</si>
  <si>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</si>
  <si>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</si>
  <si>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</si>
  <si>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</si>
  <si>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</si>
  <si>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</si>
  <si>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</si>
  <si>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</si>
  <si>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</si>
  <si>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</si>
  <si>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</si>
  <si>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</si>
  <si>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</si>
  <si>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</si>
  <si>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</si>
  <si>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</si>
  <si>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</si>
  <si>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</si>
  <si>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</si>
  <si>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</si>
  <si>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</si>
  <si>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</si>
  <si>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</si>
  <si>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</si>
  <si>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</si>
  <si>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</si>
  <si>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</si>
  <si>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</si>
  <si>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</si>
  <si>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</si>
  <si>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</si>
  <si>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</si>
  <si>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</si>
  <si>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</si>
  <si>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</si>
  <si>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</si>
  <si>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</si>
  <si>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</si>
  <si>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</si>
  <si>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</si>
  <si>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</si>
  <si>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</si>
  <si>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</si>
  <si>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</si>
  <si>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</si>
  <si>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</si>
  <si>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</si>
  <si>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</si>
  <si>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</si>
  <si>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</si>
  <si>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</si>
  <si>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</si>
  <si>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</si>
  <si>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</si>
  <si>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</si>
  <si>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</si>
  <si>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</si>
  <si>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</si>
  <si>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</si>
  <si>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</si>
  <si>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</si>
  <si>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</si>
  <si>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</si>
  <si>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</si>
  <si>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</si>
  <si>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</si>
  <si>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</si>
  <si>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</si>
  <si>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</si>
  <si>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</si>
  <si>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</si>
  <si>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</si>
  <si>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</si>
  <si>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</si>
  <si>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</si>
  <si>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</si>
  <si>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</si>
  <si>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</si>
  <si>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</si>
  <si>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</si>
  <si>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</si>
  <si>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</si>
  <si>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</si>
  <si>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</si>
  <si>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</si>
  <si>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</si>
  <si>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</si>
  <si>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</si>
  <si>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</si>
  <si>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</si>
  <si>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</si>
  <si>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</si>
  <si>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</si>
  <si>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</si>
  <si>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</si>
  <si>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</si>
  <si>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</si>
  <si>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</si>
  <si>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</si>
  <si>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</si>
  <si>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</si>
  <si>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</si>
  <si>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</si>
  <si>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</si>
  <si>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</si>
  <si>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</si>
  <si>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</si>
  <si>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</si>
  <si>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</si>
  <si>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</si>
  <si>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</si>
  <si>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</si>
  <si>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</si>
  <si>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</si>
  <si>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</si>
  <si>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</si>
  <si>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</si>
  <si>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</si>
  <si>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</si>
  <si>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</si>
  <si>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</si>
  <si>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</si>
  <si>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</si>
  <si>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</si>
  <si>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</si>
  <si>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</si>
  <si>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</si>
  <si>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</si>
  <si>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</si>
  <si>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</si>
  <si>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</si>
  <si>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</si>
  <si>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</si>
  <si>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</si>
  <si>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</si>
  <si>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</si>
  <si>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</si>
  <si>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</si>
  <si>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</si>
  <si>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</si>
  <si>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</si>
  <si>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</si>
  <si>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</si>
  <si>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</si>
  <si>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</si>
  <si>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</si>
  <si>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</si>
  <si>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</si>
  <si>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</si>
  <si>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</si>
  <si>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</si>
  <si>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</si>
  <si>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</si>
  <si>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</si>
  <si>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</si>
  <si>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</si>
  <si>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</si>
  <si>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</si>
  <si>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</si>
  <si>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</si>
  <si>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</si>
  <si>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</si>
  <si>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</si>
  <si>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</si>
  <si>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</si>
  <si>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</si>
  <si>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</si>
  <si>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</si>
  <si>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</si>
  <si>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</si>
  <si>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</si>
  <si>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</si>
  <si>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</si>
  <si>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</si>
  <si>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</si>
  <si>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</si>
  <si>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</si>
  <si>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</si>
  <si>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</si>
  <si>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</si>
  <si>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</si>
  <si>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</si>
  <si>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</si>
  <si>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</si>
  <si>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</si>
  <si>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</si>
  <si>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</si>
  <si>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</si>
  <si>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</si>
  <si>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</si>
  <si>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</si>
  <si>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</si>
  <si>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</si>
  <si>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</si>
  <si>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</si>
  <si>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</si>
  <si>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</si>
  <si>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</si>
  <si>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</si>
  <si>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</si>
  <si>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</si>
  <si>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</si>
  <si>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</si>
  <si>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</si>
  <si>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</si>
  <si>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</si>
  <si>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</si>
  <si>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</si>
  <si>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</si>
  <si>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</si>
  <si>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</si>
  <si>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</si>
  <si>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</si>
  <si>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</si>
  <si>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</si>
  <si>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</si>
  <si>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</si>
  <si>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</si>
  <si>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</si>
  <si>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</si>
  <si>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</si>
  <si>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</si>
  <si>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</si>
  <si>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</si>
  <si>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</si>
  <si>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</si>
  <si>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</si>
  <si>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</si>
  <si>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</si>
  <si>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</si>
  <si>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</si>
  <si>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</si>
  <si>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</si>
  <si>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</si>
  <si>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</si>
  <si>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</si>
  <si>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</si>
  <si>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</si>
  <si>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</si>
  <si>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</si>
  <si>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</si>
  <si>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</si>
  <si>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</si>
  <si>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</si>
  <si>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</si>
  <si>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</si>
  <si>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</si>
  <si>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</si>
  <si>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</si>
  <si>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</si>
  <si>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</si>
  <si>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</si>
  <si>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</si>
  <si>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</si>
  <si>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</si>
  <si>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</si>
  <si>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</si>
  <si>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</si>
  <si>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</si>
  <si>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</si>
  <si>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</si>
  <si>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</si>
  <si>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</si>
  <si>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</si>
  <si>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</si>
  <si>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</si>
  <si>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</si>
  <si>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</si>
  <si>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</si>
  <si>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</si>
  <si>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</si>
  <si>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</si>
  <si>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</si>
  <si>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</si>
  <si>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</si>
  <si>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</si>
  <si>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</si>
  <si>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</si>
  <si>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</si>
  <si>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</si>
  <si>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</si>
  <si>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</si>
  <si>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</si>
  <si>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</si>
  <si>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</si>
  <si>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</si>
  <si>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</si>
  <si>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</si>
  <si>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</si>
  <si>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</si>
  <si>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</si>
  <si>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</si>
  <si>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</si>
  <si>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</si>
  <si>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</si>
  <si>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</si>
  <si>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</si>
  <si>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</si>
  <si>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</si>
  <si>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</si>
  <si>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</si>
  <si>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</si>
  <si>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</si>
  <si>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</si>
  <si>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</si>
  <si>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</si>
  <si>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</si>
  <si>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</si>
  <si>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</si>
  <si>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</si>
  <si>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</si>
  <si>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</si>
  <si>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</si>
  <si>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</si>
  <si>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</si>
  <si>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</si>
  <si>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</si>
  <si>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</si>
  <si>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</si>
  <si>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</si>
  <si>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</si>
  <si>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</si>
  <si>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</si>
  <si>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</si>
  <si>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</si>
  <si>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</si>
  <si>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</si>
  <si>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</si>
  <si>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</si>
  <si>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</si>
  <si>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</si>
  <si>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</si>
  <si>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</si>
  <si>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</si>
  <si>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</si>
  <si>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</si>
  <si>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</si>
  <si>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</si>
  <si>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</si>
  <si>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</si>
  <si>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</si>
  <si>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</si>
  <si>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</si>
  <si>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</si>
  <si>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</si>
  <si>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</si>
  <si>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</si>
  <si>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</si>
  <si>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</si>
  <si>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</si>
  <si>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</si>
  <si>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</si>
  <si>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</si>
  <si>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</si>
  <si>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</si>
  <si>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</si>
  <si>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</si>
  <si>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</si>
  <si>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</si>
  <si>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</si>
  <si>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</si>
  <si>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</si>
  <si>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</si>
  <si>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</si>
  <si>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</si>
  <si>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</si>
  <si>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</si>
  <si>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</si>
  <si>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</si>
  <si>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</si>
  <si>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42205</t>
  </si>
  <si>
    <t>大村市</t>
  </si>
  <si>
    <t>42205_令和3年度</t>
  </si>
  <si>
    <t>42205_令和4年度</t>
  </si>
  <si>
    <t>42204</t>
  </si>
  <si>
    <t>諫早市</t>
  </si>
  <si>
    <t>42204_令和3年度</t>
  </si>
  <si>
    <t>42204_令和4年度</t>
  </si>
  <si>
    <t>42208</t>
  </si>
  <si>
    <t>松浦市</t>
  </si>
  <si>
    <t>42208_令和3年度</t>
  </si>
  <si>
    <t>42208_令和4年度</t>
  </si>
  <si>
    <t>42411</t>
  </si>
  <si>
    <t>新上五島町</t>
  </si>
  <si>
    <t>42411_令和3年度</t>
  </si>
  <si>
    <t>42411_令和4年度</t>
  </si>
  <si>
    <t>42212</t>
  </si>
  <si>
    <t>西海市</t>
  </si>
  <si>
    <t>42212_令和3年度</t>
  </si>
  <si>
    <t>42212_令和4年度</t>
  </si>
  <si>
    <t>42321</t>
  </si>
  <si>
    <t>東彼杵町</t>
  </si>
  <si>
    <t>42321_令和3年度</t>
  </si>
  <si>
    <t>42321_令和4年度</t>
  </si>
  <si>
    <t>42210</t>
  </si>
  <si>
    <t>壱岐市</t>
  </si>
  <si>
    <t>42210_令和3年度</t>
  </si>
  <si>
    <t>42210_令和4年度</t>
  </si>
  <si>
    <t>42203</t>
  </si>
  <si>
    <t>島原市</t>
  </si>
  <si>
    <t>42203_令和3年度</t>
  </si>
  <si>
    <t>42203_令和4年度</t>
  </si>
  <si>
    <t>42214</t>
  </si>
  <si>
    <t>南島原市</t>
  </si>
  <si>
    <t>42214_令和3年度</t>
  </si>
  <si>
    <t>42214_令和4年度</t>
  </si>
  <si>
    <t>42209</t>
  </si>
  <si>
    <t>対馬市</t>
  </si>
  <si>
    <t>42209_令和3年度</t>
  </si>
  <si>
    <t>42209_令和4年度</t>
  </si>
  <si>
    <t>42391</t>
  </si>
  <si>
    <t>佐々町</t>
  </si>
  <si>
    <t>42391_令和3年度</t>
  </si>
  <si>
    <t>42391_令和4年度</t>
  </si>
  <si>
    <t>42322</t>
  </si>
  <si>
    <t>川棚町</t>
  </si>
  <si>
    <t>42322_令和3年度</t>
  </si>
  <si>
    <t>42322_令和4年度</t>
  </si>
  <si>
    <t>42383</t>
  </si>
  <si>
    <t>小値賀町</t>
  </si>
  <si>
    <t>42383_令和3年度</t>
  </si>
  <si>
    <t>42383_令和4年度</t>
  </si>
  <si>
    <t>42323</t>
  </si>
  <si>
    <t>波佐見町</t>
  </si>
  <si>
    <t>42323_令和3年度</t>
  </si>
  <si>
    <t>42323_令和4年度</t>
  </si>
  <si>
    <t>42308</t>
  </si>
  <si>
    <t>時津町</t>
  </si>
  <si>
    <t>42308_令和3年度</t>
  </si>
  <si>
    <t>42308_令和4年度</t>
  </si>
  <si>
    <t>42207</t>
  </si>
  <si>
    <t>平戸市</t>
  </si>
  <si>
    <t>42207_令和3年度</t>
  </si>
  <si>
    <t>42207_令和4年度</t>
  </si>
  <si>
    <t>42211</t>
  </si>
  <si>
    <t>五島市</t>
  </si>
  <si>
    <t>42211_令和3年度</t>
  </si>
  <si>
    <t>42211_令和4年度</t>
  </si>
  <si>
    <t>42213</t>
  </si>
  <si>
    <t>雲仙市</t>
  </si>
  <si>
    <t>42213_令和3年度</t>
  </si>
  <si>
    <t>42213_令和4年度</t>
  </si>
  <si>
    <t>42307</t>
  </si>
  <si>
    <t>長与町</t>
  </si>
  <si>
    <t>42307_令和3年度</t>
  </si>
  <si>
    <t>42307_令和4年度</t>
  </si>
  <si>
    <t>42201</t>
  </si>
  <si>
    <t>長崎市</t>
  </si>
  <si>
    <t>42201_令和3年度</t>
  </si>
  <si>
    <t>42201_令和4年度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</si>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</sst>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43.265872903819115</c:v>
                </c:pt>
                <c:pt idx="1">
                  <c:v>39.04725424168592</c:v>
                </c:pt>
                <c:pt idx="2">
                  <c:v>37.319739681929995</c:v>
                </c:pt>
                <c:pt idx="3">
                  <c:v>33.509865420400004</c:v>
                </c:pt>
                <c:pt idx="4">
                  <c:v>33.511920674109994</c:v>
                </c:pt>
                <c:pt idx="5">
                  <c:v>31.642727810460002</c:v>
                </c:pt>
                <c:pt idx="6">
                  <c:v>28.16729438674</c:v>
                </c:pt>
                <c:pt idx="7">
                  <c:v>30.541163567314399</c:v>
                </c:pt>
                <c:pt idx="8">
                  <c:v>47.752294693299994</c:v>
                </c:pt>
                <c:pt idx="9">
                  <c:v>30.153582352320001</c:v>
                </c:pt>
                <c:pt idx="10">
                  <c:v>62.737621254033499</c:v>
                </c:pt>
                <c:pt idx="11">
                  <c:v>30.830885215147603</c:v>
                </c:pt>
                <c:pt idx="12">
                  <c:v>25.918836801772802</c:v>
                </c:pt>
                <c:pt idx="13">
                  <c:v>29.755193229989999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478.15420132073382</c:v>
                </c:pt>
                <c:pt idx="1">
                  <c:v>476.22829548528568</c:v>
                </c:pt>
                <c:pt idx="2">
                  <c:v>481.28326144782017</c:v>
                </c:pt>
                <c:pt idx="3">
                  <c:v>476.81481254189146</c:v>
                </c:pt>
                <c:pt idx="4">
                  <c:v>490.20312242788646</c:v>
                </c:pt>
                <c:pt idx="5">
                  <c:v>480.30439382669238</c:v>
                </c:pt>
                <c:pt idx="6">
                  <c:v>463.78489100597579</c:v>
                </c:pt>
                <c:pt idx="7">
                  <c:v>457.11269118442692</c:v>
                </c:pt>
                <c:pt idx="8">
                  <c:v>443.89895635592256</c:v>
                </c:pt>
                <c:pt idx="9">
                  <c:v>438.35166286916416</c:v>
                </c:pt>
                <c:pt idx="10">
                  <c:v>428.0544871099288</c:v>
                </c:pt>
                <c:pt idx="11">
                  <c:v>426.29137411363519</c:v>
                </c:pt>
                <c:pt idx="12">
                  <c:v>385.56089363468004</c:v>
                </c:pt>
                <c:pt idx="13">
                  <c:v>385.7456354446619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320.7056075876564</c:v>
                </c:pt>
                <c:pt idx="1">
                  <c:v>294.35684628860264</c:v>
                </c:pt>
                <c:pt idx="2">
                  <c:v>333.07451396568581</c:v>
                </c:pt>
                <c:pt idx="3">
                  <c:v>387.16368742646989</c:v>
                </c:pt>
                <c:pt idx="4">
                  <c:v>451.83829860154123</c:v>
                </c:pt>
                <c:pt idx="5">
                  <c:v>439.87881543740446</c:v>
                </c:pt>
                <c:pt idx="6">
                  <c:v>409.95648709934159</c:v>
                </c:pt>
                <c:pt idx="7">
                  <c:v>358.99622604235742</c:v>
                </c:pt>
                <c:pt idx="8">
                  <c:v>330.28075857884926</c:v>
                </c:pt>
                <c:pt idx="9">
                  <c:v>332.66569449004629</c:v>
                </c:pt>
                <c:pt idx="10">
                  <c:v>249.75764351277294</c:v>
                </c:pt>
                <c:pt idx="11">
                  <c:v>266.81146946286407</c:v>
                </c:pt>
                <c:pt idx="12">
                  <c:v>264.63882197518632</c:v>
                </c:pt>
                <c:pt idx="13">
                  <c:v>221.17326618496651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368.012875080919</c:v>
                </c:pt>
                <c:pt idx="1">
                  <c:v>370.85753014063386</c:v>
                </c:pt>
                <c:pt idx="2">
                  <c:v>397.73951774422812</c:v>
                </c:pt>
                <c:pt idx="3">
                  <c:v>460.95278308039195</c:v>
                </c:pt>
                <c:pt idx="4">
                  <c:v>499.37032428871669</c:v>
                </c:pt>
                <c:pt idx="5">
                  <c:v>505.78666227700376</c:v>
                </c:pt>
                <c:pt idx="6">
                  <c:v>487.80388073389508</c:v>
                </c:pt>
                <c:pt idx="7">
                  <c:v>412.77167762919424</c:v>
                </c:pt>
                <c:pt idx="8">
                  <c:v>343.98873300861231</c:v>
                </c:pt>
                <c:pt idx="9">
                  <c:v>330.30421139576373</c:v>
                </c:pt>
                <c:pt idx="10">
                  <c:v>298.52530090032457</c:v>
                </c:pt>
                <c:pt idx="11">
                  <c:v>304.50550607958797</c:v>
                </c:pt>
                <c:pt idx="12">
                  <c:v>299.04175436617464</c:v>
                </c:pt>
                <c:pt idx="13">
                  <c:v>269.34677635025281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191.702006720165</c:v>
                </c:pt>
                <c:pt idx="1">
                  <c:v>202.27152513850524</c:v>
                </c:pt>
                <c:pt idx="2">
                  <c:v>184.71237569878906</c:v>
                </c:pt>
                <c:pt idx="3">
                  <c:v>218.21981348342877</c:v>
                </c:pt>
                <c:pt idx="4">
                  <c:v>239.73814144220373</c:v>
                </c:pt>
                <c:pt idx="5">
                  <c:v>260.9618773527651</c:v>
                </c:pt>
                <c:pt idx="6">
                  <c:v>246.7503320533994</c:v>
                </c:pt>
                <c:pt idx="7">
                  <c:v>224.34258231474507</c:v>
                </c:pt>
                <c:pt idx="8">
                  <c:v>221.04988093489516</c:v>
                </c:pt>
                <c:pt idx="9">
                  <c:v>179.13893689709988</c:v>
                </c:pt>
                <c:pt idx="10">
                  <c:v>168.20646728215684</c:v>
                </c:pt>
                <c:pt idx="11">
                  <c:v>189.8973254247214</c:v>
                </c:pt>
                <c:pt idx="12">
                  <c:v>186.40994859882551</c:v>
                </c:pt>
                <c:pt idx="13">
                  <c:v>180.44789233028851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125014</c:v>
                </c:pt>
                <c:pt idx="1">
                  <c:v>125865</c:v>
                </c:pt>
                <c:pt idx="2">
                  <c:v>126955</c:v>
                </c:pt>
                <c:pt idx="3">
                  <c:v>129209</c:v>
                </c:pt>
                <c:pt idx="4">
                  <c:v>131184</c:v>
                </c:pt>
                <c:pt idx="5">
                  <c:v>132591</c:v>
                </c:pt>
                <c:pt idx="6">
                  <c:v>133716</c:v>
                </c:pt>
                <c:pt idx="7">
                  <c:v>134716</c:v>
                </c:pt>
                <c:pt idx="8">
                  <c:v>135730</c:v>
                </c:pt>
                <c:pt idx="9">
                  <c:v>136557</c:v>
                </c:pt>
                <c:pt idx="10">
                  <c:v>136960</c:v>
                </c:pt>
                <c:pt idx="11">
                  <c:v>137082</c:v>
                </c:pt>
                <c:pt idx="12">
                  <c:v>137539</c:v>
                </c:pt>
                <c:pt idx="13">
                  <c:v>137260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35706</c:v>
                </c:pt>
                <c:pt idx="1">
                  <c:v>34885</c:v>
                </c:pt>
                <c:pt idx="2">
                  <c:v>34239</c:v>
                </c:pt>
                <c:pt idx="3">
                  <c:v>33778</c:v>
                </c:pt>
                <c:pt idx="4">
                  <c:v>33164</c:v>
                </c:pt>
                <c:pt idx="5">
                  <c:v>32583</c:v>
                </c:pt>
                <c:pt idx="6">
                  <c:v>32407</c:v>
                </c:pt>
                <c:pt idx="7">
                  <c:v>31944</c:v>
                </c:pt>
                <c:pt idx="8">
                  <c:v>32047</c:v>
                </c:pt>
                <c:pt idx="9">
                  <c:v>31748</c:v>
                </c:pt>
                <c:pt idx="10">
                  <c:v>31625</c:v>
                </c:pt>
                <c:pt idx="11">
                  <c:v>31237</c:v>
                </c:pt>
                <c:pt idx="12">
                  <c:v>31662</c:v>
                </c:pt>
                <c:pt idx="13">
                  <c:v>31706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117765</c:v>
                </c:pt>
                <c:pt idx="1">
                  <c:v>118812</c:v>
                </c:pt>
                <c:pt idx="2">
                  <c:v>118592</c:v>
                </c:pt>
                <c:pt idx="3">
                  <c:v>119290</c:v>
                </c:pt>
                <c:pt idx="4">
                  <c:v>120317</c:v>
                </c:pt>
                <c:pt idx="5">
                  <c:v>120911</c:v>
                </c:pt>
                <c:pt idx="6">
                  <c:v>121213</c:v>
                </c:pt>
                <c:pt idx="7">
                  <c:v>121706</c:v>
                </c:pt>
                <c:pt idx="8">
                  <c:v>121973</c:v>
                </c:pt>
                <c:pt idx="9">
                  <c:v>121892</c:v>
                </c:pt>
                <c:pt idx="10">
                  <c:v>122117</c:v>
                </c:pt>
                <c:pt idx="11">
                  <c:v>122014</c:v>
                </c:pt>
                <c:pt idx="12">
                  <c:v>121508</c:v>
                </c:pt>
                <c:pt idx="13">
                  <c:v>120922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969</c:v>
                </c:pt>
                <c:pt idx="1">
                  <c:v>1057</c:v>
                </c:pt>
                <c:pt idx="2">
                  <c:v>1057</c:v>
                </c:pt>
                <c:pt idx="3">
                  <c:v>1057</c:v>
                </c:pt>
                <c:pt idx="4">
                  <c:v>1057</c:v>
                </c:pt>
                <c:pt idx="5">
                  <c:v>1057</c:v>
                </c:pt>
                <c:pt idx="6">
                  <c:v>1071</c:v>
                </c:pt>
                <c:pt idx="7">
                  <c:v>1071</c:v>
                </c:pt>
                <c:pt idx="8">
                  <c:v>1071</c:v>
                </c:pt>
                <c:pt idx="9">
                  <c:v>1071</c:v>
                </c:pt>
                <c:pt idx="10">
                  <c:v>1071</c:v>
                </c:pt>
                <c:pt idx="11">
                  <c:v>1071</c:v>
                </c:pt>
                <c:pt idx="12">
                  <c:v>1100</c:v>
                </c:pt>
                <c:pt idx="13">
                  <c:v>1100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8784</c:v>
                </c:pt>
                <c:pt idx="1">
                  <c:v>8455</c:v>
                </c:pt>
                <c:pt idx="2">
                  <c:v>8455</c:v>
                </c:pt>
                <c:pt idx="3">
                  <c:v>8455</c:v>
                </c:pt>
                <c:pt idx="4">
                  <c:v>8455</c:v>
                </c:pt>
                <c:pt idx="5">
                  <c:v>8455</c:v>
                </c:pt>
                <c:pt idx="6">
                  <c:v>7867</c:v>
                </c:pt>
                <c:pt idx="7">
                  <c:v>7867</c:v>
                </c:pt>
                <c:pt idx="8">
                  <c:v>7867</c:v>
                </c:pt>
                <c:pt idx="9">
                  <c:v>7867</c:v>
                </c:pt>
                <c:pt idx="10">
                  <c:v>7867</c:v>
                </c:pt>
                <c:pt idx="11">
                  <c:v>7867</c:v>
                </c:pt>
                <c:pt idx="12">
                  <c:v>7554</c:v>
                </c:pt>
                <c:pt idx="13">
                  <c:v>7554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1842.3405</c:v>
                </c:pt>
                <c:pt idx="1">
                  <c:v>1770.3848</c:v>
                </c:pt>
                <c:pt idx="2">
                  <c:v>1894.6455000000001</c:v>
                </c:pt>
                <c:pt idx="3">
                  <c:v>1837.8228999999999</c:v>
                </c:pt>
                <c:pt idx="4">
                  <c:v>1982.8978</c:v>
                </c:pt>
                <c:pt idx="5">
                  <c:v>1692.8087</c:v>
                </c:pt>
                <c:pt idx="6">
                  <c:v>1633.7318</c:v>
                </c:pt>
                <c:pt idx="7">
                  <c:v>1632.5079000000001</c:v>
                </c:pt>
                <c:pt idx="8">
                  <c:v>1848.4342999999999</c:v>
                </c:pt>
                <c:pt idx="9">
                  <c:v>1646.6013</c:v>
                </c:pt>
                <c:pt idx="10">
                  <c:v>2206.9007000000001</c:v>
                </c:pt>
                <c:pt idx="11">
                  <c:v>2322.3798000000002</c:v>
                </c:pt>
                <c:pt idx="12">
                  <c:v>1826.2724000000001</c:v>
                </c:pt>
                <c:pt idx="13">
                  <c:v>1908.838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51.396999999999998</c:v>
                </c:pt>
                <c:pt idx="7">
                  <c:v>33.42</c:v>
                </c:pt>
                <c:pt idx="8">
                  <c:v>41.579000000000001</c:v>
                </c:pt>
                <c:pt idx="9">
                  <c:v>40.682000000000002</c:v>
                </c:pt>
                <c:pt idx="10">
                  <c:v>42.634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138.37799999999999</c:v>
                </c:pt>
                <c:pt idx="1">
                  <c:v>176.83</c:v>
                </c:pt>
                <c:pt idx="2">
                  <c:v>245.51599999999999</c:v>
                </c:pt>
                <c:pt idx="3">
                  <c:v>231.45500000000001</c:v>
                </c:pt>
                <c:pt idx="4">
                  <c:v>244.56899999999999</c:v>
                </c:pt>
                <c:pt idx="5">
                  <c:v>182.15</c:v>
                </c:pt>
                <c:pt idx="6">
                  <c:v>128.63499999999999</c:v>
                </c:pt>
                <c:pt idx="7">
                  <c:v>124.93</c:v>
                </c:pt>
                <c:pt idx="8">
                  <c:v>104.125</c:v>
                </c:pt>
                <c:pt idx="9">
                  <c:v>85.46</c:v>
                </c:pt>
                <c:pt idx="10">
                  <c:v>80.05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29.192</c:v>
                </c:pt>
                <c:pt idx="1">
                  <c:v>75.244</c:v>
                </c:pt>
                <c:pt idx="2">
                  <c:v>115.15900000000001</c:v>
                </c:pt>
                <c:pt idx="3">
                  <c:v>95.927000000000007</c:v>
                </c:pt>
                <c:pt idx="4">
                  <c:v>104.07</c:v>
                </c:pt>
                <c:pt idx="5">
                  <c:v>53.305</c:v>
                </c:pt>
                <c:pt idx="6">
                  <c:v>9.1170000000000009</c:v>
                </c:pt>
                <c:pt idx="7">
                  <c:v>8.5719999999999992</c:v>
                </c:pt>
                <c:pt idx="8">
                  <c:v>0.78800000000000003</c:v>
                </c:pt>
                <c:pt idx="9">
                  <c:v>0.79700000000000004</c:v>
                </c:pt>
                <c:pt idx="10">
                  <c:v>0.52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54.493000000000002</c:v>
                </c:pt>
                <c:pt idx="1">
                  <c:v>57.442999999999998</c:v>
                </c:pt>
                <c:pt idx="2">
                  <c:v>71.871000000000009</c:v>
                </c:pt>
                <c:pt idx="3">
                  <c:v>72.878</c:v>
                </c:pt>
                <c:pt idx="4">
                  <c:v>81.208999999999989</c:v>
                </c:pt>
                <c:pt idx="5">
                  <c:v>73.833000000000013</c:v>
                </c:pt>
                <c:pt idx="6">
                  <c:v>119.48</c:v>
                </c:pt>
                <c:pt idx="7">
                  <c:v>96.480999999999995</c:v>
                </c:pt>
                <c:pt idx="8">
                  <c:v>96.983999999999995</c:v>
                </c:pt>
                <c:pt idx="9">
                  <c:v>83.36</c:v>
                </c:pt>
                <c:pt idx="10">
                  <c:v>82.734999999999999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2.4910000000000001</c:v>
                </c:pt>
                <c:pt idx="3">
                  <c:v>2.306</c:v>
                </c:pt>
                <c:pt idx="4">
                  <c:v>2.5289999999999999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54.692999999999998</c:v>
                </c:pt>
                <c:pt idx="1">
                  <c:v>44.143000000000001</c:v>
                </c:pt>
                <c:pt idx="2">
                  <c:v>55.994999999999997</c:v>
                </c:pt>
                <c:pt idx="3">
                  <c:v>60.344000000000001</c:v>
                </c:pt>
                <c:pt idx="4">
                  <c:v>56.761000000000003</c:v>
                </c:pt>
                <c:pt idx="5">
                  <c:v>55.012</c:v>
                </c:pt>
                <c:pt idx="6">
                  <c:v>51.435000000000002</c:v>
                </c:pt>
                <c:pt idx="7">
                  <c:v>53.296999999999997</c:v>
                </c:pt>
                <c:pt idx="8">
                  <c:v>47.932000000000002</c:v>
                </c:pt>
                <c:pt idx="9">
                  <c:v>41.984999999999999</c:v>
                </c:pt>
                <c:pt idx="10">
                  <c:v>39.429000000000002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397.73951774422812</c:v>
                </c:pt>
                <c:pt idx="1">
                  <c:v>460.95278308039195</c:v>
                </c:pt>
                <c:pt idx="2">
                  <c:v>499.37032428871669</c:v>
                </c:pt>
                <c:pt idx="3">
                  <c:v>505.78666227700376</c:v>
                </c:pt>
                <c:pt idx="4">
                  <c:v>487.80388073389508</c:v>
                </c:pt>
                <c:pt idx="5">
                  <c:v>412.77167762919424</c:v>
                </c:pt>
                <c:pt idx="6">
                  <c:v>343.98873300861231</c:v>
                </c:pt>
                <c:pt idx="7">
                  <c:v>330.30421139576373</c:v>
                </c:pt>
                <c:pt idx="8">
                  <c:v>298.52530090032457</c:v>
                </c:pt>
                <c:pt idx="9">
                  <c:v>304.50550607958797</c:v>
                </c:pt>
                <c:pt idx="10">
                  <c:v>299.04175436617464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184.71237569878906</c:v>
                </c:pt>
                <c:pt idx="1">
                  <c:v>218.21981348342877</c:v>
                </c:pt>
                <c:pt idx="2">
                  <c:v>239.73814144220373</c:v>
                </c:pt>
                <c:pt idx="3">
                  <c:v>260.9618773527651</c:v>
                </c:pt>
                <c:pt idx="4">
                  <c:v>246.7503320533994</c:v>
                </c:pt>
                <c:pt idx="5">
                  <c:v>224.34258231474507</c:v>
                </c:pt>
                <c:pt idx="6">
                  <c:v>221.04988093489516</c:v>
                </c:pt>
                <c:pt idx="7">
                  <c:v>179.13893689709988</c:v>
                </c:pt>
                <c:pt idx="8">
                  <c:v>168.20646728215684</c:v>
                </c:pt>
                <c:pt idx="9">
                  <c:v>189.8973254247214</c:v>
                </c:pt>
                <c:pt idx="10">
                  <c:v>186.40994859882551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0.29609818937734855</c:v>
                </c:pt>
                <c:pt idx="1">
                  <c:v>0.2022868560620053</c:v>
                </c:pt>
                <c:pt idx="2">
                  <c:v>0.24395784353779956</c:v>
                </c:pt>
                <c:pt idx="3">
                  <c:v>0.24007338020223731</c:v>
                </c:pt>
                <c:pt idx="4">
                  <c:v>0.24028336459206473</c:v>
                </c:pt>
                <c:pt idx="5">
                  <c:v>0.24521425862353685</c:v>
                </c:pt>
                <c:pt idx="6">
                  <c:v>0.2326850382477651</c:v>
                </c:pt>
                <c:pt idx="7">
                  <c:v>0.29751767495759229</c:v>
                </c:pt>
                <c:pt idx="8">
                  <c:v>0.28495931681150394</c:v>
                </c:pt>
                <c:pt idx="9">
                  <c:v>0.2210931612970167</c:v>
                </c:pt>
                <c:pt idx="10">
                  <c:v>0.211517680769579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0.13700675333709858</c:v>
                </c:pt>
                <c:pt idx="1">
                  <c:v>0.12461796979753069</c:v>
                </c:pt>
                <c:pt idx="2">
                  <c:v>0.1439232499495644</c:v>
                </c:pt>
                <c:pt idx="3">
                  <c:v>0.14408841797430982</c:v>
                </c:pt>
                <c:pt idx="4">
                  <c:v>0.16647879036514024</c:v>
                </c:pt>
                <c:pt idx="5">
                  <c:v>0.17887128405725189</c:v>
                </c:pt>
                <c:pt idx="6">
                  <c:v>0.34733695768171752</c:v>
                </c:pt>
                <c:pt idx="7">
                  <c:v>0.29209739588938649</c:v>
                </c:pt>
                <c:pt idx="8">
                  <c:v>0.32487698599584447</c:v>
                </c:pt>
                <c:pt idx="9">
                  <c:v>0.27375531258279567</c:v>
                </c:pt>
                <c:pt idx="10">
                  <c:v>0.27666704997554137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39.429000000000002</c:v>
                </c:pt>
                <c:pt idx="2">
                  <c:v>0</c:v>
                </c:pt>
                <c:pt idx="3">
                  <c:v>0</c:v>
                </c:pt>
                <c:pt idx="4">
                  <c:v>82.734999999999999</c:v>
                </c:pt>
                <c:pt idx="5">
                  <c:v>0.52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39.429000000000002</c:v>
                </c:pt>
                <c:pt idx="4" formatCode="#,##0">
                  <c:v>82.734999999999999</c:v>
                </c:pt>
                <c:pt idx="5" formatCode="#,##0">
                  <c:v>0.52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21：窯業・土石製品製造業(N=1)</c:v>
                </c:pt>
                <c:pt idx="4">
                  <c:v>22：鉄鋼業(N=0)</c:v>
                </c:pt>
                <c:pt idx="5">
                  <c:v>9：食料品製造業(N=2)</c:v>
                </c:pt>
                <c:pt idx="6">
                  <c:v>10：飲料・たばこ・飼料製造業(N=1)</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31：輸送用機械器具製造業(N=2)</c:v>
                </c:pt>
                <c:pt idx="22">
                  <c:v>32：その他の製造業(N=0)</c:v>
                </c:pt>
                <c:pt idx="23">
                  <c:v>F：電気・ガス・熱供給・水道業(N=0)</c:v>
                </c:pt>
                <c:pt idx="24">
                  <c:v>G：情報通信業(N=0)</c:v>
                </c:pt>
                <c:pt idx="25">
                  <c:v>H：運輸業，郵便業(N=0)</c:v>
                </c:pt>
                <c:pt idx="26">
                  <c:v>I：卸売業，小売業(N=1)</c:v>
                </c:pt>
                <c:pt idx="27">
                  <c:v>J：金融業，保険業(N=0)</c:v>
                </c:pt>
                <c:pt idx="28">
                  <c:v>K：不動産業，物品賃貸業(N=0)</c:v>
                </c:pt>
                <c:pt idx="29">
                  <c:v>L：学術研究,専門･技術ｻｰﾋﾞｽ業(N=0)</c:v>
                </c:pt>
                <c:pt idx="30">
                  <c:v>M：宿泊業，飲食サービス業(N=1)</c:v>
                </c:pt>
                <c:pt idx="31">
                  <c:v>N：生活関連ｻｰﾋﾞｽ業,娯楽業(N=1)</c:v>
                </c:pt>
                <c:pt idx="32">
                  <c:v>O：教育，学習支援業(N=0)</c:v>
                </c:pt>
                <c:pt idx="33">
                  <c:v>P：医療，福祉(N=4)</c:v>
                </c:pt>
                <c:pt idx="34">
                  <c:v>Q：複合サービス事業(N=0)</c:v>
                </c:pt>
                <c:pt idx="35">
                  <c:v>R：ｻｰﾋﾞｽ業(他に分類されない)(N=2)</c:v>
                </c:pt>
                <c:pt idx="36">
                  <c:v>S：公務(N=2)</c:v>
                </c:pt>
                <c:pt idx="37">
                  <c:v>石油精製業・コークス製造業(N=0)</c:v>
                </c:pt>
                <c:pt idx="38">
                  <c:v>発電所・変電所(N=0)</c:v>
                </c:pt>
                <c:pt idx="39">
                  <c:v>ガス製造工場(N=0)</c:v>
                </c:pt>
                <c:pt idx="40">
                  <c:v>熱供給業(N=1)</c:v>
                </c:pt>
              </c:strCache>
            </c:strRef>
          </c:cat>
          <c:val>
            <c:numRef>
              <c:f>③特定事業所の現状把握!$BF$16:$BF$56</c:f>
              <c:numCache>
                <c:formatCode>[=0]#,##0;[&lt;1]0.00;#,##0</c:formatCode>
                <c:ptCount val="41"/>
                <c:pt idx="0">
                  <c:v>0</c:v>
                </c:pt>
                <c:pt idx="1">
                  <c:v>0</c:v>
                </c:pt>
                <c:pt idx="2">
                  <c:v>0</c:v>
                </c:pt>
                <c:pt idx="3">
                  <c:v>5.0279999999999996</c:v>
                </c:pt>
                <c:pt idx="4">
                  <c:v>0</c:v>
                </c:pt>
                <c:pt idx="5">
                  <c:v>7.2519999999999998</c:v>
                </c:pt>
                <c:pt idx="6">
                  <c:v>3.9510000000000001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23.198</c:v>
                </c:pt>
                <c:pt idx="22">
                  <c:v>0</c:v>
                </c:pt>
                <c:pt idx="23">
                  <c:v>0</c:v>
                </c:pt>
                <c:pt idx="24">
                  <c:v>0</c:v>
                </c:pt>
                <c:pt idx="25">
                  <c:v>0</c:v>
                </c:pt>
                <c:pt idx="26">
                  <c:v>2.097</c:v>
                </c:pt>
                <c:pt idx="27">
                  <c:v>0</c:v>
                </c:pt>
                <c:pt idx="28">
                  <c:v>0</c:v>
                </c:pt>
                <c:pt idx="29">
                  <c:v>0</c:v>
                </c:pt>
                <c:pt idx="30">
                  <c:v>2.78</c:v>
                </c:pt>
                <c:pt idx="31">
                  <c:v>15.143000000000001</c:v>
                </c:pt>
                <c:pt idx="32">
                  <c:v>0</c:v>
                </c:pt>
                <c:pt idx="33">
                  <c:v>12.757</c:v>
                </c:pt>
                <c:pt idx="34">
                  <c:v>0</c:v>
                </c:pt>
                <c:pt idx="35">
                  <c:v>42.634</c:v>
                </c:pt>
                <c:pt idx="36">
                  <c:v>7.3239999999999998</c:v>
                </c:pt>
                <c:pt idx="37">
                  <c:v>0</c:v>
                </c:pt>
                <c:pt idx="38">
                  <c:v>0</c:v>
                </c:pt>
                <c:pt idx="39">
                  <c:v>0</c:v>
                </c:pt>
                <c:pt idx="40">
                  <c:v>0.52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111.44722395943953</c:v>
                </c:pt>
                <c:pt idx="2">
                  <c:v>21.832874852901849</c:v>
                </c:pt>
                <c:pt idx="3">
                  <c:v>130.61436250317473</c:v>
                </c:pt>
                <c:pt idx="4">
                  <c:v>342.97143788481895</c:v>
                </c:pt>
                <c:pt idx="5">
                  <c:v>316.40816668202189</c:v>
                </c:pt>
                <c:pt idx="7">
                  <c:v>451.74239137330051</c:v>
                </c:pt>
                <c:pt idx="8">
                  <c:v>16.022116306116708</c:v>
                </c:pt>
                <c:pt idx="9">
                  <c:v>43.801370914169681</c:v>
                </c:pt>
                <c:pt idx="10">
                  <c:v>32.957474015241999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263.89446131551608</c:v>
                </c:pt>
                <c:pt idx="4" formatCode="#,##0">
                  <c:v>342.97143788481895</c:v>
                </c:pt>
                <c:pt idx="5" formatCode="#,##0">
                  <c:v>316.40816668202189</c:v>
                </c:pt>
                <c:pt idx="6" formatCode="#,##0">
                  <c:v>511.56587859358689</c:v>
                </c:pt>
                <c:pt idx="10" formatCode="#,##0">
                  <c:v>32.957474015241999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80.05</c:v>
                </c:pt>
                <c:pt idx="2" formatCode="#,##0_);[Red]\(#,##0\)">
                  <c:v>42.634</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80.05</c:v>
                </c:pt>
                <c:pt idx="1">
                  <c:v>42.634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③特定事業所の現状把握!$BD$21:$BD$38</c:f>
              <c:strCache>
                <c:ptCount val="18"/>
                <c:pt idx="0">
                  <c:v>9：食料品製造業(N=2)</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31：輸送用機械器具製造業(N=2)</c:v>
                </c:pt>
                <c:pt idx="17">
                  <c:v>32：その他の製造業(N=0)</c:v>
                </c:pt>
              </c:strCache>
            </c:strRef>
          </c:cat>
          <c:val>
            <c:numRef>
              <c:f>③特定事業所の現状把握!$BG$21:$BG$38</c:f>
              <c:numCache>
                <c:formatCode>[=0]#,##0;[&lt;1]0.00;#,##0</c:formatCode>
                <c:ptCount val="18"/>
                <c:pt idx="0">
                  <c:v>3.6259999999999999</c:v>
                </c:pt>
                <c:pt idx="1">
                  <c:v>3.9510000000000001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11.599</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9：食料品製造業(N=2)</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31：輸送用機械器具製造業(N=2)</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P：医療，福祉(N=4)</c:v>
                </c:pt>
                <c:pt idx="11">
                  <c:v>Q：複合サービス事業(N=0)</c:v>
                </c:pt>
                <c:pt idx="12">
                  <c:v>R：ｻｰﾋﾞｽ業(他に分類されない)(N=2)</c:v>
                </c:pt>
                <c:pt idx="13">
                  <c:v>S：公務(N=2)</c:v>
                </c:pt>
              </c:strCache>
            </c:strRef>
          </c:cat>
          <c:val>
            <c:numRef>
              <c:f>③特定事業所の現状把握!$BG$39:$BG$52</c:f>
              <c:numCache>
                <c:formatCode>[=0]#,##0;[&lt;1]0.00;#,##0</c:formatCode>
                <c:ptCount val="14"/>
                <c:pt idx="0">
                  <c:v>0</c:v>
                </c:pt>
                <c:pt idx="1">
                  <c:v>0</c:v>
                </c:pt>
                <c:pt idx="2">
                  <c:v>0</c:v>
                </c:pt>
                <c:pt idx="3">
                  <c:v>2.097</c:v>
                </c:pt>
                <c:pt idx="4">
                  <c:v>0</c:v>
                </c:pt>
                <c:pt idx="5">
                  <c:v>0</c:v>
                </c:pt>
                <c:pt idx="6">
                  <c:v>0</c:v>
                </c:pt>
                <c:pt idx="7">
                  <c:v>2.78</c:v>
                </c:pt>
                <c:pt idx="8">
                  <c:v>15.143000000000001</c:v>
                </c:pt>
                <c:pt idx="9">
                  <c:v>0</c:v>
                </c:pt>
                <c:pt idx="10">
                  <c:v>3.1892499999999999</c:v>
                </c:pt>
                <c:pt idx="11">
                  <c:v>0</c:v>
                </c:pt>
                <c:pt idx="12">
                  <c:v>21.317</c:v>
                </c:pt>
                <c:pt idx="13">
                  <c:v>3.6619999999999999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P：医療，福祉(N=4)</c:v>
                </c:pt>
                <c:pt idx="11">
                  <c:v>Q：複合サービス事業(N=0)</c:v>
                </c:pt>
                <c:pt idx="12">
                  <c:v>R：ｻｰﾋﾞｽ業(他に分類されない)(N=2)</c:v>
                </c:pt>
                <c:pt idx="13">
                  <c:v>S：公務(N=2)</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熱供給業(N=1)</c:v>
                </c:pt>
              </c:strCache>
            </c:strRef>
          </c:cat>
          <c:val>
            <c:numRef>
              <c:f>③特定事業所の現状把握!$BG$53:$BG$56</c:f>
              <c:numCache>
                <c:formatCode>[=0]#,##0;[&lt;1]0.00;#,##0</c:formatCode>
                <c:ptCount val="4"/>
                <c:pt idx="0">
                  <c:v>0</c:v>
                </c:pt>
                <c:pt idx="1">
                  <c:v>0</c:v>
                </c:pt>
                <c:pt idx="2">
                  <c:v>0</c:v>
                </c:pt>
                <c:pt idx="3">
                  <c:v>0.52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熱供給業(N=1)</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5.0279999999999996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181,026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35313.203000000234</c:v>
                </c:pt>
                <c:pt idx="1">
                  <c:v>115278.94000000028</c:v>
                </c:pt>
                <c:pt idx="2">
                  <c:v>27019.8</c:v>
                </c:pt>
                <c:pt idx="3">
                  <c:v>0</c:v>
                </c:pt>
                <c:pt idx="4">
                  <c:v>0</c:v>
                </c:pt>
                <c:pt idx="5">
                  <c:v>3413.6240000000003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277,489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42380.081184360279</c:v>
                </c:pt>
                <c:pt idx="1">
                  <c:v>152486.37067440036</c:v>
                </c:pt>
                <c:pt idx="2">
                  <c:v>58699.975104000005</c:v>
                </c:pt>
                <c:pt idx="3">
                  <c:v>0</c:v>
                </c:pt>
                <c:pt idx="4">
                  <c:v>0</c:v>
                </c:pt>
                <c:pt idx="5">
                  <c:v>23922.676992000001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佐世保市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125.74161683999998</c:v>
                </c:pt>
                <c:pt idx="1">
                  <c:v>7.2301072679999994</c:v>
                </c:pt>
                <c:pt idx="2">
                  <c:v>2.5334783999999999E-2</c:v>
                </c:pt>
                <c:pt idx="3">
                  <c:v>0</c:v>
                </c:pt>
                <c:pt idx="4">
                  <c:v>19.514557530000001</c:v>
                </c:pt>
                <c:pt idx="5">
                  <c:v>95.283553789999999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2,772,413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佐世保市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2691875</c:v>
                </c:pt>
                <c:pt idx="1">
                  <c:v>80400</c:v>
                </c:pt>
                <c:pt idx="2">
                  <c:v>138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2102.6</c:v>
                </c:pt>
                <c:pt idx="1">
                  <c:v>2102.6</c:v>
                </c:pt>
                <c:pt idx="2">
                  <c:v>2149.1999999999998</c:v>
                </c:pt>
                <c:pt idx="3">
                  <c:v>2149.15</c:v>
                </c:pt>
                <c:pt idx="4">
                  <c:v>2149.65</c:v>
                </c:pt>
                <c:pt idx="5">
                  <c:v>2149.15</c:v>
                </c:pt>
                <c:pt idx="6">
                  <c:v>3413.6239999999998</c:v>
                </c:pt>
                <c:pt idx="7">
                  <c:v>3413.6239999999998</c:v>
                </c:pt>
                <c:pt idx="8">
                  <c:v>3413.6240000000003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27000</c:v>
                </c:pt>
                <c:pt idx="1">
                  <c:v>27000</c:v>
                </c:pt>
                <c:pt idx="2">
                  <c:v>27000</c:v>
                </c:pt>
                <c:pt idx="3">
                  <c:v>27000</c:v>
                </c:pt>
                <c:pt idx="4">
                  <c:v>27020</c:v>
                </c:pt>
                <c:pt idx="5">
                  <c:v>27019.8</c:v>
                </c:pt>
                <c:pt idx="6">
                  <c:v>27019.8</c:v>
                </c:pt>
                <c:pt idx="7">
                  <c:v>27019.8</c:v>
                </c:pt>
                <c:pt idx="8">
                  <c:v>27019.8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48253.67</c:v>
                </c:pt>
                <c:pt idx="1">
                  <c:v>76469.47</c:v>
                </c:pt>
                <c:pt idx="2">
                  <c:v>80742.97</c:v>
                </c:pt>
                <c:pt idx="3">
                  <c:v>87013.869999999966</c:v>
                </c:pt>
                <c:pt idx="4">
                  <c:v>92041.57</c:v>
                </c:pt>
                <c:pt idx="5">
                  <c:v>102134.97</c:v>
                </c:pt>
                <c:pt idx="6">
                  <c:v>111138.2900000003</c:v>
                </c:pt>
                <c:pt idx="7">
                  <c:v>114615.0400000003</c:v>
                </c:pt>
                <c:pt idx="8">
                  <c:v>115278.94000000028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21421.281999999999</c:v>
                </c:pt>
                <c:pt idx="1">
                  <c:v>23273.061999999998</c:v>
                </c:pt>
                <c:pt idx="2">
                  <c:v>24976.962</c:v>
                </c:pt>
                <c:pt idx="3">
                  <c:v>26336.851999999999</c:v>
                </c:pt>
                <c:pt idx="4">
                  <c:v>27926.071999999971</c:v>
                </c:pt>
                <c:pt idx="5">
                  <c:v>29507.331999999951</c:v>
                </c:pt>
                <c:pt idx="6">
                  <c:v>30948.40799999993</c:v>
                </c:pt>
                <c:pt idx="7">
                  <c:v>32430.66299999999</c:v>
                </c:pt>
                <c:pt idx="8">
                  <c:v>35313.203000000234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0.11467291341710517</c:v>
                </c:pt>
                <c:pt idx="1">
                  <c:v>0.14864234657383177</c:v>
                </c:pt>
                <c:pt idx="2">
                  <c:v>0.16117594715652081</c:v>
                </c:pt>
                <c:pt idx="3">
                  <c:v>0.16495345693904742</c:v>
                </c:pt>
                <c:pt idx="4">
                  <c:v>0.16730189913745777</c:v>
                </c:pt>
                <c:pt idx="5">
                  <c:v>0.17619932846323186</c:v>
                </c:pt>
                <c:pt idx="6">
                  <c:v>0.207384265972965</c:v>
                </c:pt>
                <c:pt idx="7">
                  <c:v>0.20736633679775107</c:v>
                </c:pt>
                <c:pt idx="8">
                  <c:v>0.21065925954924875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165.98340794302487</c:v>
                </c:pt>
                <c:pt idx="2">
                  <c:v>21.154920739628004</c:v>
                </c:pt>
                <c:pt idx="3">
                  <c:v>73.823548670112231</c:v>
                </c:pt>
                <c:pt idx="4">
                  <c:v>505.78666227700376</c:v>
                </c:pt>
                <c:pt idx="5">
                  <c:v>439.87881543740446</c:v>
                </c:pt>
                <c:pt idx="7">
                  <c:v>405.43800172402496</c:v>
                </c:pt>
                <c:pt idx="8">
                  <c:v>20.274522623331691</c:v>
                </c:pt>
                <c:pt idx="9">
                  <c:v>54.59186947933572</c:v>
                </c:pt>
                <c:pt idx="10">
                  <c:v>31.642727810460002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260.9618773527651</c:v>
                </c:pt>
                <c:pt idx="4" formatCode="#,##0">
                  <c:v>505.78666227700376</c:v>
                </c:pt>
                <c:pt idx="5" formatCode="#,##0">
                  <c:v>439.87881543740446</c:v>
                </c:pt>
                <c:pt idx="6" formatCode="#,##0">
                  <c:v>480.30439382669238</c:v>
                </c:pt>
                <c:pt idx="10" formatCode="#,##0">
                  <c:v>31.642727810460002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4966</c:v>
                </c:pt>
                <c:pt idx="1">
                  <c:v>5286</c:v>
                </c:pt>
                <c:pt idx="2">
                  <c:v>5614</c:v>
                </c:pt>
                <c:pt idx="3">
                  <c:v>5857</c:v>
                </c:pt>
                <c:pt idx="4">
                  <c:v>6136</c:v>
                </c:pt>
                <c:pt idx="5">
                  <c:v>6422</c:v>
                </c:pt>
                <c:pt idx="6">
                  <c:v>6674</c:v>
                </c:pt>
                <c:pt idx="7">
                  <c:v>6925</c:v>
                </c:pt>
                <c:pt idx="8">
                  <c:v>7377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1317241.4284020027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277489.10395476065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3694362.7469999995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3492822.6899999995</c:v>
                </c:pt>
                <c:pt idx="1">
                  <c:v>200836.31299999999</c:v>
                </c:pt>
                <c:pt idx="2">
                  <c:v>703.74400000000003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194866.45185876064</c:v>
                </c:pt>
                <c:pt idx="1">
                  <c:v>58699.975104000005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排出量比較シート!$DN$21:$DN$50</c:f>
              <c:numCache>
                <c:formatCode>0.0%;;</c:formatCode>
                <c:ptCount val="30"/>
                <c:pt idx="0">
                  <c:v>0.21</c:v>
                </c:pt>
                <c:pt idx="1">
                  <c:v>0.16</c:v>
                </c:pt>
                <c:pt idx="2">
                  <c:v>0</c:v>
                </c:pt>
                <c:pt idx="3">
                  <c:v>0.76</c:v>
                </c:pt>
                <c:pt idx="4">
                  <c:v>0.04</c:v>
                </c:pt>
                <c:pt idx="5">
                  <c:v>0.67</c:v>
                </c:pt>
                <c:pt idx="6">
                  <c:v>0.66</c:v>
                </c:pt>
                <c:pt idx="7">
                  <c:v>0.48</c:v>
                </c:pt>
                <c:pt idx="8">
                  <c:v>0.51</c:v>
                </c:pt>
                <c:pt idx="9">
                  <c:v>0.01</c:v>
                </c:pt>
                <c:pt idx="10">
                  <c:v>0.4</c:v>
                </c:pt>
                <c:pt idx="11">
                  <c:v>0.42</c:v>
                </c:pt>
                <c:pt idx="12">
                  <c:v>0.96</c:v>
                </c:pt>
                <c:pt idx="13">
                  <c:v>0.79</c:v>
                </c:pt>
                <c:pt idx="14">
                  <c:v>0.85</c:v>
                </c:pt>
                <c:pt idx="15">
                  <c:v>0.28000000000000003</c:v>
                </c:pt>
                <c:pt idx="16">
                  <c:v>0.84</c:v>
                </c:pt>
                <c:pt idx="17">
                  <c:v>0.77</c:v>
                </c:pt>
                <c:pt idx="18">
                  <c:v>0.93</c:v>
                </c:pt>
                <c:pt idx="19">
                  <c:v>0.73</c:v>
                </c:pt>
                <c:pt idx="20">
                  <c:v>0.53</c:v>
                </c:pt>
                <c:pt idx="21">
                  <c:v>0.45</c:v>
                </c:pt>
                <c:pt idx="22">
                  <c:v>0.4</c:v>
                </c:pt>
                <c:pt idx="23">
                  <c:v>0.32</c:v>
                </c:pt>
                <c:pt idx="24">
                  <c:v>0.33</c:v>
                </c:pt>
                <c:pt idx="25">
                  <c:v>0.46</c:v>
                </c:pt>
                <c:pt idx="26">
                  <c:v>0.74</c:v>
                </c:pt>
                <c:pt idx="27">
                  <c:v>0.5</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0.32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排出量比較シート!$DP$21:$DP$50</c:f>
              <c:numCache>
                <c:formatCode>0.0%;;</c:formatCode>
                <c:ptCount val="30"/>
                <c:pt idx="0">
                  <c:v>0</c:v>
                </c:pt>
                <c:pt idx="1">
                  <c:v>0</c:v>
                </c:pt>
                <c:pt idx="2">
                  <c:v>0</c:v>
                </c:pt>
                <c:pt idx="3">
                  <c:v>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排出量比較シート!$DQ$21:$DQ$50</c:f>
              <c:numCache>
                <c:formatCode>0.0%;;</c:formatCode>
                <c:ptCount val="30"/>
                <c:pt idx="0">
                  <c:v>0.79</c:v>
                </c:pt>
                <c:pt idx="1">
                  <c:v>0.83</c:v>
                </c:pt>
                <c:pt idx="2">
                  <c:v>1</c:v>
                </c:pt>
                <c:pt idx="3">
                  <c:v>0.23</c:v>
                </c:pt>
                <c:pt idx="4">
                  <c:v>0.96</c:v>
                </c:pt>
                <c:pt idx="5">
                  <c:v>0.33</c:v>
                </c:pt>
                <c:pt idx="6">
                  <c:v>0</c:v>
                </c:pt>
                <c:pt idx="7">
                  <c:v>0.52</c:v>
                </c:pt>
                <c:pt idx="8">
                  <c:v>0.49</c:v>
                </c:pt>
                <c:pt idx="9">
                  <c:v>0.96</c:v>
                </c:pt>
                <c:pt idx="10">
                  <c:v>0.09</c:v>
                </c:pt>
                <c:pt idx="11">
                  <c:v>0.56999999999999995</c:v>
                </c:pt>
                <c:pt idx="12">
                  <c:v>0.01</c:v>
                </c:pt>
                <c:pt idx="13">
                  <c:v>0.21</c:v>
                </c:pt>
                <c:pt idx="14">
                  <c:v>0.15</c:v>
                </c:pt>
                <c:pt idx="15">
                  <c:v>0.72</c:v>
                </c:pt>
                <c:pt idx="16">
                  <c:v>0.16</c:v>
                </c:pt>
                <c:pt idx="17">
                  <c:v>0.12</c:v>
                </c:pt>
                <c:pt idx="18">
                  <c:v>0.01</c:v>
                </c:pt>
                <c:pt idx="19">
                  <c:v>0.27</c:v>
                </c:pt>
                <c:pt idx="20">
                  <c:v>0.47</c:v>
                </c:pt>
                <c:pt idx="21">
                  <c:v>0.55000000000000004</c:v>
                </c:pt>
                <c:pt idx="22">
                  <c:v>0.6</c:v>
                </c:pt>
                <c:pt idx="23">
                  <c:v>0.67</c:v>
                </c:pt>
                <c:pt idx="24">
                  <c:v>0.67</c:v>
                </c:pt>
                <c:pt idx="25">
                  <c:v>0.54</c:v>
                </c:pt>
                <c:pt idx="26">
                  <c:v>0.26</c:v>
                </c:pt>
                <c:pt idx="27">
                  <c:v>0.5</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排出量比較シート!$DR$21:$DR$50</c:f>
              <c:numCache>
                <c:formatCode>0.0%;;</c:formatCode>
                <c:ptCount val="30"/>
                <c:pt idx="0">
                  <c:v>0</c:v>
                </c:pt>
                <c:pt idx="1">
                  <c:v>0</c:v>
                </c:pt>
                <c:pt idx="2">
                  <c:v>0</c:v>
                </c:pt>
                <c:pt idx="3">
                  <c:v>0</c:v>
                </c:pt>
                <c:pt idx="4">
                  <c:v>0</c:v>
                </c:pt>
                <c:pt idx="5">
                  <c:v>0</c:v>
                </c:pt>
                <c:pt idx="6">
                  <c:v>0.34</c:v>
                </c:pt>
                <c:pt idx="7">
                  <c:v>0</c:v>
                </c:pt>
                <c:pt idx="8">
                  <c:v>0</c:v>
                </c:pt>
                <c:pt idx="9">
                  <c:v>0.03</c:v>
                </c:pt>
                <c:pt idx="10">
                  <c:v>0.19</c:v>
                </c:pt>
                <c:pt idx="11">
                  <c:v>0</c:v>
                </c:pt>
                <c:pt idx="12">
                  <c:v>0.04</c:v>
                </c:pt>
                <c:pt idx="13">
                  <c:v>0</c:v>
                </c:pt>
                <c:pt idx="14">
                  <c:v>0</c:v>
                </c:pt>
                <c:pt idx="15">
                  <c:v>0</c:v>
                </c:pt>
                <c:pt idx="16">
                  <c:v>0</c:v>
                </c:pt>
                <c:pt idx="17">
                  <c:v>0.11</c:v>
                </c:pt>
                <c:pt idx="18">
                  <c:v>0.06</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排出量比較シート!$DF$21:$DF$50</c:f>
              <c:numCache>
                <c:formatCode>#,##0;;</c:formatCode>
                <c:ptCount val="30"/>
                <c:pt idx="0">
                  <c:v>6</c:v>
                </c:pt>
                <c:pt idx="1">
                  <c:v>6</c:v>
                </c:pt>
                <c:pt idx="2">
                  <c:v>0</c:v>
                </c:pt>
                <c:pt idx="3">
                  <c:v>28</c:v>
                </c:pt>
                <c:pt idx="4">
                  <c:v>4</c:v>
                </c:pt>
                <c:pt idx="5">
                  <c:v>19</c:v>
                </c:pt>
                <c:pt idx="6">
                  <c:v>48</c:v>
                </c:pt>
                <c:pt idx="7">
                  <c:v>8</c:v>
                </c:pt>
                <c:pt idx="8">
                  <c:v>14</c:v>
                </c:pt>
                <c:pt idx="9">
                  <c:v>4</c:v>
                </c:pt>
                <c:pt idx="10">
                  <c:v>20</c:v>
                </c:pt>
                <c:pt idx="11">
                  <c:v>6</c:v>
                </c:pt>
                <c:pt idx="12">
                  <c:v>17</c:v>
                </c:pt>
                <c:pt idx="13">
                  <c:v>28</c:v>
                </c:pt>
                <c:pt idx="14">
                  <c:v>25</c:v>
                </c:pt>
                <c:pt idx="15">
                  <c:v>24</c:v>
                </c:pt>
                <c:pt idx="16">
                  <c:v>13</c:v>
                </c:pt>
                <c:pt idx="17">
                  <c:v>25</c:v>
                </c:pt>
                <c:pt idx="18">
                  <c:v>88</c:v>
                </c:pt>
                <c:pt idx="19">
                  <c:v>14</c:v>
                </c:pt>
                <c:pt idx="20">
                  <c:v>12</c:v>
                </c:pt>
                <c:pt idx="21">
                  <c:v>5</c:v>
                </c:pt>
                <c:pt idx="22">
                  <c:v>12</c:v>
                </c:pt>
                <c:pt idx="23">
                  <c:v>6</c:v>
                </c:pt>
                <c:pt idx="24">
                  <c:v>10</c:v>
                </c:pt>
                <c:pt idx="25">
                  <c:v>2</c:v>
                </c:pt>
                <c:pt idx="26">
                  <c:v>20</c:v>
                </c:pt>
                <c:pt idx="27">
                  <c:v>6</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排出量比較シート!$DI$21:$DI$50</c:f>
              <c:numCache>
                <c:formatCode>#,##0;;</c:formatCode>
                <c:ptCount val="30"/>
                <c:pt idx="0">
                  <c:v>14</c:v>
                </c:pt>
                <c:pt idx="1">
                  <c:v>15</c:v>
                </c:pt>
                <c:pt idx="2">
                  <c:v>16</c:v>
                </c:pt>
                <c:pt idx="3">
                  <c:v>8</c:v>
                </c:pt>
                <c:pt idx="4">
                  <c:v>16</c:v>
                </c:pt>
                <c:pt idx="5">
                  <c:v>13</c:v>
                </c:pt>
                <c:pt idx="6">
                  <c:v>7</c:v>
                </c:pt>
                <c:pt idx="7">
                  <c:v>11</c:v>
                </c:pt>
                <c:pt idx="8">
                  <c:v>7</c:v>
                </c:pt>
                <c:pt idx="9">
                  <c:v>144</c:v>
                </c:pt>
                <c:pt idx="10">
                  <c:v>12</c:v>
                </c:pt>
                <c:pt idx="11">
                  <c:v>19</c:v>
                </c:pt>
                <c:pt idx="12">
                  <c:v>8</c:v>
                </c:pt>
                <c:pt idx="13">
                  <c:v>11</c:v>
                </c:pt>
                <c:pt idx="14">
                  <c:v>9</c:v>
                </c:pt>
                <c:pt idx="15">
                  <c:v>36</c:v>
                </c:pt>
                <c:pt idx="16">
                  <c:v>5</c:v>
                </c:pt>
                <c:pt idx="17">
                  <c:v>11</c:v>
                </c:pt>
                <c:pt idx="18">
                  <c:v>4</c:v>
                </c:pt>
                <c:pt idx="19">
                  <c:v>9</c:v>
                </c:pt>
                <c:pt idx="20">
                  <c:v>5</c:v>
                </c:pt>
                <c:pt idx="21">
                  <c:v>9</c:v>
                </c:pt>
                <c:pt idx="22">
                  <c:v>8</c:v>
                </c:pt>
                <c:pt idx="23">
                  <c:v>11</c:v>
                </c:pt>
                <c:pt idx="24">
                  <c:v>9</c:v>
                </c:pt>
                <c:pt idx="25">
                  <c:v>6</c:v>
                </c:pt>
                <c:pt idx="26">
                  <c:v>6</c:v>
                </c:pt>
                <c:pt idx="27">
                  <c:v>7</c:v>
                </c:pt>
                <c:pt idx="28">
                  <c:v>5</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排出量比較シート!$DJ$21:$DJ$50</c:f>
              <c:numCache>
                <c:formatCode>#,##0;;</c:formatCode>
                <c:ptCount val="30"/>
                <c:pt idx="0">
                  <c:v>0</c:v>
                </c:pt>
                <c:pt idx="1">
                  <c:v>2</c:v>
                </c:pt>
                <c:pt idx="2">
                  <c:v>0</c:v>
                </c:pt>
                <c:pt idx="3">
                  <c:v>0</c:v>
                </c:pt>
                <c:pt idx="4">
                  <c:v>0</c:v>
                </c:pt>
                <c:pt idx="5">
                  <c:v>0</c:v>
                </c:pt>
                <c:pt idx="6">
                  <c:v>6</c:v>
                </c:pt>
                <c:pt idx="7">
                  <c:v>0</c:v>
                </c:pt>
                <c:pt idx="8">
                  <c:v>0</c:v>
                </c:pt>
                <c:pt idx="9">
                  <c:v>17</c:v>
                </c:pt>
                <c:pt idx="10">
                  <c:v>2</c:v>
                </c:pt>
                <c:pt idx="11">
                  <c:v>1</c:v>
                </c:pt>
                <c:pt idx="12">
                  <c:v>1</c:v>
                </c:pt>
                <c:pt idx="13">
                  <c:v>0</c:v>
                </c:pt>
                <c:pt idx="14">
                  <c:v>0</c:v>
                </c:pt>
                <c:pt idx="15">
                  <c:v>0</c:v>
                </c:pt>
                <c:pt idx="16">
                  <c:v>0</c:v>
                </c:pt>
                <c:pt idx="17">
                  <c:v>1</c:v>
                </c:pt>
                <c:pt idx="18">
                  <c:v>4</c:v>
                </c:pt>
                <c:pt idx="19">
                  <c:v>0</c:v>
                </c:pt>
                <c:pt idx="20">
                  <c:v>0</c:v>
                </c:pt>
                <c:pt idx="21">
                  <c:v>0</c:v>
                </c:pt>
                <c:pt idx="22">
                  <c:v>0</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排出量比較シート!$DL$21:$DL$50</c:f>
              <c:numCache>
                <c:formatCode>#,##0;;</c:formatCode>
                <c:ptCount val="30"/>
                <c:pt idx="0">
                  <c:v>20</c:v>
                </c:pt>
                <c:pt idx="1">
                  <c:v>23</c:v>
                </c:pt>
                <c:pt idx="2">
                  <c:v>16</c:v>
                </c:pt>
                <c:pt idx="3">
                  <c:v>37</c:v>
                </c:pt>
                <c:pt idx="4">
                  <c:v>20</c:v>
                </c:pt>
                <c:pt idx="5">
                  <c:v>32</c:v>
                </c:pt>
                <c:pt idx="6">
                  <c:v>61</c:v>
                </c:pt>
                <c:pt idx="7">
                  <c:v>19</c:v>
                </c:pt>
                <c:pt idx="8">
                  <c:v>21</c:v>
                </c:pt>
                <c:pt idx="9">
                  <c:v>165</c:v>
                </c:pt>
                <c:pt idx="10">
                  <c:v>36</c:v>
                </c:pt>
                <c:pt idx="11">
                  <c:v>26</c:v>
                </c:pt>
                <c:pt idx="12">
                  <c:v>26</c:v>
                </c:pt>
                <c:pt idx="13">
                  <c:v>39</c:v>
                </c:pt>
                <c:pt idx="14">
                  <c:v>34</c:v>
                </c:pt>
                <c:pt idx="15">
                  <c:v>60</c:v>
                </c:pt>
                <c:pt idx="16">
                  <c:v>18</c:v>
                </c:pt>
                <c:pt idx="17">
                  <c:v>37</c:v>
                </c:pt>
                <c:pt idx="18">
                  <c:v>96</c:v>
                </c:pt>
                <c:pt idx="19">
                  <c:v>23</c:v>
                </c:pt>
                <c:pt idx="20">
                  <c:v>17</c:v>
                </c:pt>
                <c:pt idx="21">
                  <c:v>14</c:v>
                </c:pt>
                <c:pt idx="22">
                  <c:v>20</c:v>
                </c:pt>
                <c:pt idx="23">
                  <c:v>18</c:v>
                </c:pt>
                <c:pt idx="24">
                  <c:v>20</c:v>
                </c:pt>
                <c:pt idx="25">
                  <c:v>8</c:v>
                </c:pt>
                <c:pt idx="26">
                  <c:v>26</c:v>
                </c:pt>
                <c:pt idx="27">
                  <c:v>13</c:v>
                </c:pt>
                <c:pt idx="28">
                  <c:v>10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排出量比較シート!$CX$21:$CX$50</c:f>
              <c:numCache>
                <c:formatCode>[=0]#;[&lt;1]0.00;#,##0</c:formatCode>
                <c:ptCount val="30"/>
                <c:pt idx="0">
                  <c:v>26.398319999999998</c:v>
                </c:pt>
                <c:pt idx="1">
                  <c:v>33.621000000000002</c:v>
                </c:pt>
                <c:pt idx="2">
                  <c:v>0</c:v>
                </c:pt>
                <c:pt idx="3">
                  <c:v>186.67</c:v>
                </c:pt>
                <c:pt idx="4">
                  <c:v>17.268000000000001</c:v>
                </c:pt>
                <c:pt idx="5">
                  <c:v>225.90899999999999</c:v>
                </c:pt>
                <c:pt idx="6">
                  <c:v>7697.7250000000004</c:v>
                </c:pt>
                <c:pt idx="7">
                  <c:v>38.606000000000002</c:v>
                </c:pt>
                <c:pt idx="8">
                  <c:v>91.787999999999997</c:v>
                </c:pt>
                <c:pt idx="9">
                  <c:v>14.747</c:v>
                </c:pt>
                <c:pt idx="10">
                  <c:v>267.279</c:v>
                </c:pt>
                <c:pt idx="11">
                  <c:v>103.751</c:v>
                </c:pt>
                <c:pt idx="12">
                  <c:v>12520.999</c:v>
                </c:pt>
                <c:pt idx="13">
                  <c:v>274.69299999999998</c:v>
                </c:pt>
                <c:pt idx="14">
                  <c:v>309.52100000000002</c:v>
                </c:pt>
                <c:pt idx="15">
                  <c:v>208.62299999999999</c:v>
                </c:pt>
                <c:pt idx="16">
                  <c:v>268.08499999999998</c:v>
                </c:pt>
                <c:pt idx="17">
                  <c:v>603.65899999999999</c:v>
                </c:pt>
                <c:pt idx="18">
                  <c:v>2598.8290000000002</c:v>
                </c:pt>
                <c:pt idx="19">
                  <c:v>184.608</c:v>
                </c:pt>
                <c:pt idx="20">
                  <c:v>127</c:v>
                </c:pt>
                <c:pt idx="21">
                  <c:v>63.582999999999998</c:v>
                </c:pt>
                <c:pt idx="22">
                  <c:v>50.634</c:v>
                </c:pt>
                <c:pt idx="23">
                  <c:v>39.429000000000002</c:v>
                </c:pt>
                <c:pt idx="24">
                  <c:v>52.383000000000003</c:v>
                </c:pt>
                <c:pt idx="25">
                  <c:v>26.100999999999999</c:v>
                </c:pt>
                <c:pt idx="26">
                  <c:v>234.64</c:v>
                </c:pt>
                <c:pt idx="27">
                  <c:v>47.595999999999997</c:v>
                </c:pt>
                <c:pt idx="28">
                  <c:v>24.356000000000002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217.37100000000001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排出量比較シート!$CZ$21:$CZ$50</c:f>
              <c:numCache>
                <c:formatCode>[=0]#;[&lt;1]0.00;#,##0</c:formatCode>
                <c:ptCount val="30"/>
                <c:pt idx="0">
                  <c:v>0</c:v>
                </c:pt>
                <c:pt idx="1">
                  <c:v>0</c:v>
                </c:pt>
                <c:pt idx="2">
                  <c:v>0</c:v>
                </c:pt>
                <c:pt idx="3">
                  <c:v>2.8690000000000002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排出量比較シート!$DA$21:$DA$50</c:f>
              <c:numCache>
                <c:formatCode>[=0]#;[&lt;1]0.00;#,##0</c:formatCode>
                <c:ptCount val="30"/>
                <c:pt idx="0">
                  <c:v>101.075</c:v>
                </c:pt>
                <c:pt idx="1">
                  <c:v>172.554</c:v>
                </c:pt>
                <c:pt idx="2">
                  <c:v>111.20000000000002</c:v>
                </c:pt>
                <c:pt idx="3">
                  <c:v>56.957999999999998</c:v>
                </c:pt>
                <c:pt idx="4">
                  <c:v>417.52100000000002</c:v>
                </c:pt>
                <c:pt idx="5">
                  <c:v>109.56700000000001</c:v>
                </c:pt>
                <c:pt idx="6">
                  <c:v>33.047000000000004</c:v>
                </c:pt>
                <c:pt idx="7">
                  <c:v>41.282999999999994</c:v>
                </c:pt>
                <c:pt idx="8">
                  <c:v>88.483999999999995</c:v>
                </c:pt>
                <c:pt idx="9">
                  <c:v>1115.0950000000003</c:v>
                </c:pt>
                <c:pt idx="10">
                  <c:v>59.416999999999994</c:v>
                </c:pt>
                <c:pt idx="11">
                  <c:v>140.70800000000003</c:v>
                </c:pt>
                <c:pt idx="12">
                  <c:v>73.277000000000001</c:v>
                </c:pt>
                <c:pt idx="13">
                  <c:v>71.715999999999994</c:v>
                </c:pt>
                <c:pt idx="14">
                  <c:v>54.805000000000007</c:v>
                </c:pt>
                <c:pt idx="15">
                  <c:v>524.68200000000013</c:v>
                </c:pt>
                <c:pt idx="16">
                  <c:v>49.552999999999997</c:v>
                </c:pt>
                <c:pt idx="17">
                  <c:v>93.623000000000005</c:v>
                </c:pt>
                <c:pt idx="18">
                  <c:v>17.312999999999999</c:v>
                </c:pt>
                <c:pt idx="19">
                  <c:v>69.349000000000004</c:v>
                </c:pt>
                <c:pt idx="20">
                  <c:v>114.69499999999999</c:v>
                </c:pt>
                <c:pt idx="21">
                  <c:v>77.841999999999999</c:v>
                </c:pt>
                <c:pt idx="22">
                  <c:v>75.472999999999999</c:v>
                </c:pt>
                <c:pt idx="23">
                  <c:v>82.734999999999999</c:v>
                </c:pt>
                <c:pt idx="24">
                  <c:v>106.755</c:v>
                </c:pt>
                <c:pt idx="25">
                  <c:v>31.075999999999997</c:v>
                </c:pt>
                <c:pt idx="26">
                  <c:v>84.411000000000001</c:v>
                </c:pt>
                <c:pt idx="27">
                  <c:v>47.036999999999999</c:v>
                </c:pt>
                <c:pt idx="28">
                  <c:v>43.064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排出量比較シート!$DB$21:$DB$50</c:f>
              <c:numCache>
                <c:formatCode>[=0]#;[&lt;1]0.00;#,##0</c:formatCode>
                <c:ptCount val="30"/>
                <c:pt idx="0">
                  <c:v>0</c:v>
                </c:pt>
                <c:pt idx="1">
                  <c:v>0.50900000000000001</c:v>
                </c:pt>
                <c:pt idx="2">
                  <c:v>0</c:v>
                </c:pt>
                <c:pt idx="3">
                  <c:v>0</c:v>
                </c:pt>
                <c:pt idx="4">
                  <c:v>0</c:v>
                </c:pt>
                <c:pt idx="5">
                  <c:v>0</c:v>
                </c:pt>
                <c:pt idx="6">
                  <c:v>4001.8380000000002</c:v>
                </c:pt>
                <c:pt idx="7">
                  <c:v>0</c:v>
                </c:pt>
                <c:pt idx="8">
                  <c:v>0</c:v>
                </c:pt>
                <c:pt idx="9">
                  <c:v>30.541</c:v>
                </c:pt>
                <c:pt idx="10">
                  <c:v>127.64700000000001</c:v>
                </c:pt>
                <c:pt idx="11">
                  <c:v>0.442</c:v>
                </c:pt>
                <c:pt idx="12">
                  <c:v>509.04399999999998</c:v>
                </c:pt>
                <c:pt idx="13">
                  <c:v>0</c:v>
                </c:pt>
                <c:pt idx="14">
                  <c:v>0</c:v>
                </c:pt>
                <c:pt idx="15">
                  <c:v>0</c:v>
                </c:pt>
                <c:pt idx="16">
                  <c:v>0</c:v>
                </c:pt>
                <c:pt idx="17">
                  <c:v>89.468000000000004</c:v>
                </c:pt>
                <c:pt idx="18">
                  <c:v>180.976</c:v>
                </c:pt>
                <c:pt idx="19">
                  <c:v>0</c:v>
                </c:pt>
                <c:pt idx="20">
                  <c:v>0</c:v>
                </c:pt>
                <c:pt idx="21">
                  <c:v>0</c:v>
                </c:pt>
                <c:pt idx="22">
                  <c:v>0</c:v>
                </c:pt>
                <c:pt idx="23">
                  <c:v>0.52</c:v>
                </c:pt>
                <c:pt idx="24">
                  <c:v>1.2390000000000001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排出量比較シート!$DD$21:$DD$50</c:f>
              <c:numCache>
                <c:formatCode>[=0]#;[&lt;1]0.00;#,##0</c:formatCode>
                <c:ptCount val="30"/>
                <c:pt idx="0">
                  <c:v>127.47332</c:v>
                </c:pt>
                <c:pt idx="1">
                  <c:v>206.684</c:v>
                </c:pt>
                <c:pt idx="2">
                  <c:v>111.20000000000002</c:v>
                </c:pt>
                <c:pt idx="3">
                  <c:v>246.49699999999999</c:v>
                </c:pt>
                <c:pt idx="4">
                  <c:v>434.78899999999999</c:v>
                </c:pt>
                <c:pt idx="5">
                  <c:v>335.476</c:v>
                </c:pt>
                <c:pt idx="6">
                  <c:v>11732.61</c:v>
                </c:pt>
                <c:pt idx="7">
                  <c:v>79.888999999999996</c:v>
                </c:pt>
                <c:pt idx="8">
                  <c:v>180.27199999999999</c:v>
                </c:pt>
                <c:pt idx="9">
                  <c:v>1160.3830000000003</c:v>
                </c:pt>
                <c:pt idx="10">
                  <c:v>671.71400000000006</c:v>
                </c:pt>
                <c:pt idx="11">
                  <c:v>244.90100000000004</c:v>
                </c:pt>
                <c:pt idx="12">
                  <c:v>13103.32</c:v>
                </c:pt>
                <c:pt idx="13">
                  <c:v>346.40899999999999</c:v>
                </c:pt>
                <c:pt idx="14">
                  <c:v>364.32600000000002</c:v>
                </c:pt>
                <c:pt idx="15">
                  <c:v>733.30500000000006</c:v>
                </c:pt>
                <c:pt idx="16">
                  <c:v>317.63799999999998</c:v>
                </c:pt>
                <c:pt idx="17">
                  <c:v>786.75</c:v>
                </c:pt>
                <c:pt idx="18">
                  <c:v>2797.1180000000004</c:v>
                </c:pt>
                <c:pt idx="19">
                  <c:v>253.95699999999999</c:v>
                </c:pt>
                <c:pt idx="20">
                  <c:v>241.69499999999999</c:v>
                </c:pt>
                <c:pt idx="21">
                  <c:v>141.42500000000001</c:v>
                </c:pt>
                <c:pt idx="22">
                  <c:v>126.107</c:v>
                </c:pt>
                <c:pt idx="23">
                  <c:v>122.684</c:v>
                </c:pt>
                <c:pt idx="24">
                  <c:v>160.37700000000001</c:v>
                </c:pt>
                <c:pt idx="25">
                  <c:v>57.176999999999992</c:v>
                </c:pt>
                <c:pt idx="26">
                  <c:v>319.05099999999999</c:v>
                </c:pt>
                <c:pt idx="27">
                  <c:v>94.632999999999996</c:v>
                </c:pt>
                <c:pt idx="28">
                  <c:v>67.42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排出量比較シート!$CU$21:$CU$50</c:f>
              <c:numCache>
                <c:formatCode>\(0%\);;</c:formatCode>
                <c:ptCount val="30"/>
                <c:pt idx="0">
                  <c:v>0.20061508702375239</c:v>
                </c:pt>
                <c:pt idx="1">
                  <c:v>0.4088147542797958</c:v>
                </c:pt>
                <c:pt idx="2">
                  <c:v>0.27664733909776246</c:v>
                </c:pt>
                <c:pt idx="3">
                  <c:v>0.14568261619823614</c:v>
                </c:pt>
                <c:pt idx="4">
                  <c:v>0.98185260273849528</c:v>
                </c:pt>
                <c:pt idx="5">
                  <c:v>0.25734087849341386</c:v>
                </c:pt>
                <c:pt idx="6">
                  <c:v>0.10168917035773752</c:v>
                </c:pt>
                <c:pt idx="7">
                  <c:v>7.4573677105411476E-2</c:v>
                </c:pt>
                <c:pt idx="8">
                  <c:v>0.41962039032467457</c:v>
                </c:pt>
                <c:pt idx="9">
                  <c:v>0.34857009391168819</c:v>
                </c:pt>
                <c:pt idx="10">
                  <c:v>0.16408148494051425</c:v>
                </c:pt>
                <c:pt idx="11">
                  <c:v>0.48741150942755962</c:v>
                </c:pt>
                <c:pt idx="12">
                  <c:v>0.33122640089551858</c:v>
                </c:pt>
                <c:pt idx="13">
                  <c:v>0.15402927364673069</c:v>
                </c:pt>
                <c:pt idx="14">
                  <c:v>0.17817536282449839</c:v>
                </c:pt>
                <c:pt idx="15">
                  <c:v>1</c:v>
                </c:pt>
                <c:pt idx="16">
                  <c:v>0.25746164052380122</c:v>
                </c:pt>
                <c:pt idx="17">
                  <c:v>0.27247476413045479</c:v>
                </c:pt>
                <c:pt idx="18">
                  <c:v>6.3128986266189221E-2</c:v>
                </c:pt>
                <c:pt idx="19">
                  <c:v>0.14321040899848769</c:v>
                </c:pt>
                <c:pt idx="20">
                  <c:v>0.62047258563560037</c:v>
                </c:pt>
                <c:pt idx="21">
                  <c:v>0.1776138686461444</c:v>
                </c:pt>
                <c:pt idx="22">
                  <c:v>0.33621304867800023</c:v>
                </c:pt>
                <c:pt idx="23">
                  <c:v>0.27666704997554137</c:v>
                </c:pt>
                <c:pt idx="24">
                  <c:v>0.2556374873306041</c:v>
                </c:pt>
                <c:pt idx="25">
                  <c:v>0.13420606618931483</c:v>
                </c:pt>
                <c:pt idx="26">
                  <c:v>0.23445915906505707</c:v>
                </c:pt>
                <c:pt idx="27">
                  <c:v>0.22903599256948554</c:v>
                </c:pt>
                <c:pt idx="28">
                  <c:v>0.26882171610909955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排出量比較シート!$CM$21:$CM$50</c:f>
              <c:numCache>
                <c:formatCode>\(0%\);;</c:formatCode>
                <c:ptCount val="30"/>
                <c:pt idx="0">
                  <c:v>0.1320353023046788</c:v>
                </c:pt>
                <c:pt idx="1">
                  <c:v>0.19514284365573956</c:v>
                </c:pt>
                <c:pt idx="2">
                  <c:v>0</c:v>
                </c:pt>
                <c:pt idx="3">
                  <c:v>0.19887732105098854</c:v>
                </c:pt>
                <c:pt idx="4">
                  <c:v>6.082068983265853E-2</c:v>
                </c:pt>
                <c:pt idx="5">
                  <c:v>0.57691193956299813</c:v>
                </c:pt>
                <c:pt idx="6">
                  <c:v>0.6621276036081909</c:v>
                </c:pt>
                <c:pt idx="7">
                  <c:v>0.16457069583584033</c:v>
                </c:pt>
                <c:pt idx="8">
                  <c:v>0.19119685858660251</c:v>
                </c:pt>
                <c:pt idx="9">
                  <c:v>0.10131481854022645</c:v>
                </c:pt>
                <c:pt idx="10">
                  <c:v>0.64452031693258138</c:v>
                </c:pt>
                <c:pt idx="11">
                  <c:v>0.27411492021184658</c:v>
                </c:pt>
                <c:pt idx="12">
                  <c:v>1</c:v>
                </c:pt>
                <c:pt idx="13">
                  <c:v>0.58716772361772074</c:v>
                </c:pt>
                <c:pt idx="14">
                  <c:v>0.20818065784017739</c:v>
                </c:pt>
                <c:pt idx="15">
                  <c:v>0.34374466387269292</c:v>
                </c:pt>
                <c:pt idx="16">
                  <c:v>0.98135599716409438</c:v>
                </c:pt>
                <c:pt idx="17">
                  <c:v>0.30792827560478869</c:v>
                </c:pt>
                <c:pt idx="18">
                  <c:v>1</c:v>
                </c:pt>
                <c:pt idx="19">
                  <c:v>0.38351505727336999</c:v>
                </c:pt>
                <c:pt idx="20">
                  <c:v>0.33696424739615766</c:v>
                </c:pt>
                <c:pt idx="21">
                  <c:v>0.14492017039266342</c:v>
                </c:pt>
                <c:pt idx="22">
                  <c:v>0.12381356720426996</c:v>
                </c:pt>
                <c:pt idx="23">
                  <c:v>0.211517680769579</c:v>
                </c:pt>
                <c:pt idx="24">
                  <c:v>0.27016337348701563</c:v>
                </c:pt>
                <c:pt idx="25">
                  <c:v>0.78597970957374752</c:v>
                </c:pt>
                <c:pt idx="26">
                  <c:v>0.95005191112096465</c:v>
                </c:pt>
                <c:pt idx="27">
                  <c:v>0.36886421854025703</c:v>
                </c:pt>
                <c:pt idx="28">
                  <c:v>0.18826441802828517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排出量比較シート!$BV$21:$BV$50</c:f>
              <c:numCache>
                <c:formatCode>0%</c:formatCode>
                <c:ptCount val="30"/>
                <c:pt idx="0">
                  <c:v>0.11990336629810626</c:v>
                </c:pt>
                <c:pt idx="1">
                  <c:v>0.15095209855154959</c:v>
                </c:pt>
                <c:pt idx="2">
                  <c:v>3.5097664836995897E-2</c:v>
                </c:pt>
                <c:pt idx="3">
                  <c:v>0.43084361863305798</c:v>
                </c:pt>
                <c:pt idx="4">
                  <c:v>0.1454137796458021</c:v>
                </c:pt>
                <c:pt idx="5">
                  <c:v>0.22790956066661128</c:v>
                </c:pt>
                <c:pt idx="6">
                  <c:v>0.90830390754222279</c:v>
                </c:pt>
                <c:pt idx="7">
                  <c:v>0.13740006008096409</c:v>
                </c:pt>
                <c:pt idx="8">
                  <c:v>0.3720479652109786</c:v>
                </c:pt>
                <c:pt idx="9">
                  <c:v>3.6749307973500865E-2</c:v>
                </c:pt>
                <c:pt idx="10">
                  <c:v>0.37748318692180888</c:v>
                </c:pt>
                <c:pt idx="11">
                  <c:v>0.32804116503063635</c:v>
                </c:pt>
                <c:pt idx="12">
                  <c:v>0.65460631943941117</c:v>
                </c:pt>
                <c:pt idx="13">
                  <c:v>0.24584902899368632</c:v>
                </c:pt>
                <c:pt idx="14">
                  <c:v>0.61119453627991804</c:v>
                </c:pt>
                <c:pt idx="15">
                  <c:v>0.33132325363142784</c:v>
                </c:pt>
                <c:pt idx="16">
                  <c:v>0.26706348217429871</c:v>
                </c:pt>
                <c:pt idx="17">
                  <c:v>0.62084957084615966</c:v>
                </c:pt>
                <c:pt idx="18">
                  <c:v>0.39666031286667613</c:v>
                </c:pt>
                <c:pt idx="19">
                  <c:v>0.25622878658751608</c:v>
                </c:pt>
                <c:pt idx="20">
                  <c:v>0.35183531767516857</c:v>
                </c:pt>
                <c:pt idx="21">
                  <c:v>0.20862569677452023</c:v>
                </c:pt>
                <c:pt idx="22">
                  <c:v>0.3500607820674832</c:v>
                </c:pt>
                <c:pt idx="23">
                  <c:v>0.1604809934964993</c:v>
                </c:pt>
                <c:pt idx="24">
                  <c:v>0.13536173736552742</c:v>
                </c:pt>
                <c:pt idx="25">
                  <c:v>4.773101492363508E-2</c:v>
                </c:pt>
                <c:pt idx="26">
                  <c:v>0.17075319012732787</c:v>
                </c:pt>
                <c:pt idx="27">
                  <c:v>0.14539493457256605</c:v>
                </c:pt>
                <c:pt idx="28">
                  <c:v>0.18756828136244702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排出量比較シート!$BZ$21:$BZ$50</c:f>
              <c:numCache>
                <c:formatCode>0%</c:formatCode>
                <c:ptCount val="30"/>
                <c:pt idx="0">
                  <c:v>0.30215188687763173</c:v>
                </c:pt>
                <c:pt idx="1">
                  <c:v>0.36981083184597263</c:v>
                </c:pt>
                <c:pt idx="2">
                  <c:v>0.41481058330593401</c:v>
                </c:pt>
                <c:pt idx="3">
                  <c:v>0.17674752470924959</c:v>
                </c:pt>
                <c:pt idx="4">
                  <c:v>0.21779449229739273</c:v>
                </c:pt>
                <c:pt idx="5">
                  <c:v>0.24780469434635546</c:v>
                </c:pt>
                <c:pt idx="6">
                  <c:v>2.5390299315100832E-2</c:v>
                </c:pt>
                <c:pt idx="7">
                  <c:v>0.32424277925487455</c:v>
                </c:pt>
                <c:pt idx="8">
                  <c:v>0.16341877203514343</c:v>
                </c:pt>
                <c:pt idx="9">
                  <c:v>0.80768162193042259</c:v>
                </c:pt>
                <c:pt idx="10">
                  <c:v>0.18178462571216575</c:v>
                </c:pt>
                <c:pt idx="11">
                  <c:v>0.25020255443468764</c:v>
                </c:pt>
                <c:pt idx="12">
                  <c:v>9.405431787988576E-2</c:v>
                </c:pt>
                <c:pt idx="13">
                  <c:v>0.24467853447460816</c:v>
                </c:pt>
                <c:pt idx="14">
                  <c:v>0.1264451716182359</c:v>
                </c:pt>
                <c:pt idx="15">
                  <c:v>0.25864372911392758</c:v>
                </c:pt>
                <c:pt idx="16">
                  <c:v>0.18815943204141716</c:v>
                </c:pt>
                <c:pt idx="17">
                  <c:v>0.10881795079895508</c:v>
                </c:pt>
                <c:pt idx="18">
                  <c:v>0.16226944883681255</c:v>
                </c:pt>
                <c:pt idx="19">
                  <c:v>0.2577658859930218</c:v>
                </c:pt>
                <c:pt idx="20">
                  <c:v>0.17256051295367736</c:v>
                </c:pt>
                <c:pt idx="21">
                  <c:v>0.20839760951199965</c:v>
                </c:pt>
                <c:pt idx="22">
                  <c:v>0.19215270662730988</c:v>
                </c:pt>
                <c:pt idx="23">
                  <c:v>0.25744611914947002</c:v>
                </c:pt>
                <c:pt idx="24">
                  <c:v>0.29153836116705351</c:v>
                </c:pt>
                <c:pt idx="25">
                  <c:v>0.33281877916880914</c:v>
                </c:pt>
                <c:pt idx="26">
                  <c:v>0.24891206884736669</c:v>
                </c:pt>
                <c:pt idx="27">
                  <c:v>0.23140952339333606</c:v>
                </c:pt>
                <c:pt idx="28">
                  <c:v>0.23225854306906535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排出量比較シート!$CA$21:$CA$50</c:f>
              <c:numCache>
                <c:formatCode>0%</c:formatCode>
                <c:ptCount val="30"/>
                <c:pt idx="0">
                  <c:v>0.31589944458731362</c:v>
                </c:pt>
                <c:pt idx="1">
                  <c:v>0.3121144533334792</c:v>
                </c:pt>
                <c:pt idx="2">
                  <c:v>0.37475420193265291</c:v>
                </c:pt>
                <c:pt idx="3">
                  <c:v>0.16321311277598785</c:v>
                </c:pt>
                <c:pt idx="4">
                  <c:v>0.32003389586100484</c:v>
                </c:pt>
                <c:pt idx="5">
                  <c:v>0.24595443595902916</c:v>
                </c:pt>
                <c:pt idx="6">
                  <c:v>2.3485774958740248E-2</c:v>
                </c:pt>
                <c:pt idx="7">
                  <c:v>0.22832669685274365</c:v>
                </c:pt>
                <c:pt idx="8">
                  <c:v>0.23050927118545148</c:v>
                </c:pt>
                <c:pt idx="9">
                  <c:v>8.4829400303441133E-2</c:v>
                </c:pt>
                <c:pt idx="10">
                  <c:v>0.20542861631634804</c:v>
                </c:pt>
                <c:pt idx="11">
                  <c:v>0.25284132534688986</c:v>
                </c:pt>
                <c:pt idx="12">
                  <c:v>9.6920897586042193E-2</c:v>
                </c:pt>
                <c:pt idx="13">
                  <c:v>0.24889020275042642</c:v>
                </c:pt>
                <c:pt idx="14">
                  <c:v>0.12623654126611694</c:v>
                </c:pt>
                <c:pt idx="15">
                  <c:v>0.17861631195979535</c:v>
                </c:pt>
                <c:pt idx="16">
                  <c:v>0.29648237405985151</c:v>
                </c:pt>
                <c:pt idx="17">
                  <c:v>0.13348435750037471</c:v>
                </c:pt>
                <c:pt idx="18">
                  <c:v>0.17289028245555418</c:v>
                </c:pt>
                <c:pt idx="19">
                  <c:v>0.24349088402806288</c:v>
                </c:pt>
                <c:pt idx="20">
                  <c:v>0.26425272349854484</c:v>
                </c:pt>
                <c:pt idx="21">
                  <c:v>0.29892662262379138</c:v>
                </c:pt>
                <c:pt idx="22">
                  <c:v>0.25749100124412871</c:v>
                </c:pt>
                <c:pt idx="23">
                  <c:v>0.22782851123316439</c:v>
                </c:pt>
                <c:pt idx="24">
                  <c:v>0.28528725699059865</c:v>
                </c:pt>
                <c:pt idx="25">
                  <c:v>0.39977130625608465</c:v>
                </c:pt>
                <c:pt idx="26">
                  <c:v>0.25857240269614934</c:v>
                </c:pt>
                <c:pt idx="27">
                  <c:v>0.30824722550281336</c:v>
                </c:pt>
                <c:pt idx="28">
                  <c:v>0.30069338642553728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排出量比較シート!$CB$21:$CB$50</c:f>
              <c:numCache>
                <c:formatCode>0%</c:formatCode>
                <c:ptCount val="30"/>
                <c:pt idx="0">
                  <c:v>0.23803221468564617</c:v>
                </c:pt>
                <c:pt idx="1">
                  <c:v>0.12988566198541612</c:v>
                </c:pt>
                <c:pt idx="2">
                  <c:v>0.13132933051443083</c:v>
                </c:pt>
                <c:pt idx="3">
                  <c:v>0.21472948979135917</c:v>
                </c:pt>
                <c:pt idx="4">
                  <c:v>0.29964724076736227</c:v>
                </c:pt>
                <c:pt idx="5">
                  <c:v>0.25779081356062689</c:v>
                </c:pt>
                <c:pt idx="6">
                  <c:v>3.9186753526146638E-2</c:v>
                </c:pt>
                <c:pt idx="7">
                  <c:v>0.28071295944335528</c:v>
                </c:pt>
                <c:pt idx="8">
                  <c:v>0.20746741734513532</c:v>
                </c:pt>
                <c:pt idx="9">
                  <c:v>5.7103837035743073E-2</c:v>
                </c:pt>
                <c:pt idx="10">
                  <c:v>0.22571785198312921</c:v>
                </c:pt>
                <c:pt idx="11">
                  <c:v>0.15702449274948876</c:v>
                </c:pt>
                <c:pt idx="12">
                  <c:v>0.13872747769250507</c:v>
                </c:pt>
                <c:pt idx="13">
                  <c:v>0.24509403482289382</c:v>
                </c:pt>
                <c:pt idx="14">
                  <c:v>0.12422401670947632</c:v>
                </c:pt>
                <c:pt idx="15">
                  <c:v>0.20849568341321723</c:v>
                </c:pt>
                <c:pt idx="16">
                  <c:v>0.21988736146625304</c:v>
                </c:pt>
                <c:pt idx="17">
                  <c:v>0.12349125633345145</c:v>
                </c:pt>
                <c:pt idx="18">
                  <c:v>0.253643618254148</c:v>
                </c:pt>
                <c:pt idx="19">
                  <c:v>0.2302091506462294</c:v>
                </c:pt>
                <c:pt idx="20">
                  <c:v>0.18644012512722039</c:v>
                </c:pt>
                <c:pt idx="21">
                  <c:v>0.26582390497175168</c:v>
                </c:pt>
                <c:pt idx="22">
                  <c:v>0.17555125852233308</c:v>
                </c:pt>
                <c:pt idx="23">
                  <c:v>0.33193075653410381</c:v>
                </c:pt>
                <c:pt idx="24">
                  <c:v>0.26893038661002755</c:v>
                </c:pt>
                <c:pt idx="25">
                  <c:v>0.19960359554527562</c:v>
                </c:pt>
                <c:pt idx="26">
                  <c:v>0.29844793973346473</c:v>
                </c:pt>
                <c:pt idx="27">
                  <c:v>0.28115023564939762</c:v>
                </c:pt>
                <c:pt idx="28">
                  <c:v>0.24691612516920439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排出量比較シート!$CH$21:$CH$50</c:f>
              <c:numCache>
                <c:formatCode>0%</c:formatCode>
                <c:ptCount val="30"/>
                <c:pt idx="0">
                  <c:v>2.4013087551302246E-2</c:v>
                </c:pt>
                <c:pt idx="1">
                  <c:v>3.7236954283582605E-2</c:v>
                </c:pt>
                <c:pt idx="2">
                  <c:v>4.4008219409986518E-2</c:v>
                </c:pt>
                <c:pt idx="3">
                  <c:v>1.4466254090345373E-2</c:v>
                </c:pt>
                <c:pt idx="4">
                  <c:v>1.7110591428438095E-2</c:v>
                </c:pt>
                <c:pt idx="5">
                  <c:v>2.0540495467377351E-2</c:v>
                </c:pt>
                <c:pt idx="6">
                  <c:v>3.6332646577894143E-3</c:v>
                </c:pt>
                <c:pt idx="7">
                  <c:v>2.9317504368062328E-2</c:v>
                </c:pt>
                <c:pt idx="8">
                  <c:v>2.6556574223291173E-2</c:v>
                </c:pt>
                <c:pt idx="9">
                  <c:v>1.3635832756892417E-2</c:v>
                </c:pt>
                <c:pt idx="10">
                  <c:v>9.5857190665480513E-3</c:v>
                </c:pt>
                <c:pt idx="11">
                  <c:v>1.1890462438297325E-2</c:v>
                </c:pt>
                <c:pt idx="12">
                  <c:v>1.5690987402155823E-2</c:v>
                </c:pt>
                <c:pt idx="13">
                  <c:v>1.5488198958385272E-2</c:v>
                </c:pt>
                <c:pt idx="14">
                  <c:v>1.1899734126252942E-2</c:v>
                </c:pt>
                <c:pt idx="15">
                  <c:v>2.2921021881632135E-2</c:v>
                </c:pt>
                <c:pt idx="16">
                  <c:v>2.8407350258179646E-2</c:v>
                </c:pt>
                <c:pt idx="17">
                  <c:v>1.3356864521059046E-2</c:v>
                </c:pt>
                <c:pt idx="18">
                  <c:v>1.4536337586809178E-2</c:v>
                </c:pt>
                <c:pt idx="19">
                  <c:v>1.2305292745169713E-2</c:v>
                </c:pt>
                <c:pt idx="20">
                  <c:v>2.4911320745388748E-2</c:v>
                </c:pt>
                <c:pt idx="21">
                  <c:v>1.8226166117937058E-2</c:v>
                </c:pt>
                <c:pt idx="22">
                  <c:v>2.4744251538745092E-2</c:v>
                </c:pt>
                <c:pt idx="23">
                  <c:v>2.2313619586762416E-2</c:v>
                </c:pt>
                <c:pt idx="24">
                  <c:v>1.888225786679289E-2</c:v>
                </c:pt>
                <c:pt idx="25">
                  <c:v>2.0075304106195652E-2</c:v>
                </c:pt>
                <c:pt idx="26">
                  <c:v>2.3314398595691298E-2</c:v>
                </c:pt>
                <c:pt idx="27">
                  <c:v>3.3798080881886933E-2</c:v>
                </c:pt>
                <c:pt idx="28">
                  <c:v>3.2563663973745959E-2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c:ext uri="{02D57815-91ED-43cb-92C2-25804820EDAC}">
                        <c15:formulaRef>
                          <c15:sqref>排出量比較シート!$BW$21:$BW$50</c15:sqref>
                        </c15:formulaRef>
                      </c:ext>
                    </c:extLst>
                    <c:numCache>
                      <c:formatCode>0%</c:formatCode>
                      <c:ptCount val="30"/>
                      <c:pt idx="0">
                        <c:v>7.5438864924593105E-2</c:v>
                      </c:pt>
                      <c:pt idx="1">
                        <c:v>0.13013822163638919</c:v>
                      </c:pt>
                      <c:pt idx="2">
                        <c:v>2.2370864319015745E-2</c:v>
                      </c:pt>
                      <c:pt idx="3">
                        <c:v>0.40041709233440542</c:v>
                      </c:pt>
                      <c:pt idx="4">
                        <c:v>0.11959909690973752</c:v>
                      </c:pt>
                      <c:pt idx="5">
                        <c:v>0.19996274150617718</c:v>
                      </c:pt>
                      <c:pt idx="6">
                        <c:v>0.90378849158633323</c:v>
                      </c:pt>
                      <c:pt idx="7">
                        <c:v>0.11077582637396743</c:v>
                      </c:pt>
                      <c:pt idx="8">
                        <c:v>0.3619277559716369</c:v>
                      </c:pt>
                      <c:pt idx="9">
                        <c:v>6.3993907868607584E-3</c:v>
                      </c:pt>
                      <c:pt idx="10">
                        <c:v>0.32917910299968478</c:v>
                      </c:pt>
                      <c:pt idx="11">
                        <c:v>0.3061740587857838</c:v>
                      </c:pt>
                      <c:pt idx="12">
                        <c:v>0.64272112231692635</c:v>
                      </c:pt>
                      <c:pt idx="13">
                        <c:v>0.21830118740847548</c:v>
                      </c:pt>
                      <c:pt idx="14">
                        <c:v>0.5929502379406576</c:v>
                      </c:pt>
                      <c:pt idx="15">
                        <c:v>0.30697284322580765</c:v>
                      </c:pt>
                      <c:pt idx="16">
                        <c:v>0.25566735132982094</c:v>
                      </c:pt>
                      <c:pt idx="17">
                        <c:v>0.60036889773977475</c:v>
                      </c:pt>
                      <c:pt idx="18">
                        <c:v>0.37798086249766794</c:v>
                      </c:pt>
                      <c:pt idx="19">
                        <c:v>0.23139053242712709</c:v>
                      </c:pt>
                      <c:pt idx="20">
                        <c:v>0.34267942033290205</c:v>
                      </c:pt>
                      <c:pt idx="21">
                        <c:v>0.18441803761924166</c:v>
                      </c:pt>
                      <c:pt idx="22">
                        <c:v>0.338109539368112</c:v>
                      </c:pt>
                      <c:pt idx="23">
                        <c:v>7.6953404596924277E-2</c:v>
                      </c:pt>
                      <c:pt idx="24">
                        <c:v>0.10654527597694367</c:v>
                      </c:pt>
                      <c:pt idx="25">
                        <c:v>3.1066661312934233E-2</c:v>
                      </c:pt>
                      <c:pt idx="26">
                        <c:v>0.14507825826733084</c:v>
                      </c:pt>
                      <c:pt idx="27">
                        <c:v>0.13221881012588751</c:v>
                      </c:pt>
                      <c:pt idx="28">
                        <c:v>0.17010879358178263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1.8956587987009565E-2</c:v>
                      </c:pt>
                      <c:pt idx="1">
                        <c:v>1.6162457374605602E-2</c:v>
                      </c:pt>
                      <c:pt idx="2">
                        <c:v>9.3741757605331367E-3</c:v>
                      </c:pt>
                      <c:pt idx="3">
                        <c:v>7.588720340890069E-3</c:v>
                      </c:pt>
                      <c:pt idx="4">
                        <c:v>1.5141386455662795E-2</c:v>
                      </c:pt>
                      <c:pt idx="5">
                        <c:v>1.2995266219789735E-2</c:v>
                      </c:pt>
                      <c:pt idx="6">
                        <c:v>1.9955094636161471E-3</c:v>
                      </c:pt>
                      <c:pt idx="7">
                        <c:v>1.3188085305897419E-2</c:v>
                      </c:pt>
                      <c:pt idx="8">
                        <c:v>5.4074349165618247E-3</c:v>
                      </c:pt>
                      <c:pt idx="9">
                        <c:v>2.444831373322531E-2</c:v>
                      </c:pt>
                      <c:pt idx="10">
                        <c:v>2.2798450608421655E-2</c:v>
                      </c:pt>
                      <c:pt idx="11">
                        <c:v>1.0467066380557572E-2</c:v>
                      </c:pt>
                      <c:pt idx="12">
                        <c:v>4.630019082239238E-3</c:v>
                      </c:pt>
                      <c:pt idx="13">
                        <c:v>1.20107878381563E-2</c:v>
                      </c:pt>
                      <c:pt idx="14">
                        <c:v>4.7410512760216756E-3</c:v>
                      </c:pt>
                      <c:pt idx="15">
                        <c:v>7.2659370403732534E-3</c:v>
                      </c:pt>
                      <c:pt idx="16">
                        <c:v>1.0246555533083186E-2</c:v>
                      </c:pt>
                      <c:pt idx="17">
                        <c:v>6.3449713233026542E-3</c:v>
                      </c:pt>
                      <c:pt idx="18">
                        <c:v>9.0171620234014704E-3</c:v>
                      </c:pt>
                      <c:pt idx="19">
                        <c:v>1.0189640951621021E-2</c:v>
                      </c:pt>
                      <c:pt idx="20">
                        <c:v>6.2433720886172911E-3</c:v>
                      </c:pt>
                      <c:pt idx="21">
                        <c:v>1.1546790135717161E-2</c:v>
                      </c:pt>
                      <c:pt idx="22">
                        <c:v>1.0540324667175801E-2</c:v>
                      </c:pt>
                      <c:pt idx="23">
                        <c:v>1.3503399305420476E-2</c:v>
                      </c:pt>
                      <c:pt idx="24">
                        <c:v>1.4203726818380343E-2</c:v>
                      </c:pt>
                      <c:pt idx="25">
                        <c:v>1.0742089746188403E-2</c:v>
                      </c:pt>
                      <c:pt idx="26">
                        <c:v>1.1759360345331473E-2</c:v>
                      </c:pt>
                      <c:pt idx="27">
                        <c:v>8.4591426299145383E-3</c:v>
                      </c:pt>
                      <c:pt idx="28">
                        <c:v>7.6159202098197874E-3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2.550791338650359E-2</c:v>
                      </c:pt>
                      <c:pt idx="1">
                        <c:v>4.6514195405548053E-3</c:v>
                      </c:pt>
                      <c:pt idx="2">
                        <c:v>3.3526247574470099E-3</c:v>
                      </c:pt>
                      <c:pt idx="3">
                        <c:v>2.283780595776248E-2</c:v>
                      </c:pt>
                      <c:pt idx="4">
                        <c:v>1.0673296280401777E-2</c:v>
                      </c:pt>
                      <c:pt idx="5">
                        <c:v>1.4951552940644345E-2</c:v>
                      </c:pt>
                      <c:pt idx="6">
                        <c:v>2.5199064922733728E-3</c:v>
                      </c:pt>
                      <c:pt idx="7">
                        <c:v>1.3436148401099232E-2</c:v>
                      </c:pt>
                      <c:pt idx="8">
                        <c:v>4.7127743227798518E-3</c:v>
                      </c:pt>
                      <c:pt idx="9">
                        <c:v>5.9016034534148006E-3</c:v>
                      </c:pt>
                      <c:pt idx="10">
                        <c:v>2.5505633313702397E-2</c:v>
                      </c:pt>
                      <c:pt idx="11">
                        <c:v>1.1400039864295032E-2</c:v>
                      </c:pt>
                      <c:pt idx="12">
                        <c:v>7.2551780402455388E-3</c:v>
                      </c:pt>
                      <c:pt idx="13">
                        <c:v>1.553705374705457E-2</c:v>
                      </c:pt>
                      <c:pt idx="14">
                        <c:v>1.3503247063238718E-2</c:v>
                      </c:pt>
                      <c:pt idx="15">
                        <c:v>1.7084473365246867E-2</c:v>
                      </c:pt>
                      <c:pt idx="16">
                        <c:v>1.1495753113945836E-3</c:v>
                      </c:pt>
                      <c:pt idx="17">
                        <c:v>1.413570178308227E-2</c:v>
                      </c:pt>
                      <c:pt idx="18">
                        <c:v>9.6622883456067583E-3</c:v>
                      </c:pt>
                      <c:pt idx="19">
                        <c:v>1.4648613208767933E-2</c:v>
                      </c:pt>
                      <c:pt idx="20">
                        <c:v>2.912525253649254E-3</c:v>
                      </c:pt>
                      <c:pt idx="21">
                        <c:v>1.2660869019561372E-2</c:v>
                      </c:pt>
                      <c:pt idx="22">
                        <c:v>1.41091803219538E-3</c:v>
                      </c:pt>
                      <c:pt idx="23">
                        <c:v>7.0024189594154546E-2</c:v>
                      </c:pt>
                      <c:pt idx="24">
                        <c:v>1.4612734570203437E-2</c:v>
                      </c:pt>
                      <c:pt idx="25">
                        <c:v>5.9222638645124396E-3</c:v>
                      </c:pt>
                      <c:pt idx="26">
                        <c:v>1.3915571514665539E-2</c:v>
                      </c:pt>
                      <c:pt idx="27">
                        <c:v>4.7169818167639745E-3</c:v>
                      </c:pt>
                      <c:pt idx="28">
                        <c:v>9.8435675708445775E-3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0.22788993892296547</c:v>
                      </c:pt>
                      <c:pt idx="1">
                        <c:v>0.11564548917082473</c:v>
                      </c:pt>
                      <c:pt idx="2">
                        <c:v>0.11421151475544776</c:v>
                      </c:pt>
                      <c:pt idx="3">
                        <c:v>0.20571862780283973</c:v>
                      </c:pt>
                      <c:pt idx="4">
                        <c:v>0.19704543108269501</c:v>
                      </c:pt>
                      <c:pt idx="5">
                        <c:v>0.24833125076700299</c:v>
                      </c:pt>
                      <c:pt idx="6">
                        <c:v>3.4558899216754854E-2</c:v>
                      </c:pt>
                      <c:pt idx="7">
                        <c:v>0.2713407218066235</c:v>
                      </c:pt>
                      <c:pt idx="8">
                        <c:v>0.19534578489573567</c:v>
                      </c:pt>
                      <c:pt idx="9">
                        <c:v>4.0623830759362725E-2</c:v>
                      </c:pt>
                      <c:pt idx="10">
                        <c:v>0.21761332075387324</c:v>
                      </c:pt>
                      <c:pt idx="11">
                        <c:v>0.14372458455532594</c:v>
                      </c:pt>
                      <c:pt idx="12">
                        <c:v>0.12734423716123161</c:v>
                      </c:pt>
                      <c:pt idx="13">
                        <c:v>0.23514948046840448</c:v>
                      </c:pt>
                      <c:pt idx="14">
                        <c:v>0.11800308828128007</c:v>
                      </c:pt>
                      <c:pt idx="15">
                        <c:v>0.20071211065635558</c:v>
                      </c:pt>
                      <c:pt idx="16">
                        <c:v>0.20546354780404122</c:v>
                      </c:pt>
                      <c:pt idx="17">
                        <c:v>0.11267254905590884</c:v>
                      </c:pt>
                      <c:pt idx="18">
                        <c:v>0.23907224115318995</c:v>
                      </c:pt>
                      <c:pt idx="19">
                        <c:v>0.19901522076901068</c:v>
                      </c:pt>
                      <c:pt idx="20">
                        <c:v>0.17298354127739693</c:v>
                      </c:pt>
                      <c:pt idx="21">
                        <c:v>0.15320646621997136</c:v>
                      </c:pt>
                      <c:pt idx="22">
                        <c:v>0.16338761376116939</c:v>
                      </c:pt>
                      <c:pt idx="23">
                        <c:v>0.28652702990624873</c:v>
                      </c:pt>
                      <c:pt idx="24">
                        <c:v>0.2588994873170205</c:v>
                      </c:pt>
                      <c:pt idx="25">
                        <c:v>0.17944896075715755</c:v>
                      </c:pt>
                      <c:pt idx="26">
                        <c:v>0.2887469252117158</c:v>
                      </c:pt>
                      <c:pt idx="27">
                        <c:v>0.26564386052540362</c:v>
                      </c:pt>
                      <c:pt idx="28">
                        <c:v>0.22695488423102594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0.1396666171566642</c:v>
                      </c:pt>
                      <c:pt idx="1">
                        <c:v>5.5212255455201378E-2</c:v>
                      </c:pt>
                      <c:pt idx="2">
                        <c:v>7.9414488748621101E-2</c:v>
                      </c:pt>
                      <c:pt idx="3">
                        <c:v>0.11770386770215265</c:v>
                      </c:pt>
                      <c:pt idx="4">
                        <c:v>0.11012923938422334</c:v>
                      </c:pt>
                      <c:pt idx="5">
                        <c:v>0.14845722901149414</c:v>
                      </c:pt>
                      <c:pt idx="6">
                        <c:v>1.8405171628474409E-2</c:v>
                      </c:pt>
                      <c:pt idx="7">
                        <c:v>0.15980703262989873</c:v>
                      </c:pt>
                      <c:pt idx="8">
                        <c:v>0.10191544653472928</c:v>
                      </c:pt>
                      <c:pt idx="9">
                        <c:v>2.576530969350049E-2</c:v>
                      </c:pt>
                      <c:pt idx="10">
                        <c:v>0.12106097264995312</c:v>
                      </c:pt>
                      <c:pt idx="11">
                        <c:v>8.6087233664359566E-2</c:v>
                      </c:pt>
                      <c:pt idx="12">
                        <c:v>8.2745964721718829E-2</c:v>
                      </c:pt>
                      <c:pt idx="13">
                        <c:v>0.13266609916465541</c:v>
                      </c:pt>
                      <c:pt idx="14">
                        <c:v>6.9932642786470142E-2</c:v>
                      </c:pt>
                      <c:pt idx="15">
                        <c:v>0.120499952833132</c:v>
                      </c:pt>
                      <c:pt idx="16">
                        <c:v>0.11982316160415199</c:v>
                      </c:pt>
                      <c:pt idx="17">
                        <c:v>6.5926416970338519E-2</c:v>
                      </c:pt>
                      <c:pt idx="18">
                        <c:v>0.13811360791726177</c:v>
                      </c:pt>
                      <c:pt idx="19">
                        <c:v>0.11437345930025186</c:v>
                      </c:pt>
                      <c:pt idx="20">
                        <c:v>0.11750299743512077</c:v>
                      </c:pt>
                      <c:pt idx="21">
                        <c:v>9.5446523619470938E-2</c:v>
                      </c:pt>
                      <c:pt idx="22">
                        <c:v>9.9211567592047287E-2</c:v>
                      </c:pt>
                      <c:pt idx="23">
                        <c:v>0.16570391297000947</c:v>
                      </c:pt>
                      <c:pt idx="24">
                        <c:v>0.15787364600546203</c:v>
                      </c:pt>
                      <c:pt idx="25">
                        <c:v>0.11284584813278606</c:v>
                      </c:pt>
                      <c:pt idx="26">
                        <c:v>0.15568889202820652</c:v>
                      </c:pt>
                      <c:pt idx="27">
                        <c:v>0.16844354492331678</c:v>
                      </c:pt>
                      <c:pt idx="28">
                        <c:v>0.16593465679437006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8.8223321766301266E-2</c:v>
                      </c:pt>
                      <c:pt idx="1">
                        <c:v>6.0433233715623369E-2</c:v>
                      </c:pt>
                      <c:pt idx="2">
                        <c:v>3.4797026006826666E-2</c:v>
                      </c:pt>
                      <c:pt idx="3">
                        <c:v>8.8014760100687095E-2</c:v>
                      </c:pt>
                      <c:pt idx="4">
                        <c:v>8.6916191698471687E-2</c:v>
                      </c:pt>
                      <c:pt idx="5">
                        <c:v>9.9874021755508829E-2</c:v>
                      </c:pt>
                      <c:pt idx="6">
                        <c:v>1.6153727588280448E-2</c:v>
                      </c:pt>
                      <c:pt idx="7">
                        <c:v>0.11153368917672475</c:v>
                      </c:pt>
                      <c:pt idx="8">
                        <c:v>9.3430338361006421E-2</c:v>
                      </c:pt>
                      <c:pt idx="9">
                        <c:v>1.485852106586223E-2</c:v>
                      </c:pt>
                      <c:pt idx="10">
                        <c:v>9.6552348103920119E-2</c:v>
                      </c:pt>
                      <c:pt idx="11">
                        <c:v>5.7637350890966409E-2</c:v>
                      </c:pt>
                      <c:pt idx="12">
                        <c:v>4.4598272439512775E-2</c:v>
                      </c:pt>
                      <c:pt idx="13">
                        <c:v>0.10248338130374905</c:v>
                      </c:pt>
                      <c:pt idx="14">
                        <c:v>4.8070445494809926E-2</c:v>
                      </c:pt>
                      <c:pt idx="15">
                        <c:v>8.0212157823223593E-2</c:v>
                      </c:pt>
                      <c:pt idx="16">
                        <c:v>8.5640386199889229E-2</c:v>
                      </c:pt>
                      <c:pt idx="17">
                        <c:v>4.6746132085570317E-2</c:v>
                      </c:pt>
                      <c:pt idx="18">
                        <c:v>0.10095863323592817</c:v>
                      </c:pt>
                      <c:pt idx="19">
                        <c:v>8.4641761468758805E-2</c:v>
                      </c:pt>
                      <c:pt idx="20">
                        <c:v>5.5480543842276145E-2</c:v>
                      </c:pt>
                      <c:pt idx="21">
                        <c:v>5.7759942600500436E-2</c:v>
                      </c:pt>
                      <c:pt idx="22">
                        <c:v>6.4176046169122106E-2</c:v>
                      </c:pt>
                      <c:pt idx="23">
                        <c:v>0.12082311693623926</c:v>
                      </c:pt>
                      <c:pt idx="24">
                        <c:v>0.10102584131155845</c:v>
                      </c:pt>
                      <c:pt idx="25">
                        <c:v>6.6603112624371491E-2</c:v>
                      </c:pt>
                      <c:pt idx="26">
                        <c:v>0.13305803318350928</c:v>
                      </c:pt>
                      <c:pt idx="27">
                        <c:v>9.7200315602086806E-2</c:v>
                      </c:pt>
                      <c:pt idx="28">
                        <c:v>6.1020227436655861E-2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1.0142275762680696E-2</c:v>
                      </c:pt>
                      <c:pt idx="1">
                        <c:v>1.4240172814591378E-2</c:v>
                      </c:pt>
                      <c:pt idx="2">
                        <c:v>1.7117815758983069E-2</c:v>
                      </c:pt>
                      <c:pt idx="3">
                        <c:v>7.3588429514963756E-3</c:v>
                      </c:pt>
                      <c:pt idx="4">
                        <c:v>8.4088514423019053E-3</c:v>
                      </c:pt>
                      <c:pt idx="5">
                        <c:v>9.4595627936238918E-3</c:v>
                      </c:pt>
                      <c:pt idx="6">
                        <c:v>1.2611848888512476E-3</c:v>
                      </c:pt>
                      <c:pt idx="7">
                        <c:v>9.3722376367318047E-3</c:v>
                      </c:pt>
                      <c:pt idx="8">
                        <c:v>1.2121632449399638E-2</c:v>
                      </c:pt>
                      <c:pt idx="9">
                        <c:v>3.856198781314938E-3</c:v>
                      </c:pt>
                      <c:pt idx="10">
                        <c:v>7.8836939718606204E-3</c:v>
                      </c:pt>
                      <c:pt idx="11">
                        <c:v>1.3299908194162801E-2</c:v>
                      </c:pt>
                      <c:pt idx="12">
                        <c:v>6.5961998070521305E-3</c:v>
                      </c:pt>
                      <c:pt idx="13">
                        <c:v>8.1064963724734821E-3</c:v>
                      </c:pt>
                      <c:pt idx="14">
                        <c:v>6.2209284281962377E-3</c:v>
                      </c:pt>
                      <c:pt idx="15">
                        <c:v>7.7835727568616089E-3</c:v>
                      </c:pt>
                      <c:pt idx="16">
                        <c:v>1.4423813662211812E-2</c:v>
                      </c:pt>
                      <c:pt idx="17">
                        <c:v>4.8094090928320135E-3</c:v>
                      </c:pt>
                      <c:pt idx="18">
                        <c:v>8.8002133730072218E-3</c:v>
                      </c:pt>
                      <c:pt idx="19">
                        <c:v>7.9122762287384546E-3</c:v>
                      </c:pt>
                      <c:pt idx="20">
                        <c:v>1.3456583849823478E-2</c:v>
                      </c:pt>
                      <c:pt idx="21">
                        <c:v>7.062347832741951E-3</c:v>
                      </c:pt>
                      <c:pt idx="22">
                        <c:v>1.2163644761163682E-2</c:v>
                      </c:pt>
                      <c:pt idx="23">
                        <c:v>1.2509740818529378E-2</c:v>
                      </c:pt>
                      <c:pt idx="24">
                        <c:v>1.0030899293007038E-2</c:v>
                      </c:pt>
                      <c:pt idx="25">
                        <c:v>2.0154634788118062E-2</c:v>
                      </c:pt>
                      <c:pt idx="26">
                        <c:v>9.7010145217489331E-3</c:v>
                      </c:pt>
                      <c:pt idx="27">
                        <c:v>1.5506375123993998E-2</c:v>
                      </c:pt>
                      <c:pt idx="28">
                        <c:v>1.9961240938178464E-2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1.6520190370230565E-3</c:v>
                      </c:pt>
                      <c:pt idx="4">
                        <c:v>9.4192958242365302E-2</c:v>
                      </c:pt>
                      <c:pt idx="5">
                        <c:v>0</c:v>
                      </c:pt>
                      <c:pt idx="6">
                        <c:v>3.3666694205405348E-3</c:v>
                      </c:pt>
                      <c:pt idx="7">
                        <c:v>0</c:v>
                      </c:pt>
                      <c:pt idx="8">
                        <c:v>0</c:v>
                      </c:pt>
                      <c:pt idx="9">
                        <c:v>1.2623807495065418E-2</c:v>
                      </c:pt>
                      <c:pt idx="10">
                        <c:v>2.2083725739534317E-4</c:v>
                      </c:pt>
                      <c:pt idx="11">
                        <c:v>0</c:v>
                      </c:pt>
                      <c:pt idx="12">
                        <c:v>4.7870407242213437E-3</c:v>
                      </c:pt>
                      <c:pt idx="13">
                        <c:v>1.8380579820158811E-3</c:v>
                      </c:pt>
                      <c:pt idx="14">
                        <c:v>0</c:v>
                      </c:pt>
                      <c:pt idx="15">
                        <c:v>0</c:v>
                      </c:pt>
                      <c:pt idx="16">
                        <c:v>0</c:v>
                      </c:pt>
                      <c:pt idx="17">
                        <c:v>6.0092981847106085E-3</c:v>
                      </c:pt>
                      <c:pt idx="18">
                        <c:v>5.771163727950784E-3</c:v>
                      </c:pt>
                      <c:pt idx="19">
                        <c:v>2.3281653648480321E-2</c:v>
                      </c:pt>
                      <c:pt idx="20">
                        <c:v>0</c:v>
                      </c:pt>
                      <c:pt idx="21">
                        <c:v>0.10555509091903836</c:v>
                      </c:pt>
                      <c:pt idx="22">
                        <c:v>0</c:v>
                      </c:pt>
                      <c:pt idx="23">
                        <c:v>3.2893985809325683E-2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排出量比較シート!$BE$21:$BE$50</c:f>
              <c:numCache>
                <c:formatCode>#,##0_);[Red]\(#,##0\)</c:formatCode>
                <c:ptCount val="30"/>
                <c:pt idx="0">
                  <c:v>199.93380209093178</c:v>
                </c:pt>
                <c:pt idx="1">
                  <c:v>172.28917735416601</c:v>
                </c:pt>
                <c:pt idx="2">
                  <c:v>34.010004078147603</c:v>
                </c:pt>
                <c:pt idx="3">
                  <c:v>953.04481676623959</c:v>
                </c:pt>
                <c:pt idx="4">
                  <c:v>283.91654299730919</c:v>
                </c:pt>
                <c:pt idx="5">
                  <c:v>391.58315941792182</c:v>
                </c:pt>
                <c:pt idx="6">
                  <c:v>11625.742467240607</c:v>
                </c:pt>
                <c:pt idx="7">
                  <c:v>234.58611391246458</c:v>
                </c:pt>
                <c:pt idx="8">
                  <c:v>480.07064906050573</c:v>
                </c:pt>
                <c:pt idx="9">
                  <c:v>145.5562000947057</c:v>
                </c:pt>
                <c:pt idx="10">
                  <c:v>751.95457345170973</c:v>
                </c:pt>
                <c:pt idx="11">
                  <c:v>378.49453769177262</c:v>
                </c:pt>
                <c:pt idx="12">
                  <c:v>1539.7286494282041</c:v>
                </c:pt>
                <c:pt idx="13">
                  <c:v>467.82714538110508</c:v>
                </c:pt>
                <c:pt idx="14">
                  <c:v>1486.7903829837196</c:v>
                </c:pt>
                <c:pt idx="15">
                  <c:v>606.9126940026166</c:v>
                </c:pt>
                <c:pt idx="16">
                  <c:v>273.17813390319861</c:v>
                </c:pt>
                <c:pt idx="17">
                  <c:v>1960.3883365838337</c:v>
                </c:pt>
                <c:pt idx="18">
                  <c:v>670.38687450058478</c:v>
                </c:pt>
                <c:pt idx="19">
                  <c:v>481.35789325322685</c:v>
                </c:pt>
                <c:pt idx="20">
                  <c:v>376.89458445925368</c:v>
                </c:pt>
                <c:pt idx="21">
                  <c:v>438.7449989033334</c:v>
                </c:pt>
                <c:pt idx="22">
                  <c:v>408.95356739429911</c:v>
                </c:pt>
                <c:pt idx="23">
                  <c:v>186.40994859882551</c:v>
                </c:pt>
                <c:pt idx="24">
                  <c:v>193.89378850245069</c:v>
                </c:pt>
                <c:pt idx="25">
                  <c:v>33.208236398564402</c:v>
                </c:pt>
                <c:pt idx="26">
                  <c:v>246.97597810539494</c:v>
                </c:pt>
                <c:pt idx="27">
                  <c:v>129.03393066520891</c:v>
                </c:pt>
                <c:pt idx="28">
                  <c:v>129.37123358244315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排出量比較シート!$BI$21:$BI$50</c:f>
              <c:numCache>
                <c:formatCode>#,##0_);[Red]\(#,##0\)</c:formatCode>
                <c:ptCount val="30"/>
                <c:pt idx="0">
                  <c:v>503.82551731033539</c:v>
                </c:pt>
                <c:pt idx="1">
                  <c:v>422.08359212471765</c:v>
                </c:pt>
                <c:pt idx="2">
                  <c:v>401.9557909454673</c:v>
                </c:pt>
                <c:pt idx="3">
                  <c:v>390.97320933950675</c:v>
                </c:pt>
                <c:pt idx="4">
                  <c:v>425.23796223128386</c:v>
                </c:pt>
                <c:pt idx="5">
                  <c:v>425.76601370700672</c:v>
                </c:pt>
                <c:pt idx="6">
                  <c:v>324.98052529824247</c:v>
                </c:pt>
                <c:pt idx="7">
                  <c:v>553.58675611027729</c:v>
                </c:pt>
                <c:pt idx="8">
                  <c:v>210.86677873669797</c:v>
                </c:pt>
                <c:pt idx="9">
                  <c:v>3199.0552817836251</c:v>
                </c:pt>
                <c:pt idx="10">
                  <c:v>362.11885833152297</c:v>
                </c:pt>
                <c:pt idx="11">
                  <c:v>288.68419657396788</c:v>
                </c:pt>
                <c:pt idx="12">
                  <c:v>221.22934585493491</c:v>
                </c:pt>
                <c:pt idx="13">
                  <c:v>465.59980646589372</c:v>
                </c:pt>
                <c:pt idx="14">
                  <c:v>307.59022533313197</c:v>
                </c:pt>
                <c:pt idx="15">
                  <c:v>473.77949088366353</c:v>
                </c:pt>
                <c:pt idx="16">
                  <c:v>192.4675066125784</c:v>
                </c:pt>
                <c:pt idx="17">
                  <c:v>343.60246277771034</c:v>
                </c:pt>
                <c:pt idx="18">
                  <c:v>274.24802810864298</c:v>
                </c:pt>
                <c:pt idx="19">
                  <c:v>484.24552715810159</c:v>
                </c:pt>
                <c:pt idx="20">
                  <c:v>184.85103557397076</c:v>
                </c:pt>
                <c:pt idx="21">
                  <c:v>438.26532575044939</c:v>
                </c:pt>
                <c:pt idx="22">
                  <c:v>224.47968720060717</c:v>
                </c:pt>
                <c:pt idx="23">
                  <c:v>299.04175436617464</c:v>
                </c:pt>
                <c:pt idx="24">
                  <c:v>417.60307189195106</c:v>
                </c:pt>
                <c:pt idx="25">
                  <c:v>231.55436175413504</c:v>
                </c:pt>
                <c:pt idx="26">
                  <c:v>360.0243229422224</c:v>
                </c:pt>
                <c:pt idx="27">
                  <c:v>205.36946823207182</c:v>
                </c:pt>
                <c:pt idx="28">
                  <c:v>160.19539129243097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排出量比較シート!$BJ$21:$BJ$50</c:f>
              <c:numCache>
                <c:formatCode>#,##0_);[Red]\(#,##0\)</c:formatCode>
                <c:ptCount val="30"/>
                <c:pt idx="0">
                  <c:v>526.74898949649219</c:v>
                </c:pt>
                <c:pt idx="1">
                  <c:v>356.23183063471464</c:v>
                </c:pt>
                <c:pt idx="2">
                  <c:v>363.14073871369811</c:v>
                </c:pt>
                <c:pt idx="3">
                  <c:v>361.0345016898525</c:v>
                </c:pt>
                <c:pt idx="4">
                  <c:v>624.85768251221191</c:v>
                </c:pt>
                <c:pt idx="5">
                  <c:v>422.58698943558272</c:v>
                </c:pt>
                <c:pt idx="6">
                  <c:v>300.60376163381216</c:v>
                </c:pt>
                <c:pt idx="7">
                  <c:v>389.82714043641971</c:v>
                </c:pt>
                <c:pt idx="8">
                  <c:v>297.43674412978186</c:v>
                </c:pt>
                <c:pt idx="9">
                  <c:v>335.99122936913653</c:v>
                </c:pt>
                <c:pt idx="10">
                  <c:v>409.21819277988578</c:v>
                </c:pt>
                <c:pt idx="11">
                  <c:v>291.72881561254252</c:v>
                </c:pt>
                <c:pt idx="12">
                  <c:v>227.97195552484825</c:v>
                </c:pt>
                <c:pt idx="13">
                  <c:v>473.6142076406033</c:v>
                </c:pt>
                <c:pt idx="14">
                  <c:v>307.08271163214738</c:v>
                </c:pt>
                <c:pt idx="15">
                  <c:v>327.18653428691437</c:v>
                </c:pt>
                <c:pt idx="16">
                  <c:v>303.27059701857945</c:v>
                </c:pt>
                <c:pt idx="17">
                  <c:v>421.48885953722169</c:v>
                </c:pt>
                <c:pt idx="18">
                  <c:v>292.1980655167265</c:v>
                </c:pt>
                <c:pt idx="19">
                  <c:v>457.42814663051848</c:v>
                </c:pt>
                <c:pt idx="20">
                  <c:v>283.07397072388693</c:v>
                </c:pt>
                <c:pt idx="21">
                  <c:v>628.65007879159009</c:v>
                </c:pt>
                <c:pt idx="22">
                  <c:v>300.81022760903477</c:v>
                </c:pt>
                <c:pt idx="23">
                  <c:v>264.63882197518632</c:v>
                </c:pt>
                <c:pt idx="24">
                  <c:v>408.64891472253379</c:v>
                </c:pt>
                <c:pt idx="25">
                  <c:v>278.13571667719111</c:v>
                </c:pt>
                <c:pt idx="26">
                  <c:v>373.99694857427443</c:v>
                </c:pt>
                <c:pt idx="27">
                  <c:v>273.56077596652318</c:v>
                </c:pt>
                <c:pt idx="28">
                  <c:v>207.39686928614358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排出量比較シート!$BK$21:$BK$50</c:f>
              <c:numCache>
                <c:formatCode>#,##0_);[Red]\(#,##0\)</c:formatCode>
                <c:ptCount val="30"/>
                <c:pt idx="0">
                  <c:v>396.90867046972812</c:v>
                </c:pt>
                <c:pt idx="1">
                  <c:v>148.24500002513477</c:v>
                </c:pt>
                <c:pt idx="2">
                  <c:v>127.25949396120815</c:v>
                </c:pt>
                <c:pt idx="3">
                  <c:v>474.99096749256523</c:v>
                </c:pt>
                <c:pt idx="4">
                  <c:v>585.05327985130782</c:v>
                </c:pt>
                <c:pt idx="5">
                  <c:v>442.923679672449</c:v>
                </c:pt>
                <c:pt idx="6">
                  <c:v>501.5668223369787</c:v>
                </c:pt>
                <c:pt idx="7">
                  <c:v>479.26734705851334</c:v>
                </c:pt>
                <c:pt idx="8">
                  <c:v>267.7047773861791</c:v>
                </c:pt>
                <c:pt idx="9">
                  <c:v>226.17616461631218</c:v>
                </c:pt>
                <c:pt idx="10">
                  <c:v>449.63478371704946</c:v>
                </c:pt>
                <c:pt idx="11">
                  <c:v>181.17516679332701</c:v>
                </c:pt>
                <c:pt idx="12">
                  <c:v>326.30707269826888</c:v>
                </c:pt>
                <c:pt idx="13">
                  <c:v>466.39046381621552</c:v>
                </c:pt>
                <c:pt idx="14">
                  <c:v>302.18704915691632</c:v>
                </c:pt>
                <c:pt idx="15">
                  <c:v>381.91909418165102</c:v>
                </c:pt>
                <c:pt idx="16">
                  <c:v>224.92187469886096</c:v>
                </c:pt>
                <c:pt idx="17">
                  <c:v>389.93474418647929</c:v>
                </c:pt>
                <c:pt idx="18">
                  <c:v>428.67750304924175</c:v>
                </c:pt>
                <c:pt idx="19">
                  <c:v>432.47674564011197</c:v>
                </c:pt>
                <c:pt idx="20">
                  <c:v>199.71921508809433</c:v>
                </c:pt>
                <c:pt idx="21">
                  <c:v>559.03424505449061</c:v>
                </c:pt>
                <c:pt idx="22">
                  <c:v>205.08527978843159</c:v>
                </c:pt>
                <c:pt idx="23">
                  <c:v>385.56089363468004</c:v>
                </c:pt>
                <c:pt idx="24">
                  <c:v>385.21913591016357</c:v>
                </c:pt>
                <c:pt idx="25">
                  <c:v>138.87162042281878</c:v>
                </c:pt>
                <c:pt idx="26">
                  <c:v>431.67258997766578</c:v>
                </c:pt>
                <c:pt idx="27">
                  <c:v>249.51295669234852</c:v>
                </c:pt>
                <c:pt idx="28">
                  <c:v>170.30514686441211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排出量比較シート!$BQ$21:$BQ$50</c:f>
              <c:numCache>
                <c:formatCode>#,##0_);[Red]\(#,##0\)</c:formatCode>
                <c:ptCount val="30"/>
                <c:pt idx="0">
                  <c:v>40.040809881332812</c:v>
                </c:pt>
                <c:pt idx="1">
                  <c:v>42.500397690743313</c:v>
                </c:pt>
                <c:pt idx="2">
                  <c:v>42.644424595108312</c:v>
                </c:pt>
                <c:pt idx="3">
                  <c:v>31.999983016040002</c:v>
                </c:pt>
                <c:pt idx="4">
                  <c:v>33.407975357181208</c:v>
                </c:pt>
                <c:pt idx="5">
                  <c:v>35.291683629239998</c:v>
                </c:pt>
                <c:pt idx="6">
                  <c:v>46.503597392949992</c:v>
                </c:pt>
                <c:pt idx="7">
                  <c:v>50.054413478879397</c:v>
                </c:pt>
                <c:pt idx="8">
                  <c:v>34.267172559240443</c:v>
                </c:pt>
                <c:pt idx="9">
                  <c:v>54.008636098708507</c:v>
                </c:pt>
                <c:pt idx="10">
                  <c:v>19.0949571839</c:v>
                </c:pt>
                <c:pt idx="11">
                  <c:v>13.719238812922841</c:v>
                </c:pt>
                <c:pt idx="12">
                  <c:v>36.907469609529997</c:v>
                </c:pt>
                <c:pt idx="13">
                  <c:v>29.472558567567361</c:v>
                </c:pt>
                <c:pt idx="14">
                  <c:v>28.947265083000001</c:v>
                </c:pt>
                <c:pt idx="15">
                  <c:v>41.986365239999998</c:v>
                </c:pt>
                <c:pt idx="16">
                  <c:v>29.057761358774361</c:v>
                </c:pt>
                <c:pt idx="17">
                  <c:v>42.175500556000003</c:v>
                </c:pt>
                <c:pt idx="18">
                  <c:v>24.567544585136801</c:v>
                </c:pt>
                <c:pt idx="19">
                  <c:v>23.11703486</c:v>
                </c:pt>
                <c:pt idx="20">
                  <c:v>26.685615141492999</c:v>
                </c:pt>
                <c:pt idx="21">
                  <c:v>38.330078015599987</c:v>
                </c:pt>
                <c:pt idx="22">
                  <c:v>28.90712258456</c:v>
                </c:pt>
                <c:pt idx="23">
                  <c:v>25.918836801772802</c:v>
                </c:pt>
                <c:pt idx="24">
                  <c:v>27.047174367939679</c:v>
                </c:pt>
                <c:pt idx="25">
                  <c:v>13.96713322769723</c:v>
                </c:pt>
                <c:pt idx="26">
                  <c:v>33.721750046462887</c:v>
                </c:pt>
                <c:pt idx="27">
                  <c:v>29.994849806503499</c:v>
                </c:pt>
                <c:pt idx="28">
                  <c:v>22.460094785999999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排出量比較シート!$BR$21:$BR$50</c:f>
              <c:numCache>
                <c:formatCode>#,##0_);[Red]\(#,##0\)</c:formatCode>
                <c:ptCount val="30"/>
                <c:pt idx="0">
                  <c:v>1667.4577892488203</c:v>
                </c:pt>
                <c:pt idx="1">
                  <c:v>1141.3499978294763</c:v>
                </c:pt>
                <c:pt idx="2">
                  <c:v>969.01045229362933</c:v>
                </c:pt>
                <c:pt idx="3">
                  <c:v>2212.0434783042042</c:v>
                </c:pt>
                <c:pt idx="4">
                  <c:v>1952.4734429492939</c:v>
                </c:pt>
                <c:pt idx="5">
                  <c:v>1718.1515258622001</c:v>
                </c:pt>
                <c:pt idx="6">
                  <c:v>12799.397173902591</c:v>
                </c:pt>
                <c:pt idx="7">
                  <c:v>1707.3217709965545</c:v>
                </c:pt>
                <c:pt idx="8">
                  <c:v>1290.3461218724051</c:v>
                </c:pt>
                <c:pt idx="9">
                  <c:v>3960.7875119624878</c:v>
                </c:pt>
                <c:pt idx="10">
                  <c:v>1992.0213654640681</c:v>
                </c:pt>
                <c:pt idx="11">
                  <c:v>1153.801955484533</c:v>
                </c:pt>
                <c:pt idx="12">
                  <c:v>2352.1444931157862</c:v>
                </c:pt>
                <c:pt idx="13">
                  <c:v>1902.9041818713849</c:v>
                </c:pt>
                <c:pt idx="14">
                  <c:v>2432.597634188915</c:v>
                </c:pt>
                <c:pt idx="15">
                  <c:v>1831.7841785948453</c:v>
                </c:pt>
                <c:pt idx="16">
                  <c:v>1022.8958735919917</c:v>
                </c:pt>
                <c:pt idx="17">
                  <c:v>3157.5899036412452</c:v>
                </c:pt>
                <c:pt idx="18">
                  <c:v>1690.0780157603328</c:v>
                </c:pt>
                <c:pt idx="19">
                  <c:v>1878.6253475419592</c:v>
                </c:pt>
                <c:pt idx="20">
                  <c:v>1071.2244209866988</c:v>
                </c:pt>
                <c:pt idx="21">
                  <c:v>2103.0247265154635</c:v>
                </c:pt>
                <c:pt idx="22">
                  <c:v>1168.2358845769327</c:v>
                </c:pt>
                <c:pt idx="23">
                  <c:v>1161.5702553766394</c:v>
                </c:pt>
                <c:pt idx="24">
                  <c:v>1432.4120853950387</c:v>
                </c:pt>
                <c:pt idx="25">
                  <c:v>695.73706848040649</c:v>
                </c:pt>
                <c:pt idx="26">
                  <c:v>1446.3915896460205</c:v>
                </c:pt>
                <c:pt idx="27">
                  <c:v>887.47198136265592</c:v>
                </c:pt>
                <c:pt idx="28">
                  <c:v>689.72873581142983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c:ext uri="{02D57815-91ED-43cb-92C2-25804820EDAC}">
                        <c15:formulaRef>
                          <c15:sqref>排出量比較シート!$BF$21:$BF$68</c15:sqref>
                        </c15:formulaRef>
                      </c:ext>
                    </c:extLst>
                    <c:numCache>
                      <c:formatCode>#,##0_);[Red]\(#,##0\)</c:formatCode>
                      <c:ptCount val="48"/>
                      <c:pt idx="0">
                        <c:v>125.7911229306024</c:v>
                      </c:pt>
                      <c:pt idx="1">
                        <c:v>148.53325898222471</c:v>
                      </c:pt>
                      <c:pt idx="2">
                        <c:v>21.67760135196886</c:v>
                      </c:pt>
                      <c:pt idx="3">
                        <c:v>885.74001769985387</c:v>
                      </c:pt>
                      <c:pt idx="4">
                        <c:v>233.51406051698149</c:v>
                      </c:pt>
                      <c:pt idx="5">
                        <c:v>343.56628943442701</c:v>
                      </c:pt>
                      <c:pt idx="6">
                        <c:v>11567.9478650158</c:v>
                      </c:pt>
                      <c:pt idx="7">
                        <c:v>189.12998006840891</c:v>
                      </c:pt>
                      <c:pt idx="8">
                        <c:v>467.0120763159839</c:v>
                      </c:pt>
                      <c:pt idx="9">
                        <c:v>25.346627112765891</c:v>
                      </c:pt>
                      <c:pt idx="10">
                        <c:v>655.73180623966925</c:v>
                      </c:pt>
                      <c:pt idx="11">
                        <c:v>353.26422774567368</c:v>
                      </c:pt>
                      <c:pt idx="12">
                        <c:v>1511.772948466956</c:v>
                      </c:pt>
                      <c:pt idx="13">
                        <c:v>415.4062424270769</c:v>
                      </c:pt>
                      <c:pt idx="14">
                        <c:v>1442.4093460061979</c:v>
                      </c:pt>
                      <c:pt idx="15">
                        <c:v>562.3079974793103</c:v>
                      </c:pt>
                      <c:pt idx="16">
                        <c:v>261.52107868746788</c:v>
                      </c:pt>
                      <c:pt idx="17">
                        <c:v>1895.7187699633359</c:v>
                      </c:pt>
                      <c:pt idx="18">
                        <c:v>638.8171460854378</c:v>
                      </c:pt>
                      <c:pt idx="19">
                        <c:v>434.6961193988306</c:v>
                      </c:pt>
                      <c:pt idx="20">
                        <c:v>367.08656363017059</c:v>
                      </c:pt>
                      <c:pt idx="21">
                        <c:v>387.83569312872419</c:v>
                      </c:pt>
                      <c:pt idx="22">
                        <c:v>394.99169680760559</c:v>
                      </c:pt>
                      <c:pt idx="23">
                        <c:v>89.38678582975119</c:v>
                      </c:pt>
                      <c:pt idx="24">
                        <c:v>152.6167409511238</c:v>
                      </c:pt>
                      <c:pt idx="25">
                        <c:v>21.61422786933452</c:v>
                      </c:pt>
                      <c:pt idx="26">
                        <c:v>209.83997259836059</c:v>
                      </c:pt>
                      <c:pt idx="27">
                        <c:v>117.3404893958342</c:v>
                      </c:pt>
                      <c:pt idx="28">
                        <c:v>117.32892314757041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31.609310296519713</c:v>
                      </c:pt>
                      <c:pt idx="1">
                        <c:v>18.447020689425106</c:v>
                      </c:pt>
                      <c:pt idx="2">
                        <c:v>9.083674293594191</c:v>
                      </c:pt>
                      <c:pt idx="3">
                        <c:v>16.786579338740335</c:v>
                      </c:pt>
                      <c:pt idx="4">
                        <c:v>29.563154944113744</c:v>
                      </c:pt>
                      <c:pt idx="5">
                        <c:v>22.327836484517238</c:v>
                      </c:pt>
                      <c:pt idx="6">
                        <c:v>25.541318189104388</c:v>
                      </c:pt>
                      <c:pt idx="7">
                        <c:v>22.516305160518417</c:v>
                      </c:pt>
                      <c:pt idx="8">
                        <c:v>6.9774626738629832</c:v>
                      </c:pt>
                      <c:pt idx="9">
                        <c:v>96.834575723099789</c:v>
                      </c:pt>
                      <c:pt idx="10">
                        <c:v>45.415000711453217</c:v>
                      </c:pt>
                      <c:pt idx="11">
                        <c:v>12.07692165807374</c:v>
                      </c:pt>
                      <c:pt idx="12">
                        <c:v>10.89047388731003</c:v>
                      </c:pt>
                      <c:pt idx="13">
                        <c:v>22.855378404797595</c:v>
                      </c:pt>
                      <c:pt idx="14">
                        <c:v>11.533070117618665</c:v>
                      </c:pt>
                      <c:pt idx="15">
                        <c:v>13.309628513221982</c:v>
                      </c:pt>
                      <c:pt idx="16">
                        <c:v>10.481159373321983</c:v>
                      </c:pt>
                      <c:pt idx="17">
                        <c:v>20.034817389353691</c:v>
                      </c:pt>
                      <c:pt idx="18">
                        <c:v>15.239707300299784</c:v>
                      </c:pt>
                      <c:pt idx="19">
                        <c:v>19.142517774066821</c:v>
                      </c:pt>
                      <c:pt idx="20">
                        <c:v>6.6880526506335736</c:v>
                      </c:pt>
                      <c:pt idx="21">
                        <c:v>24.283185167298033</c:v>
                      </c:pt>
                      <c:pt idx="22">
                        <c:v>12.313585511286185</c:v>
                      </c:pt>
                      <c:pt idx="23">
                        <c:v>15.685146979649998</c:v>
                      </c:pt>
                      <c:pt idx="24">
                        <c:v>20.345589952297626</c:v>
                      </c:pt>
                      <c:pt idx="25">
                        <c:v>7.473670029366553</c:v>
                      </c:pt>
                      <c:pt idx="26">
                        <c:v>17.008639903104367</c:v>
                      </c:pt>
                      <c:pt idx="27">
                        <c:v>7.5072520703995629</c:v>
                      </c:pt>
                      <c:pt idx="28">
                        <c:v>5.2529190183597212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42.533368863809663</c:v>
                      </c:pt>
                      <c:pt idx="1">
                        <c:v>5.3088976825162106</c:v>
                      </c:pt>
                      <c:pt idx="2">
                        <c:v>3.2487284325845462</c:v>
                      </c:pt>
                      <c:pt idx="3">
                        <c:v>50.518219727645395</c:v>
                      </c:pt>
                      <c:pt idx="4">
                        <c:v>20.839327536213951</c:v>
                      </c:pt>
                      <c:pt idx="5">
                        <c:v>25.689033498977548</c:v>
                      </c:pt>
                      <c:pt idx="6">
                        <c:v>32.253284035702599</c:v>
                      </c:pt>
                      <c:pt idx="7">
                        <c:v>22.939828683537264</c:v>
                      </c:pt>
                      <c:pt idx="8">
                        <c:v>6.0811100706588324</c:v>
                      </c:pt>
                      <c:pt idx="9">
                        <c:v>23.374997258840033</c:v>
                      </c:pt>
                      <c:pt idx="10">
                        <c:v>50.807766500587277</c:v>
                      </c:pt>
                      <c:pt idx="11">
                        <c:v>13.153388288025237</c:v>
                      </c:pt>
                      <c:pt idx="12">
                        <c:v>17.065227073938125</c:v>
                      </c:pt>
                      <c:pt idx="13">
                        <c:v>29.565524549230613</c:v>
                      </c:pt>
                      <c:pt idx="14">
                        <c:v>32.847966859902918</c:v>
                      </c:pt>
                      <c:pt idx="15">
                        <c:v>31.295068010084243</c:v>
                      </c:pt>
                      <c:pt idx="16">
                        <c:v>1.1758958424087487</c:v>
                      </c:pt>
                      <c:pt idx="17">
                        <c:v>44.63474923114412</c:v>
                      </c:pt>
                      <c:pt idx="18">
                        <c:v>16.330021114847259</c:v>
                      </c:pt>
                      <c:pt idx="19">
                        <c:v>27.519256080329392</c:v>
                      </c:pt>
                      <c:pt idx="20">
                        <c:v>3.1199681784495601</c:v>
                      </c:pt>
                      <c:pt idx="21">
                        <c:v>26.626120607311158</c:v>
                      </c:pt>
                      <c:pt idx="22">
                        <c:v>1.6482850754073148</c:v>
                      </c:pt>
                      <c:pt idx="23">
                        <c:v>81.338015789424304</c:v>
                      </c:pt>
                      <c:pt idx="24">
                        <c:v>20.931457599029279</c:v>
                      </c:pt>
                      <c:pt idx="25">
                        <c:v>4.1203384998633279</c:v>
                      </c:pt>
                      <c:pt idx="26">
                        <c:v>20.12736560392997</c:v>
                      </c:pt>
                      <c:pt idx="27">
                        <c:v>4.1861891989751445</c:v>
                      </c:pt>
                      <c:pt idx="28">
                        <c:v>6.789391416513018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379.99685374853669</c:v>
                      </c:pt>
                      <c:pt idx="1">
                        <c:v>131.99197881410953</c:v>
                      </c:pt>
                      <c:pt idx="2">
                        <c:v>110.67215157031696</c:v>
                      </c:pt>
                      <c:pt idx="3">
                        <c:v>455.05854899696158</c:v>
                      </c:pt>
                      <c:pt idx="4">
                        <c:v>384.72597124345737</c:v>
                      </c:pt>
                      <c:pt idx="5">
                        <c:v>426.67071742459484</c:v>
                      </c:pt>
                      <c:pt idx="6">
                        <c:v>442.33307696811659</c:v>
                      </c:pt>
                      <c:pt idx="7">
                        <c:v>463.26592169836783</c:v>
                      </c:pt>
                      <c:pt idx="8">
                        <c:v>252.06367596433358</c:v>
                      </c:pt>
                      <c:pt idx="9">
                        <c:v>160.90236155976146</c:v>
                      </c:pt>
                      <c:pt idx="10">
                        <c:v>433.4903843513008</c:v>
                      </c:pt>
                      <c:pt idx="11">
                        <c:v>165.82970671113719</c:v>
                      </c:pt>
                      <c:pt idx="12">
                        <c:v>299.53204616882158</c:v>
                      </c:pt>
                      <c:pt idx="13">
                        <c:v>447.46692974821042</c:v>
                      </c:pt>
                      <c:pt idx="14">
                        <c:v>287.05403338002759</c:v>
                      </c:pt>
                      <c:pt idx="15">
                        <c:v>367.66126875269003</c:v>
                      </c:pt>
                      <c:pt idx="16">
                        <c:v>210.16781522232469</c:v>
                      </c:pt>
                      <c:pt idx="17">
                        <c:v>355.77370331646068</c:v>
                      </c:pt>
                      <c:pt idx="18">
                        <c:v>404.05073895155908</c:v>
                      </c:pt>
                      <c:pt idx="19">
                        <c:v>373.8750382833224</c:v>
                      </c:pt>
                      <c:pt idx="20">
                        <c:v>185.30419384510822</c:v>
                      </c:pt>
                      <c:pt idx="21">
                        <c:v>322.19698672265588</c:v>
                      </c:pt>
                      <c:pt idx="22">
                        <c:v>190.87527349119395</c:v>
                      </c:pt>
                      <c:pt idx="23">
                        <c:v>332.82127530051133</c:v>
                      </c:pt>
                      <c:pt idx="24">
                        <c:v>370.85075453547972</c:v>
                      </c:pt>
                      <c:pt idx="25">
                        <c:v>124.8492938990403</c:v>
                      </c:pt>
                      <c:pt idx="26">
                        <c:v>417.64112416237418</c:v>
                      </c:pt>
                      <c:pt idx="27">
                        <c:v>235.75148323730497</c:v>
                      </c:pt>
                      <c:pt idx="28">
                        <c:v>156.53730538689493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89.838906537608452</c:v>
                </c:pt>
                <c:pt idx="2">
                  <c:v>15.842667915545608</c:v>
                </c:pt>
                <c:pt idx="3">
                  <c:v>74.766317877134455</c:v>
                </c:pt>
                <c:pt idx="4">
                  <c:v>269.34677635025281</c:v>
                </c:pt>
                <c:pt idx="5">
                  <c:v>221.17326618496651</c:v>
                </c:pt>
                <c:pt idx="7">
                  <c:v>330.66157082801249</c:v>
                </c:pt>
                <c:pt idx="8">
                  <c:v>14.50441442854779</c:v>
                </c:pt>
                <c:pt idx="9">
                  <c:v>40.57965018810166</c:v>
                </c:pt>
                <c:pt idx="10">
                  <c:v>29.755193229989999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180.44789233028851</c:v>
                </c:pt>
                <c:pt idx="4">
                  <c:v>269.34677635025281</c:v>
                </c:pt>
                <c:pt idx="5">
                  <c:v>221.17326618496651</c:v>
                </c:pt>
                <c:pt idx="6">
                  <c:v>385.7456354446619</c:v>
                </c:pt>
                <c:pt idx="10">
                  <c:v>29.755193229989999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2254929.8646763405</c:v>
                </c:pt>
                <c:pt idx="1">
                  <c:v>3592325.7599619124</c:v>
                </c:pt>
                <c:pt idx="2">
                  <c:v>4079907.1150349616</c:v>
                </c:pt>
                <c:pt idx="3">
                  <c:v>745006.42512454523</c:v>
                </c:pt>
                <c:pt idx="4">
                  <c:v>363244.02539069066</c:v>
                </c:pt>
                <c:pt idx="5">
                  <c:v>243616.91595435902</c:v>
                </c:pt>
                <c:pt idx="6">
                  <c:v>4797642.0254233507</c:v>
                </c:pt>
                <c:pt idx="7">
                  <c:v>1584509.2356649698</c:v>
                </c:pt>
                <c:pt idx="8">
                  <c:v>234116.56380179391</c:v>
                </c:pt>
                <c:pt idx="9">
                  <c:v>2377121.3185979966</c:v>
                </c:pt>
                <c:pt idx="10">
                  <c:v>1265556.4028019537</c:v>
                </c:pt>
                <c:pt idx="11">
                  <c:v>640157.54910524015</c:v>
                </c:pt>
                <c:pt idx="12">
                  <c:v>4624816.0277752271</c:v>
                </c:pt>
                <c:pt idx="13">
                  <c:v>13471.079471314326</c:v>
                </c:pt>
                <c:pt idx="14">
                  <c:v>660252.99306073319</c:v>
                </c:pt>
                <c:pt idx="15">
                  <c:v>275140.26131891506</c:v>
                </c:pt>
                <c:pt idx="16">
                  <c:v>431049.63959269098</c:v>
                </c:pt>
                <c:pt idx="17">
                  <c:v>849485.66014814447</c:v>
                </c:pt>
                <c:pt idx="18">
                  <c:v>2113496.5973344748</c:v>
                </c:pt>
                <c:pt idx="19">
                  <c:v>1252578.2201638522</c:v>
                </c:pt>
                <c:pt idx="20">
                  <c:v>3152107.5106272013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2254929.8646763405</c:v>
                </c:pt>
                <c:pt idx="1">
                  <c:v>3592325.7599619124</c:v>
                </c:pt>
                <c:pt idx="2">
                  <c:v>4079907.1150349616</c:v>
                </c:pt>
                <c:pt idx="3">
                  <c:v>745006.42512454523</c:v>
                </c:pt>
                <c:pt idx="4">
                  <c:v>363244.02539069066</c:v>
                </c:pt>
                <c:pt idx="5">
                  <c:v>243616.91595435902</c:v>
                </c:pt>
                <c:pt idx="6">
                  <c:v>4797642.0254233507</c:v>
                </c:pt>
                <c:pt idx="7">
                  <c:v>1584509.2356649698</c:v>
                </c:pt>
                <c:pt idx="8">
                  <c:v>234116.56380179391</c:v>
                </c:pt>
                <c:pt idx="9">
                  <c:v>2377121.3185979966</c:v>
                </c:pt>
                <c:pt idx="10">
                  <c:v>1265556.4028019537</c:v>
                </c:pt>
                <c:pt idx="11">
                  <c:v>640157.54910524015</c:v>
                </c:pt>
                <c:pt idx="12">
                  <c:v>4624816.0277752271</c:v>
                </c:pt>
                <c:pt idx="13">
                  <c:v>13471.079471314326</c:v>
                </c:pt>
                <c:pt idx="14">
                  <c:v>660252.99306073319</c:v>
                </c:pt>
                <c:pt idx="15">
                  <c:v>275140.26131891506</c:v>
                </c:pt>
                <c:pt idx="16">
                  <c:v>431049.63959269098</c:v>
                </c:pt>
                <c:pt idx="17">
                  <c:v>849485.66014814447</c:v>
                </c:pt>
                <c:pt idx="18">
                  <c:v>2113496.5973344748</c:v>
                </c:pt>
                <c:pt idx="19">
                  <c:v>1252578.2201638522</c:v>
                </c:pt>
                <c:pt idx="20">
                  <c:v>3152107.5106272013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121828.82332365954</c:v>
                </c:pt>
                <c:pt idx="1">
                  <c:v>1072583.5420380866</c:v>
                </c:pt>
                <c:pt idx="2">
                  <c:v>190760.79796503912</c:v>
                </c:pt>
                <c:pt idx="3">
                  <c:v>549769.15687545447</c:v>
                </c:pt>
                <c:pt idx="4">
                  <c:v>10055.575609309295</c:v>
                </c:pt>
                <c:pt idx="5">
                  <c:v>81321.711045641016</c:v>
                </c:pt>
                <c:pt idx="6">
                  <c:v>177369.34957664897</c:v>
                </c:pt>
                <c:pt idx="7">
                  <c:v>276706.35033502983</c:v>
                </c:pt>
                <c:pt idx="8">
                  <c:v>51743.890198206122</c:v>
                </c:pt>
                <c:pt idx="9">
                  <c:v>1317241.4284020027</c:v>
                </c:pt>
                <c:pt idx="10">
                  <c:v>225965.1081980461</c:v>
                </c:pt>
                <c:pt idx="11">
                  <c:v>82597.63489475986</c:v>
                </c:pt>
                <c:pt idx="12">
                  <c:v>143006.91822477325</c:v>
                </c:pt>
                <c:pt idx="13">
                  <c:v>204306.7035286857</c:v>
                </c:pt>
                <c:pt idx="14">
                  <c:v>2276125.1989392666</c:v>
                </c:pt>
                <c:pt idx="15">
                  <c:v>138726.25968108498</c:v>
                </c:pt>
                <c:pt idx="16">
                  <c:v>94410.669407309048</c:v>
                </c:pt>
                <c:pt idx="17">
                  <c:v>44077.89685185557</c:v>
                </c:pt>
                <c:pt idx="18">
                  <c:v>138403.44366552544</c:v>
                </c:pt>
                <c:pt idx="19">
                  <c:v>141598.73683614787</c:v>
                </c:pt>
                <c:pt idx="20">
                  <c:v>171836.36437279862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121828.82332365954</c:v>
                </c:pt>
                <c:pt idx="1">
                  <c:v>1072583.5420380866</c:v>
                </c:pt>
                <c:pt idx="2">
                  <c:v>190760.79796503912</c:v>
                </c:pt>
                <c:pt idx="3">
                  <c:v>549769.15687545447</c:v>
                </c:pt>
                <c:pt idx="4">
                  <c:v>10055.575609309295</c:v>
                </c:pt>
                <c:pt idx="5">
                  <c:v>81321.711045641016</c:v>
                </c:pt>
                <c:pt idx="6">
                  <c:v>177369.34957664897</c:v>
                </c:pt>
                <c:pt idx="7">
                  <c:v>276706.35033502983</c:v>
                </c:pt>
                <c:pt idx="8">
                  <c:v>51743.890198206122</c:v>
                </c:pt>
                <c:pt idx="9">
                  <c:v>1317241.4284020027</c:v>
                </c:pt>
                <c:pt idx="10">
                  <c:v>225965.1081980461</c:v>
                </c:pt>
                <c:pt idx="11">
                  <c:v>82597.63489475986</c:v>
                </c:pt>
                <c:pt idx="12">
                  <c:v>143006.91822477325</c:v>
                </c:pt>
                <c:pt idx="13">
                  <c:v>204306.7035286857</c:v>
                </c:pt>
                <c:pt idx="14">
                  <c:v>2276125.1989392666</c:v>
                </c:pt>
                <c:pt idx="15">
                  <c:v>138726.25968108498</c:v>
                </c:pt>
                <c:pt idx="16">
                  <c:v>94410.669407309048</c:v>
                </c:pt>
                <c:pt idx="17">
                  <c:v>44077.89685185557</c:v>
                </c:pt>
                <c:pt idx="18">
                  <c:v>138403.44366552544</c:v>
                </c:pt>
                <c:pt idx="19">
                  <c:v>141598.73683614787</c:v>
                </c:pt>
                <c:pt idx="20">
                  <c:v>171836.36437279862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再エネ比較シート!$CO$13:$CO$42</c:f>
              <c:numCache>
                <c:formatCode>0.0%</c:formatCode>
                <c:ptCount val="30"/>
                <c:pt idx="0">
                  <c:v>4.4839888681397731E-2</c:v>
                </c:pt>
                <c:pt idx="1">
                  <c:v>6.1204343534057258E-3</c:v>
                </c:pt>
                <c:pt idx="2">
                  <c:v>1.3217768147345613E-2</c:v>
                </c:pt>
                <c:pt idx="3">
                  <c:v>8.5934668536581521E-2</c:v>
                </c:pt>
                <c:pt idx="4">
                  <c:v>1.2764283320462195E-2</c:v>
                </c:pt>
                <c:pt idx="5">
                  <c:v>8.9589605705913608E-2</c:v>
                </c:pt>
                <c:pt idx="6">
                  <c:v>6.1444361649279682E-2</c:v>
                </c:pt>
                <c:pt idx="7">
                  <c:v>7.4063172896689539E-2</c:v>
                </c:pt>
                <c:pt idx="8">
                  <c:v>3.5557135521586285E-2</c:v>
                </c:pt>
                <c:pt idx="9">
                  <c:v>3.5833944268966983E-3</c:v>
                </c:pt>
                <c:pt idx="10">
                  <c:v>1.3627669018789526E-2</c:v>
                </c:pt>
                <c:pt idx="11">
                  <c:v>2.4285010825471513E-2</c:v>
                </c:pt>
                <c:pt idx="12">
                  <c:v>8.3644122039684229E-2</c:v>
                </c:pt>
                <c:pt idx="13">
                  <c:v>4.2598841220782412E-2</c:v>
                </c:pt>
                <c:pt idx="14">
                  <c:v>5.2297014340176688E-2</c:v>
                </c:pt>
                <c:pt idx="15">
                  <c:v>0.10322148743882249</c:v>
                </c:pt>
                <c:pt idx="16">
                  <c:v>3.7557063541024061E-2</c:v>
                </c:pt>
                <c:pt idx="17">
                  <c:v>5.0740563044588551E-2</c:v>
                </c:pt>
                <c:pt idx="18">
                  <c:v>9.8764184315707257E-2</c:v>
                </c:pt>
                <c:pt idx="19">
                  <c:v>5.6409454264050911E-2</c:v>
                </c:pt>
                <c:pt idx="20">
                  <c:v>4.4548535877080207E-2</c:v>
                </c:pt>
                <c:pt idx="21">
                  <c:v>1.1025985758694522E-2</c:v>
                </c:pt>
                <c:pt idx="22">
                  <c:v>3.9900565659640314E-2</c:v>
                </c:pt>
                <c:pt idx="23">
                  <c:v>6.1006268503663516E-2</c:v>
                </c:pt>
                <c:pt idx="24">
                  <c:v>4.8176128190227589E-2</c:v>
                </c:pt>
                <c:pt idx="25">
                  <c:v>1.8598654984685877E-2</c:v>
                </c:pt>
                <c:pt idx="26">
                  <c:v>9.7717805589465939E-2</c:v>
                </c:pt>
                <c:pt idx="27">
                  <c:v>4.7009910739521696E-2</c:v>
                </c:pt>
                <c:pt idx="28">
                  <c:v>4.873290672798726E-2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再エネ比較シート!$CC$13:$CC$42</c:f>
              <c:numCache>
                <c:formatCode>0.0%</c:formatCode>
                <c:ptCount val="30"/>
                <c:pt idx="0">
                  <c:v>2.1772303063134466E-2</c:v>
                </c:pt>
                <c:pt idx="1">
                  <c:v>2.8201983600164258E-3</c:v>
                </c:pt>
                <c:pt idx="2">
                  <c:v>7.4429046667596217E-3</c:v>
                </c:pt>
                <c:pt idx="3">
                  <c:v>2.7071877574102853E-2</c:v>
                </c:pt>
                <c:pt idx="4">
                  <c:v>6.427928222202518E-3</c:v>
                </c:pt>
                <c:pt idx="5">
                  <c:v>3.3467488005691E-2</c:v>
                </c:pt>
                <c:pt idx="6">
                  <c:v>7.7931869418703123E-3</c:v>
                </c:pt>
                <c:pt idx="7">
                  <c:v>3.0000306757200841E-2</c:v>
                </c:pt>
                <c:pt idx="8">
                  <c:v>1.4584739847192054E-2</c:v>
                </c:pt>
                <c:pt idx="9">
                  <c:v>3.9181686237896578E-4</c:v>
                </c:pt>
                <c:pt idx="10">
                  <c:v>4.4608271290440503E-3</c:v>
                </c:pt>
                <c:pt idx="11">
                  <c:v>9.188555494654773E-3</c:v>
                </c:pt>
                <c:pt idx="12">
                  <c:v>2.9560144986320688E-2</c:v>
                </c:pt>
                <c:pt idx="13">
                  <c:v>1.1597598120673626E-2</c:v>
                </c:pt>
                <c:pt idx="14">
                  <c:v>1.9518523715499825E-2</c:v>
                </c:pt>
                <c:pt idx="15">
                  <c:v>3.5739714882478506E-2</c:v>
                </c:pt>
                <c:pt idx="16">
                  <c:v>1.7948165742067763E-2</c:v>
                </c:pt>
                <c:pt idx="17">
                  <c:v>1.8373723100861297E-2</c:v>
                </c:pt>
                <c:pt idx="18">
                  <c:v>3.0343688537890972E-2</c:v>
                </c:pt>
                <c:pt idx="19">
                  <c:v>2.1921127624434805E-2</c:v>
                </c:pt>
                <c:pt idx="20">
                  <c:v>2.6222164921733418E-2</c:v>
                </c:pt>
                <c:pt idx="21">
                  <c:v>6.4380833209970343E-3</c:v>
                </c:pt>
                <c:pt idx="22">
                  <c:v>2.1133080859271475E-2</c:v>
                </c:pt>
                <c:pt idx="23">
                  <c:v>3.2173358862371361E-2</c:v>
                </c:pt>
                <c:pt idx="24">
                  <c:v>1.8103131449393229E-2</c:v>
                </c:pt>
                <c:pt idx="25">
                  <c:v>1.1736211208924645E-2</c:v>
                </c:pt>
                <c:pt idx="26">
                  <c:v>3.5662726928460363E-2</c:v>
                </c:pt>
                <c:pt idx="27">
                  <c:v>2.6763883681456234E-2</c:v>
                </c:pt>
                <c:pt idx="28">
                  <c:v>3.1864054928802441E-2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再エネ比較シート!$CD$13:$CD$42</c:f>
              <c:numCache>
                <c:formatCode>0.0%</c:formatCode>
                <c:ptCount val="30"/>
                <c:pt idx="0">
                  <c:v>5.427469166881671E-2</c:v>
                </c:pt>
                <c:pt idx="1">
                  <c:v>9.4582545606343817E-4</c:v>
                </c:pt>
                <c:pt idx="2">
                  <c:v>1.5974207342443444E-3</c:v>
                </c:pt>
                <c:pt idx="3">
                  <c:v>0.25520055775177219</c:v>
                </c:pt>
                <c:pt idx="4">
                  <c:v>4.7631178231108302E-2</c:v>
                </c:pt>
                <c:pt idx="5">
                  <c:v>0.14519630863083613</c:v>
                </c:pt>
                <c:pt idx="6">
                  <c:v>6.8581605378179422E-2</c:v>
                </c:pt>
                <c:pt idx="7">
                  <c:v>0.16938786343055798</c:v>
                </c:pt>
                <c:pt idx="8">
                  <c:v>1.2817492816720129E-2</c:v>
                </c:pt>
                <c:pt idx="9">
                  <c:v>6.9562745684689122E-5</c:v>
                </c:pt>
                <c:pt idx="10">
                  <c:v>8.9712783073378714E-3</c:v>
                </c:pt>
                <c:pt idx="11">
                  <c:v>4.2042460707095181E-3</c:v>
                </c:pt>
                <c:pt idx="12">
                  <c:v>5.2856680946468282E-2</c:v>
                </c:pt>
                <c:pt idx="13">
                  <c:v>3.0613640685483327E-2</c:v>
                </c:pt>
                <c:pt idx="14">
                  <c:v>1.1685065515379452E-2</c:v>
                </c:pt>
                <c:pt idx="15">
                  <c:v>0.17059733235226246</c:v>
                </c:pt>
                <c:pt idx="16">
                  <c:v>7.722120847038532E-3</c:v>
                </c:pt>
                <c:pt idx="17">
                  <c:v>9.6179758212119604E-2</c:v>
                </c:pt>
                <c:pt idx="18">
                  <c:v>4.617881312491446E-2</c:v>
                </c:pt>
                <c:pt idx="19">
                  <c:v>6.6837716161298674E-2</c:v>
                </c:pt>
                <c:pt idx="20">
                  <c:v>9.2888227691760167E-3</c:v>
                </c:pt>
                <c:pt idx="21">
                  <c:v>1.9539772011504919E-2</c:v>
                </c:pt>
                <c:pt idx="22">
                  <c:v>5.9576601622476615E-3</c:v>
                </c:pt>
                <c:pt idx="23">
                  <c:v>0.11576190012440435</c:v>
                </c:pt>
                <c:pt idx="24">
                  <c:v>1.1771563553252075E-2</c:v>
                </c:pt>
                <c:pt idx="25">
                  <c:v>4.5528314656603378E-3</c:v>
                </c:pt>
                <c:pt idx="26">
                  <c:v>5.6692567463726355E-2</c:v>
                </c:pt>
                <c:pt idx="27">
                  <c:v>2.6528916772252512E-2</c:v>
                </c:pt>
                <c:pt idx="28">
                  <c:v>1.3897282739305803E-2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再エネ比較シート!$CE$13:$CE$42</c:f>
              <c:numCache>
                <c:formatCode>0.0%</c:formatCode>
                <c:ptCount val="30"/>
                <c:pt idx="0">
                  <c:v>2.4376437193203752E-2</c:v>
                </c:pt>
                <c:pt idx="1">
                  <c:v>0</c:v>
                </c:pt>
                <c:pt idx="2">
                  <c:v>0</c:v>
                </c:pt>
                <c:pt idx="3">
                  <c:v>1.8499547908842204E-2</c:v>
                </c:pt>
                <c:pt idx="4">
                  <c:v>1.5873222411016022E-4</c:v>
                </c:pt>
                <c:pt idx="5">
                  <c:v>0</c:v>
                </c:pt>
                <c:pt idx="6">
                  <c:v>6.1164619815959201E-4</c:v>
                </c:pt>
                <c:pt idx="7">
                  <c:v>0</c:v>
                </c:pt>
                <c:pt idx="8">
                  <c:v>0</c:v>
                </c:pt>
                <c:pt idx="9">
                  <c:v>0</c:v>
                </c:pt>
                <c:pt idx="10">
                  <c:v>5.341919150328447E-6</c:v>
                </c:pt>
                <c:pt idx="11">
                  <c:v>0</c:v>
                </c:pt>
                <c:pt idx="12">
                  <c:v>0</c:v>
                </c:pt>
                <c:pt idx="13">
                  <c:v>0</c:v>
                </c:pt>
                <c:pt idx="14">
                  <c:v>0</c:v>
                </c:pt>
                <c:pt idx="15">
                  <c:v>0</c:v>
                </c:pt>
                <c:pt idx="16">
                  <c:v>0</c:v>
                </c:pt>
                <c:pt idx="17">
                  <c:v>0.1108364293446899</c:v>
                </c:pt>
                <c:pt idx="18">
                  <c:v>0</c:v>
                </c:pt>
                <c:pt idx="19">
                  <c:v>5.6642583169675891E-7</c:v>
                </c:pt>
                <c:pt idx="20">
                  <c:v>0</c:v>
                </c:pt>
                <c:pt idx="21">
                  <c:v>5.158930950590431E-3</c:v>
                </c:pt>
                <c:pt idx="22">
                  <c:v>0</c:v>
                </c:pt>
                <c:pt idx="23">
                  <c:v>4.4562806664235614E-2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再エネ比較シート!$CF$13:$CF$42</c:f>
              <c:numCache>
                <c:formatCode>0.0%</c:formatCode>
                <c:ptCount val="30"/>
                <c:pt idx="0">
                  <c:v>6.2251654122428939E-3</c:v>
                </c:pt>
                <c:pt idx="1">
                  <c:v>0</c:v>
                </c:pt>
                <c:pt idx="2">
                  <c:v>1.2184605495145493E-3</c:v>
                </c:pt>
                <c:pt idx="3">
                  <c:v>7.9491599245005312E-4</c:v>
                </c:pt>
                <c:pt idx="4">
                  <c:v>0</c:v>
                </c:pt>
                <c:pt idx="5">
                  <c:v>8.823071721650531E-3</c:v>
                </c:pt>
                <c:pt idx="6">
                  <c:v>1.9533217296064393E-4</c:v>
                </c:pt>
                <c:pt idx="7">
                  <c:v>0</c:v>
                </c:pt>
                <c:pt idx="8">
                  <c:v>5.0471814479091626E-4</c:v>
                </c:pt>
                <c:pt idx="9">
                  <c:v>0</c:v>
                </c:pt>
                <c:pt idx="10">
                  <c:v>0</c:v>
                </c:pt>
                <c:pt idx="11">
                  <c:v>0</c:v>
                </c:pt>
                <c:pt idx="12">
                  <c:v>0</c:v>
                </c:pt>
                <c:pt idx="13">
                  <c:v>2.8300984477206805E-3</c:v>
                </c:pt>
                <c:pt idx="14">
                  <c:v>0</c:v>
                </c:pt>
                <c:pt idx="15">
                  <c:v>0</c:v>
                </c:pt>
                <c:pt idx="16">
                  <c:v>0</c:v>
                </c:pt>
                <c:pt idx="17">
                  <c:v>1.3863330536166167E-4</c:v>
                </c:pt>
                <c:pt idx="18">
                  <c:v>0</c:v>
                </c:pt>
                <c:pt idx="19">
                  <c:v>0</c:v>
                </c:pt>
                <c:pt idx="20">
                  <c:v>3.1110274398512124E-4</c:v>
                </c:pt>
                <c:pt idx="21">
                  <c:v>7.8645292477301466E-4</c:v>
                </c:pt>
                <c:pt idx="22">
                  <c:v>0</c:v>
                </c:pt>
                <c:pt idx="23">
                  <c:v>0</c:v>
                </c:pt>
                <c:pt idx="24">
                  <c:v>5.5203715638484649E-3</c:v>
                </c:pt>
                <c:pt idx="25">
                  <c:v>0</c:v>
                </c:pt>
                <c:pt idx="26">
                  <c:v>3.316894580928343E-2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再エネ比較シート!$CG$13:$CG$42</c:f>
              <c:numCache>
                <c:formatCode>0.0%</c:formatCode>
                <c:ptCount val="30"/>
                <c:pt idx="0">
                  <c:v>0</c:v>
                </c:pt>
                <c:pt idx="1">
                  <c:v>0</c:v>
                </c:pt>
                <c:pt idx="2">
                  <c:v>0</c:v>
                </c:pt>
                <c:pt idx="3">
                  <c:v>0</c:v>
                </c:pt>
                <c:pt idx="4">
                  <c:v>0</c:v>
                </c:pt>
                <c:pt idx="5">
                  <c:v>1.7283965796385885E-3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再エネ比較シート!$CH$13:$CH$42</c:f>
              <c:numCache>
                <c:formatCode>0.0%</c:formatCode>
                <c:ptCount val="30"/>
                <c:pt idx="0">
                  <c:v>3.9094038788885371E-3</c:v>
                </c:pt>
                <c:pt idx="1">
                  <c:v>3.1711794806057354E-2</c:v>
                </c:pt>
                <c:pt idx="2">
                  <c:v>0</c:v>
                </c:pt>
                <c:pt idx="3">
                  <c:v>6.8378149688036335E-2</c:v>
                </c:pt>
                <c:pt idx="4">
                  <c:v>2.3147650157665917E-2</c:v>
                </c:pt>
                <c:pt idx="5">
                  <c:v>1.5433795821363668E-2</c:v>
                </c:pt>
                <c:pt idx="6">
                  <c:v>0.13081913746695734</c:v>
                </c:pt>
                <c:pt idx="7">
                  <c:v>3.2361979179159991E-2</c:v>
                </c:pt>
                <c:pt idx="8">
                  <c:v>0</c:v>
                </c:pt>
                <c:pt idx="9">
                  <c:v>1.2889103472287926E-2</c:v>
                </c:pt>
                <c:pt idx="10">
                  <c:v>2.2975996345498692E-3</c:v>
                </c:pt>
                <c:pt idx="11">
                  <c:v>2.5269246204489603E-3</c:v>
                </c:pt>
                <c:pt idx="12">
                  <c:v>2.4527801014926132E-2</c:v>
                </c:pt>
                <c:pt idx="13">
                  <c:v>0</c:v>
                </c:pt>
                <c:pt idx="14">
                  <c:v>1.5926156697476192E-2</c:v>
                </c:pt>
                <c:pt idx="15">
                  <c:v>0</c:v>
                </c:pt>
                <c:pt idx="16">
                  <c:v>2.7878082139562072E-2</c:v>
                </c:pt>
                <c:pt idx="17">
                  <c:v>0.29150963167497568</c:v>
                </c:pt>
                <c:pt idx="18">
                  <c:v>0.87638897659400872</c:v>
                </c:pt>
                <c:pt idx="19">
                  <c:v>0.27334614329624235</c:v>
                </c:pt>
                <c:pt idx="20">
                  <c:v>1.5008350558312518E-2</c:v>
                </c:pt>
                <c:pt idx="21">
                  <c:v>0</c:v>
                </c:pt>
                <c:pt idx="22">
                  <c:v>0</c:v>
                </c:pt>
                <c:pt idx="23">
                  <c:v>1.8161193898237424E-2</c:v>
                </c:pt>
                <c:pt idx="24">
                  <c:v>7.2667311456179363E-3</c:v>
                </c:pt>
                <c:pt idx="25">
                  <c:v>3.8887964241012901E-2</c:v>
                </c:pt>
                <c:pt idx="26">
                  <c:v>1.3707524589096764E-3</c:v>
                </c:pt>
                <c:pt idx="27">
                  <c:v>1.4620081853903193E-2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再エネ比較シート!$CI$13:$CI$42</c:f>
              <c:numCache>
                <c:formatCode>0.0%</c:formatCode>
                <c:ptCount val="30"/>
                <c:pt idx="0">
                  <c:v>0.11055800121628638</c:v>
                </c:pt>
                <c:pt idx="1">
                  <c:v>3.5477818622137218E-2</c:v>
                </c:pt>
                <c:pt idx="2">
                  <c:v>1.0258785950518514E-2</c:v>
                </c:pt>
                <c:pt idx="3">
                  <c:v>0.36994504891520363</c:v>
                </c:pt>
                <c:pt idx="4">
                  <c:v>7.7365488835086899E-2</c:v>
                </c:pt>
                <c:pt idx="5">
                  <c:v>0.20464906075917993</c:v>
                </c:pt>
                <c:pt idx="6">
                  <c:v>0.2080009081581273</c:v>
                </c:pt>
                <c:pt idx="7">
                  <c:v>0.23175014936691882</c:v>
                </c:pt>
                <c:pt idx="8">
                  <c:v>2.7906950808703097E-2</c:v>
                </c:pt>
                <c:pt idx="9">
                  <c:v>1.3350483080351583E-2</c:v>
                </c:pt>
                <c:pt idx="10">
                  <c:v>1.5735046990082116E-2</c:v>
                </c:pt>
                <c:pt idx="11">
                  <c:v>1.5919726185813252E-2</c:v>
                </c:pt>
                <c:pt idx="12">
                  <c:v>0.10694462694771512</c:v>
                </c:pt>
                <c:pt idx="13">
                  <c:v>4.5041337253877635E-2</c:v>
                </c:pt>
                <c:pt idx="14">
                  <c:v>4.712974592835547E-2</c:v>
                </c:pt>
                <c:pt idx="15">
                  <c:v>0.20633704723474097</c:v>
                </c:pt>
                <c:pt idx="16">
                  <c:v>5.3548368728668368E-2</c:v>
                </c:pt>
                <c:pt idx="17">
                  <c:v>0.51703817563800814</c:v>
                </c:pt>
                <c:pt idx="18">
                  <c:v>0.95291147825681422</c:v>
                </c:pt>
                <c:pt idx="19">
                  <c:v>0.36210555350780754</c:v>
                </c:pt>
                <c:pt idx="20">
                  <c:v>5.083044099320707E-2</c:v>
                </c:pt>
                <c:pt idx="21">
                  <c:v>3.1923239207865405E-2</c:v>
                </c:pt>
                <c:pt idx="22">
                  <c:v>2.7090741021519135E-2</c:v>
                </c:pt>
                <c:pt idx="23">
                  <c:v>0.21065925954924875</c:v>
                </c:pt>
                <c:pt idx="24">
                  <c:v>4.2661797712111704E-2</c:v>
                </c:pt>
                <c:pt idx="25">
                  <c:v>5.5177006915597883E-2</c:v>
                </c:pt>
                <c:pt idx="26">
                  <c:v>0.12689499266037982</c:v>
                </c:pt>
                <c:pt idx="27">
                  <c:v>6.7912882307611944E-2</c:v>
                </c:pt>
                <c:pt idx="28">
                  <c:v>4.5761337668108241E-2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再エネ比較シート!$BE$13:$BE$42</c:f>
              <c:numCache>
                <c:formatCode>#,##0_);[Red]\(#,##0\)</c:formatCode>
                <c:ptCount val="30"/>
                <c:pt idx="0">
                  <c:v>29103.000000000142</c:v>
                </c:pt>
                <c:pt idx="1">
                  <c:v>3583.2000000000012</c:v>
                </c:pt>
                <c:pt idx="2">
                  <c:v>8025.7</c:v>
                </c:pt>
                <c:pt idx="3">
                  <c:v>50383.400000000649</c:v>
                </c:pt>
                <c:pt idx="4">
                  <c:v>8540.0999999999804</c:v>
                </c:pt>
                <c:pt idx="5">
                  <c:v>49751.000000000473</c:v>
                </c:pt>
                <c:pt idx="6">
                  <c:v>34596.900000000198</c:v>
                </c:pt>
                <c:pt idx="7">
                  <c:v>44019.800000000454</c:v>
                </c:pt>
                <c:pt idx="8">
                  <c:v>18983.299999999952</c:v>
                </c:pt>
                <c:pt idx="9">
                  <c:v>2069.8000000000002</c:v>
                </c:pt>
                <c:pt idx="10">
                  <c:v>6348.9000000000078</c:v>
                </c:pt>
                <c:pt idx="11">
                  <c:v>11678.499999999982</c:v>
                </c:pt>
                <c:pt idx="12">
                  <c:v>41661.900000000278</c:v>
                </c:pt>
                <c:pt idx="13">
                  <c:v>21068.241999999904</c:v>
                </c:pt>
                <c:pt idx="14">
                  <c:v>26600.999999999993</c:v>
                </c:pt>
                <c:pt idx="15">
                  <c:v>54192.000000000735</c:v>
                </c:pt>
                <c:pt idx="16">
                  <c:v>17725.899999999929</c:v>
                </c:pt>
                <c:pt idx="17">
                  <c:v>28964.151999999907</c:v>
                </c:pt>
                <c:pt idx="18">
                  <c:v>48961.100000000588</c:v>
                </c:pt>
                <c:pt idx="19">
                  <c:v>35028.453000000358</c:v>
                </c:pt>
                <c:pt idx="20">
                  <c:v>20302.899999999921</c:v>
                </c:pt>
                <c:pt idx="21">
                  <c:v>7134.5669999999855</c:v>
                </c:pt>
                <c:pt idx="22">
                  <c:v>17963.899999999987</c:v>
                </c:pt>
                <c:pt idx="23">
                  <c:v>35313.203000000234</c:v>
                </c:pt>
                <c:pt idx="24">
                  <c:v>22548.399999999954</c:v>
                </c:pt>
                <c:pt idx="25">
                  <c:v>8547.2000000000044</c:v>
                </c:pt>
                <c:pt idx="26">
                  <c:v>47855.900000000198</c:v>
                </c:pt>
                <c:pt idx="27">
                  <c:v>21336.79999999989</c:v>
                </c:pt>
                <c:pt idx="28">
                  <c:v>21457.09999999994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再エネ比較シート!$BF$13:$BF$42</c:f>
              <c:numCache>
                <c:formatCode>#,##0_);[Red]\(#,##0\)</c:formatCode>
                <c:ptCount val="30"/>
                <c:pt idx="0">
                  <c:v>65822.5</c:v>
                </c:pt>
                <c:pt idx="1">
                  <c:v>1090.3</c:v>
                </c:pt>
                <c:pt idx="2">
                  <c:v>1562.8</c:v>
                </c:pt>
                <c:pt idx="3">
                  <c:v>430917.70000000222</c:v>
                </c:pt>
                <c:pt idx="4">
                  <c:v>57415.200000000026</c:v>
                </c:pt>
                <c:pt idx="5">
                  <c:v>195829.40000000034</c:v>
                </c:pt>
                <c:pt idx="6">
                  <c:v>276231.60000000027</c:v>
                </c:pt>
                <c:pt idx="7">
                  <c:v>225500.90000000002</c:v>
                </c:pt>
                <c:pt idx="8">
                  <c:v>15136.300000000012</c:v>
                </c:pt>
                <c:pt idx="9">
                  <c:v>333.40000000000009</c:v>
                </c:pt>
                <c:pt idx="10">
                  <c:v>11584.599999999995</c:v>
                </c:pt>
                <c:pt idx="11">
                  <c:v>4848.0999999999967</c:v>
                </c:pt>
                <c:pt idx="12">
                  <c:v>67588.999999999898</c:v>
                </c:pt>
                <c:pt idx="13">
                  <c:v>50456.700000000026</c:v>
                </c:pt>
                <c:pt idx="14">
                  <c:v>14448.600000000006</c:v>
                </c:pt>
                <c:pt idx="15">
                  <c:v>234692.90000000017</c:v>
                </c:pt>
                <c:pt idx="16">
                  <c:v>6919.3999999999978</c:v>
                </c:pt>
                <c:pt idx="17">
                  <c:v>137559.61499999958</c:v>
                </c:pt>
                <c:pt idx="18">
                  <c:v>67603.499999999942</c:v>
                </c:pt>
                <c:pt idx="19">
                  <c:v>96899.890999999931</c:v>
                </c:pt>
                <c:pt idx="20">
                  <c:v>6525.1999999999971</c:v>
                </c:pt>
                <c:pt idx="21">
                  <c:v>19646</c:v>
                </c:pt>
                <c:pt idx="22">
                  <c:v>4594.7</c:v>
                </c:pt>
                <c:pt idx="23">
                  <c:v>115278.94000000028</c:v>
                </c:pt>
                <c:pt idx="24">
                  <c:v>13302.700000000003</c:v>
                </c:pt>
                <c:pt idx="25">
                  <c:v>3008.3000000000011</c:v>
                </c:pt>
                <c:pt idx="26">
                  <c:v>69022.499999999898</c:v>
                </c:pt>
                <c:pt idx="27">
                  <c:v>19188.599999999991</c:v>
                </c:pt>
                <c:pt idx="28">
                  <c:v>8490.6999999999971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再エネ比較シート!$BG$13:$BG$42</c:f>
              <c:numCache>
                <c:formatCode>#,##0_);[Red]\(#,##0\)</c:formatCode>
                <c:ptCount val="30"/>
                <c:pt idx="0">
                  <c:v>18000</c:v>
                </c:pt>
                <c:pt idx="1">
                  <c:v>0</c:v>
                </c:pt>
                <c:pt idx="2">
                  <c:v>0</c:v>
                </c:pt>
                <c:pt idx="3">
                  <c:v>19019.5</c:v>
                </c:pt>
                <c:pt idx="4">
                  <c:v>116.5</c:v>
                </c:pt>
                <c:pt idx="5">
                  <c:v>0</c:v>
                </c:pt>
                <c:pt idx="6">
                  <c:v>1500</c:v>
                </c:pt>
                <c:pt idx="7">
                  <c:v>0</c:v>
                </c:pt>
                <c:pt idx="8">
                  <c:v>0</c:v>
                </c:pt>
                <c:pt idx="9">
                  <c:v>0</c:v>
                </c:pt>
                <c:pt idx="10">
                  <c:v>4.2</c:v>
                </c:pt>
                <c:pt idx="11">
                  <c:v>0</c:v>
                </c:pt>
                <c:pt idx="12">
                  <c:v>0</c:v>
                </c:pt>
                <c:pt idx="13">
                  <c:v>0</c:v>
                </c:pt>
                <c:pt idx="14">
                  <c:v>0</c:v>
                </c:pt>
                <c:pt idx="15">
                  <c:v>0</c:v>
                </c:pt>
                <c:pt idx="16">
                  <c:v>0</c:v>
                </c:pt>
                <c:pt idx="17">
                  <c:v>96519.5</c:v>
                </c:pt>
                <c:pt idx="18">
                  <c:v>0</c:v>
                </c:pt>
                <c:pt idx="19">
                  <c:v>0.5</c:v>
                </c:pt>
                <c:pt idx="20">
                  <c:v>0</c:v>
                </c:pt>
                <c:pt idx="21">
                  <c:v>3158.2</c:v>
                </c:pt>
                <c:pt idx="22">
                  <c:v>0</c:v>
                </c:pt>
                <c:pt idx="23">
                  <c:v>27019.8</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再エネ比較シート!$BH$13:$BH$42</c:f>
              <c:numCache>
                <c:formatCode>#,##0_);[Red]\(#,##0\)</c:formatCode>
                <c:ptCount val="30"/>
                <c:pt idx="0">
                  <c:v>1900</c:v>
                </c:pt>
                <c:pt idx="1">
                  <c:v>0</c:v>
                </c:pt>
                <c:pt idx="2">
                  <c:v>300</c:v>
                </c:pt>
                <c:pt idx="3">
                  <c:v>337.8</c:v>
                </c:pt>
                <c:pt idx="4">
                  <c:v>0</c:v>
                </c:pt>
                <c:pt idx="5">
                  <c:v>2994.8</c:v>
                </c:pt>
                <c:pt idx="6">
                  <c:v>198</c:v>
                </c:pt>
                <c:pt idx="7">
                  <c:v>0</c:v>
                </c:pt>
                <c:pt idx="8">
                  <c:v>150</c:v>
                </c:pt>
                <c:pt idx="9">
                  <c:v>0</c:v>
                </c:pt>
                <c:pt idx="10">
                  <c:v>0</c:v>
                </c:pt>
                <c:pt idx="11">
                  <c:v>0</c:v>
                </c:pt>
                <c:pt idx="12">
                  <c:v>0</c:v>
                </c:pt>
                <c:pt idx="13">
                  <c:v>1173.9000000000001</c:v>
                </c:pt>
                <c:pt idx="14">
                  <c:v>0</c:v>
                </c:pt>
                <c:pt idx="15">
                  <c:v>0</c:v>
                </c:pt>
                <c:pt idx="16">
                  <c:v>0</c:v>
                </c:pt>
                <c:pt idx="17">
                  <c:v>49.9</c:v>
                </c:pt>
                <c:pt idx="18">
                  <c:v>0</c:v>
                </c:pt>
                <c:pt idx="19">
                  <c:v>0</c:v>
                </c:pt>
                <c:pt idx="20">
                  <c:v>55</c:v>
                </c:pt>
                <c:pt idx="21">
                  <c:v>199</c:v>
                </c:pt>
                <c:pt idx="22">
                  <c:v>0</c:v>
                </c:pt>
                <c:pt idx="23">
                  <c:v>0</c:v>
                </c:pt>
                <c:pt idx="24">
                  <c:v>1570</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再エネ比較シート!$BI$13:$BI$42</c:f>
              <c:numCache>
                <c:formatCode>#,##0_);[Red]\(#,##0\)</c:formatCode>
                <c:ptCount val="30"/>
                <c:pt idx="0">
                  <c:v>0</c:v>
                </c:pt>
                <c:pt idx="1">
                  <c:v>0</c:v>
                </c:pt>
                <c:pt idx="2">
                  <c:v>0</c:v>
                </c:pt>
                <c:pt idx="3">
                  <c:v>0</c:v>
                </c:pt>
                <c:pt idx="4">
                  <c:v>0</c:v>
                </c:pt>
                <c:pt idx="5">
                  <c:v>440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再エネ比較シート!$BJ$13:$BJ$42</c:f>
              <c:numCache>
                <c:formatCode>#,##0_);[Red]\(#,##0\)</c:formatCode>
                <c:ptCount val="30"/>
                <c:pt idx="0">
                  <c:v>894.9</c:v>
                </c:pt>
                <c:pt idx="1">
                  <c:v>6899.9</c:v>
                </c:pt>
                <c:pt idx="2">
                  <c:v>0</c:v>
                </c:pt>
                <c:pt idx="3">
                  <c:v>21793</c:v>
                </c:pt>
                <c:pt idx="4">
                  <c:v>5266.5889999999999</c:v>
                </c:pt>
                <c:pt idx="5">
                  <c:v>3929</c:v>
                </c:pt>
                <c:pt idx="6">
                  <c:v>99454.388999999996</c:v>
                </c:pt>
                <c:pt idx="7">
                  <c:v>8131.8249999999998</c:v>
                </c:pt>
                <c:pt idx="8">
                  <c:v>0</c:v>
                </c:pt>
                <c:pt idx="9">
                  <c:v>11660</c:v>
                </c:pt>
                <c:pt idx="10">
                  <c:v>560</c:v>
                </c:pt>
                <c:pt idx="11">
                  <c:v>550</c:v>
                </c:pt>
                <c:pt idx="12">
                  <c:v>5920</c:v>
                </c:pt>
                <c:pt idx="13">
                  <c:v>0</c:v>
                </c:pt>
                <c:pt idx="14">
                  <c:v>3717</c:v>
                </c:pt>
                <c:pt idx="15">
                  <c:v>0</c:v>
                </c:pt>
                <c:pt idx="16">
                  <c:v>4715</c:v>
                </c:pt>
                <c:pt idx="17">
                  <c:v>78695</c:v>
                </c:pt>
                <c:pt idx="18">
                  <c:v>242164.39</c:v>
                </c:pt>
                <c:pt idx="19">
                  <c:v>74800</c:v>
                </c:pt>
                <c:pt idx="20">
                  <c:v>1990</c:v>
                </c:pt>
                <c:pt idx="21">
                  <c:v>0</c:v>
                </c:pt>
                <c:pt idx="22">
                  <c:v>0</c:v>
                </c:pt>
                <c:pt idx="23">
                  <c:v>3413.6240000000003</c:v>
                </c:pt>
                <c:pt idx="24">
                  <c:v>1550</c:v>
                </c:pt>
                <c:pt idx="25">
                  <c:v>4850</c:v>
                </c:pt>
                <c:pt idx="26">
                  <c:v>315</c:v>
                </c:pt>
                <c:pt idx="27">
                  <c:v>1996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再エネ比較シート!$BK$13:$BK$42</c:f>
              <c:numCache>
                <c:formatCode>#,##0_);[Red]\(#,##0\)</c:formatCode>
                <c:ptCount val="30"/>
                <c:pt idx="0">
                  <c:v>115720.40000000014</c:v>
                </c:pt>
                <c:pt idx="1">
                  <c:v>11573.400000000001</c:v>
                </c:pt>
                <c:pt idx="2">
                  <c:v>9888.5</c:v>
                </c:pt>
                <c:pt idx="3">
                  <c:v>522451.40000000288</c:v>
                </c:pt>
                <c:pt idx="4">
                  <c:v>71338.388999999996</c:v>
                </c:pt>
                <c:pt idx="5">
                  <c:v>252944.2000000008</c:v>
                </c:pt>
                <c:pt idx="6">
                  <c:v>411980.88900000043</c:v>
                </c:pt>
                <c:pt idx="7">
                  <c:v>277652.52500000049</c:v>
                </c:pt>
                <c:pt idx="8">
                  <c:v>34269.599999999962</c:v>
                </c:pt>
                <c:pt idx="9">
                  <c:v>14063.2</c:v>
                </c:pt>
                <c:pt idx="10">
                  <c:v>18497.700000000004</c:v>
                </c:pt>
                <c:pt idx="11">
                  <c:v>17076.599999999977</c:v>
                </c:pt>
                <c:pt idx="12">
                  <c:v>115170.90000000017</c:v>
                </c:pt>
                <c:pt idx="13">
                  <c:v>72698.841999999917</c:v>
                </c:pt>
                <c:pt idx="14">
                  <c:v>44766.6</c:v>
                </c:pt>
                <c:pt idx="15">
                  <c:v>288884.9000000009</c:v>
                </c:pt>
                <c:pt idx="16">
                  <c:v>29360.299999999927</c:v>
                </c:pt>
                <c:pt idx="17">
                  <c:v>341788.16699999955</c:v>
                </c:pt>
                <c:pt idx="18">
                  <c:v>358728.99000000057</c:v>
                </c:pt>
                <c:pt idx="19">
                  <c:v>206728.84400000027</c:v>
                </c:pt>
                <c:pt idx="20">
                  <c:v>28873.099999999919</c:v>
                </c:pt>
                <c:pt idx="21">
                  <c:v>30137.766999999985</c:v>
                </c:pt>
                <c:pt idx="22">
                  <c:v>22558.599999999988</c:v>
                </c:pt>
                <c:pt idx="23">
                  <c:v>181025.5670000005</c:v>
                </c:pt>
                <c:pt idx="24">
                  <c:v>38971.099999999955</c:v>
                </c:pt>
                <c:pt idx="25">
                  <c:v>16405.500000000007</c:v>
                </c:pt>
                <c:pt idx="26">
                  <c:v>127356.4000000001</c:v>
                </c:pt>
                <c:pt idx="27">
                  <c:v>42521.399999999878</c:v>
                </c:pt>
                <c:pt idx="28">
                  <c:v>29947.799999999937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再エネ比較シート!$BO$13:$BO$42</c:f>
              <c:numCache>
                <c:formatCode>#,##0_);[Red]\(#,##0\)</c:formatCode>
                <c:ptCount val="30"/>
                <c:pt idx="0">
                  <c:v>34927.092360000162</c:v>
                </c:pt>
                <c:pt idx="1">
                  <c:v>4300.2699840000014</c:v>
                </c:pt>
                <c:pt idx="2">
                  <c:v>9631.803084000001</c:v>
                </c:pt>
                <c:pt idx="3">
                  <c:v>60466.126008000771</c:v>
                </c:pt>
                <c:pt idx="4">
                  <c:v>10249.144811999977</c:v>
                </c:pt>
                <c:pt idx="5">
                  <c:v>59707.170120000563</c:v>
                </c:pt>
                <c:pt idx="6">
                  <c:v>41520.431628000231</c:v>
                </c:pt>
                <c:pt idx="7">
                  <c:v>52829.042376000536</c:v>
                </c:pt>
                <c:pt idx="8">
                  <c:v>22782.237995999945</c:v>
                </c:pt>
                <c:pt idx="9">
                  <c:v>2484.0083760000002</c:v>
                </c:pt>
                <c:pt idx="10">
                  <c:v>7619.441868000009</c:v>
                </c:pt>
                <c:pt idx="11">
                  <c:v>14015.601419999979</c:v>
                </c:pt>
                <c:pt idx="12">
                  <c:v>49999.279428000322</c:v>
                </c:pt>
                <c:pt idx="13">
                  <c:v>25284.418589039884</c:v>
                </c:pt>
                <c:pt idx="14">
                  <c:v>31924.392119999993</c:v>
                </c:pt>
                <c:pt idx="15">
                  <c:v>65036.903040000878</c:v>
                </c:pt>
                <c:pt idx="16">
                  <c:v>21273.207107999915</c:v>
                </c:pt>
                <c:pt idx="17">
                  <c:v>34760.458098239891</c:v>
                </c:pt>
                <c:pt idx="18">
                  <c:v>58759.195332000694</c:v>
                </c:pt>
                <c:pt idx="19">
                  <c:v>42038.347014360428</c:v>
                </c:pt>
                <c:pt idx="20">
                  <c:v>24365.916347999908</c:v>
                </c:pt>
                <c:pt idx="21">
                  <c:v>8562.3365480399825</c:v>
                </c:pt>
                <c:pt idx="22">
                  <c:v>21558.835667999982</c:v>
                </c:pt>
                <c:pt idx="23">
                  <c:v>42380.081184360279</c:v>
                </c:pt>
                <c:pt idx="24">
                  <c:v>27060.785807999942</c:v>
                </c:pt>
                <c:pt idx="25">
                  <c:v>10257.665664000004</c:v>
                </c:pt>
                <c:pt idx="26">
                  <c:v>57432.822708000233</c:v>
                </c:pt>
                <c:pt idx="27">
                  <c:v>25606.720415999862</c:v>
                </c:pt>
                <c:pt idx="28">
                  <c:v>25751.094851999922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再エネ比較シート!$BP$13:$BP$42</c:f>
              <c:numCache>
                <c:formatCode>#,##0_);[Red]\(#,##0\)</c:formatCode>
                <c:ptCount val="30"/>
                <c:pt idx="0">
                  <c:v>87067.370100000015</c:v>
                </c:pt>
                <c:pt idx="1">
                  <c:v>1442.205228</c:v>
                </c:pt>
                <c:pt idx="2">
                  <c:v>2067.2093279999999</c:v>
                </c:pt>
                <c:pt idx="3">
                  <c:v>570000.69685200287</c:v>
                </c:pt>
                <c:pt idx="4">
                  <c:v>75946.529952000041</c:v>
                </c:pt>
                <c:pt idx="5">
                  <c:v>259035.29714400045</c:v>
                </c:pt>
                <c:pt idx="6">
                  <c:v>365388.1112160004</c:v>
                </c:pt>
                <c:pt idx="7">
                  <c:v>298283.57048400003</c:v>
                </c:pt>
                <c:pt idx="8">
                  <c:v>20021.692188000015</c:v>
                </c:pt>
                <c:pt idx="9">
                  <c:v>441.00818400000009</c:v>
                </c:pt>
                <c:pt idx="10">
                  <c:v>15323.645495999992</c:v>
                </c:pt>
                <c:pt idx="11">
                  <c:v>6412.8727559999952</c:v>
                </c:pt>
                <c:pt idx="12">
                  <c:v>89404.025639999862</c:v>
                </c:pt>
                <c:pt idx="13">
                  <c:v>66742.104492000028</c:v>
                </c:pt>
                <c:pt idx="14">
                  <c:v>19112.030136000005</c:v>
                </c:pt>
                <c:pt idx="15">
                  <c:v>310442.38040400017</c:v>
                </c:pt>
                <c:pt idx="16">
                  <c:v>9152.7055439999967</c:v>
                </c:pt>
                <c:pt idx="17">
                  <c:v>181958.35633739945</c:v>
                </c:pt>
                <c:pt idx="18">
                  <c:v>89423.205659999905</c:v>
                </c:pt>
                <c:pt idx="19">
                  <c:v>128175.2998191599</c:v>
                </c:pt>
                <c:pt idx="20">
                  <c:v>8631.2735519999951</c:v>
                </c:pt>
                <c:pt idx="21">
                  <c:v>25986.942959999997</c:v>
                </c:pt>
                <c:pt idx="22">
                  <c:v>6077.6853720000008</c:v>
                </c:pt>
                <c:pt idx="23">
                  <c:v>152486.37067440036</c:v>
                </c:pt>
                <c:pt idx="24">
                  <c:v>17596.279452000002</c:v>
                </c:pt>
                <c:pt idx="25">
                  <c:v>3979.2589080000012</c:v>
                </c:pt>
                <c:pt idx="26">
                  <c:v>91300.202099999864</c:v>
                </c:pt>
                <c:pt idx="27">
                  <c:v>25381.912535999989</c:v>
                </c:pt>
                <c:pt idx="28">
                  <c:v>11231.158331999995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再エネ比較シート!$BQ$13:$BQ$42</c:f>
              <c:numCache>
                <c:formatCode>#,##0_);[Red]\(#,##0\)</c:formatCode>
                <c:ptCount val="30"/>
                <c:pt idx="0">
                  <c:v>39104.639999999999</c:v>
                </c:pt>
                <c:pt idx="1">
                  <c:v>0</c:v>
                </c:pt>
                <c:pt idx="2">
                  <c:v>0</c:v>
                </c:pt>
                <c:pt idx="3">
                  <c:v>41319.483359999998</c:v>
                </c:pt>
                <c:pt idx="4">
                  <c:v>253.09392000000003</c:v>
                </c:pt>
                <c:pt idx="5">
                  <c:v>0</c:v>
                </c:pt>
                <c:pt idx="6">
                  <c:v>3258.72</c:v>
                </c:pt>
                <c:pt idx="7">
                  <c:v>0</c:v>
                </c:pt>
                <c:pt idx="8">
                  <c:v>0</c:v>
                </c:pt>
                <c:pt idx="9">
                  <c:v>0</c:v>
                </c:pt>
                <c:pt idx="10">
                  <c:v>9.1244160000000019</c:v>
                </c:pt>
                <c:pt idx="11">
                  <c:v>0</c:v>
                </c:pt>
                <c:pt idx="12">
                  <c:v>0</c:v>
                </c:pt>
                <c:pt idx="13">
                  <c:v>0</c:v>
                </c:pt>
                <c:pt idx="14">
                  <c:v>0</c:v>
                </c:pt>
                <c:pt idx="15">
                  <c:v>0</c:v>
                </c:pt>
                <c:pt idx="16">
                  <c:v>0</c:v>
                </c:pt>
                <c:pt idx="17">
                  <c:v>209686.68336</c:v>
                </c:pt>
                <c:pt idx="18">
                  <c:v>0</c:v>
                </c:pt>
                <c:pt idx="19">
                  <c:v>1.0862400000000001</c:v>
                </c:pt>
                <c:pt idx="20">
                  <c:v>0</c:v>
                </c:pt>
                <c:pt idx="21">
                  <c:v>6861.1263360000003</c:v>
                </c:pt>
                <c:pt idx="22">
                  <c:v>0</c:v>
                </c:pt>
                <c:pt idx="23">
                  <c:v>58699.975104000005</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再エネ比較シート!$BR$13:$BR$42</c:f>
              <c:numCache>
                <c:formatCode>#,##0_);[Red]\(#,##0\)</c:formatCode>
                <c:ptCount val="30"/>
                <c:pt idx="0">
                  <c:v>9986.4</c:v>
                </c:pt>
                <c:pt idx="1">
                  <c:v>0</c:v>
                </c:pt>
                <c:pt idx="2">
                  <c:v>1576.8</c:v>
                </c:pt>
                <c:pt idx="3">
                  <c:v>1775.4768000000001</c:v>
                </c:pt>
                <c:pt idx="4">
                  <c:v>0</c:v>
                </c:pt>
                <c:pt idx="5">
                  <c:v>15740.668800000001</c:v>
                </c:pt>
                <c:pt idx="6">
                  <c:v>1040.6880000000001</c:v>
                </c:pt>
                <c:pt idx="7">
                  <c:v>0</c:v>
                </c:pt>
                <c:pt idx="8">
                  <c:v>788.4</c:v>
                </c:pt>
                <c:pt idx="9">
                  <c:v>0</c:v>
                </c:pt>
                <c:pt idx="10">
                  <c:v>0</c:v>
                </c:pt>
                <c:pt idx="11">
                  <c:v>0</c:v>
                </c:pt>
                <c:pt idx="12">
                  <c:v>0</c:v>
                </c:pt>
                <c:pt idx="13">
                  <c:v>6170.0183999999999</c:v>
                </c:pt>
                <c:pt idx="14">
                  <c:v>0</c:v>
                </c:pt>
                <c:pt idx="15">
                  <c:v>0</c:v>
                </c:pt>
                <c:pt idx="16">
                  <c:v>0</c:v>
                </c:pt>
                <c:pt idx="17">
                  <c:v>262.27440000000001</c:v>
                </c:pt>
                <c:pt idx="18">
                  <c:v>0</c:v>
                </c:pt>
                <c:pt idx="19">
                  <c:v>0</c:v>
                </c:pt>
                <c:pt idx="20">
                  <c:v>289.08</c:v>
                </c:pt>
                <c:pt idx="21">
                  <c:v>1045.944</c:v>
                </c:pt>
                <c:pt idx="22">
                  <c:v>0</c:v>
                </c:pt>
                <c:pt idx="23">
                  <c:v>0</c:v>
                </c:pt>
                <c:pt idx="24">
                  <c:v>8251.92</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再エネ比較シート!$BS$13:$BS$42</c:f>
              <c:numCache>
                <c:formatCode>#,##0_);[Red]\(#,##0\)</c:formatCode>
                <c:ptCount val="30"/>
                <c:pt idx="0">
                  <c:v>0</c:v>
                </c:pt>
                <c:pt idx="1">
                  <c:v>0</c:v>
                </c:pt>
                <c:pt idx="2">
                  <c:v>0</c:v>
                </c:pt>
                <c:pt idx="3">
                  <c:v>0</c:v>
                </c:pt>
                <c:pt idx="4">
                  <c:v>0</c:v>
                </c:pt>
                <c:pt idx="5">
                  <c:v>3083.52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再エネ比較シート!$BT$13:$BT$42</c:f>
              <c:numCache>
                <c:formatCode>#,##0_);[Red]\(#,##0\)</c:formatCode>
                <c:ptCount val="30"/>
                <c:pt idx="0">
                  <c:v>6271.4591999999993</c:v>
                </c:pt>
                <c:pt idx="1">
                  <c:v>48354.499200000006</c:v>
                </c:pt>
                <c:pt idx="2">
                  <c:v>0</c:v>
                </c:pt>
                <c:pt idx="3">
                  <c:v>152725.34400000001</c:v>
                </c:pt>
                <c:pt idx="4">
                  <c:v>36908.255711999998</c:v>
                </c:pt>
                <c:pt idx="5">
                  <c:v>27534.432000000001</c:v>
                </c:pt>
                <c:pt idx="6">
                  <c:v>696976.35811200005</c:v>
                </c:pt>
                <c:pt idx="7">
                  <c:v>56987.829600000005</c:v>
                </c:pt>
                <c:pt idx="8">
                  <c:v>0</c:v>
                </c:pt>
                <c:pt idx="9">
                  <c:v>81713.279999999999</c:v>
                </c:pt>
                <c:pt idx="10">
                  <c:v>3924.48</c:v>
                </c:pt>
                <c:pt idx="11">
                  <c:v>3854.4</c:v>
                </c:pt>
                <c:pt idx="12">
                  <c:v>41487.360000000001</c:v>
                </c:pt>
                <c:pt idx="13">
                  <c:v>0</c:v>
                </c:pt>
                <c:pt idx="14">
                  <c:v>26048.736000000001</c:v>
                </c:pt>
                <c:pt idx="15">
                  <c:v>0</c:v>
                </c:pt>
                <c:pt idx="16">
                  <c:v>33042.720000000001</c:v>
                </c:pt>
                <c:pt idx="17">
                  <c:v>551494.56000000006</c:v>
                </c:pt>
                <c:pt idx="18">
                  <c:v>1697088.0451200001</c:v>
                </c:pt>
                <c:pt idx="19">
                  <c:v>524198.40000000002</c:v>
                </c:pt>
                <c:pt idx="20">
                  <c:v>13945.92</c:v>
                </c:pt>
                <c:pt idx="21">
                  <c:v>0</c:v>
                </c:pt>
                <c:pt idx="22">
                  <c:v>0</c:v>
                </c:pt>
                <c:pt idx="23">
                  <c:v>23922.676992000001</c:v>
                </c:pt>
                <c:pt idx="24">
                  <c:v>10862.4</c:v>
                </c:pt>
                <c:pt idx="25">
                  <c:v>33988.800000000003</c:v>
                </c:pt>
                <c:pt idx="26">
                  <c:v>2207.52</c:v>
                </c:pt>
                <c:pt idx="27">
                  <c:v>13987.968000000001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再エネ比較シート!$BU$13:$BU$42</c:f>
              <c:numCache>
                <c:formatCode>#,##0_);[Red]\(#,##0\)</c:formatCode>
                <c:ptCount val="30"/>
                <c:pt idx="0">
                  <c:v>177356.9616600002</c:v>
                </c:pt>
                <c:pt idx="1">
                  <c:v>54096.97441200001</c:v>
                </c:pt>
                <c:pt idx="2">
                  <c:v>13275.812411999999</c:v>
                </c:pt>
                <c:pt idx="3">
                  <c:v>826287.12702000362</c:v>
                </c:pt>
                <c:pt idx="4">
                  <c:v>123357.02439600002</c:v>
                </c:pt>
                <c:pt idx="5">
                  <c:v>365101.08806400106</c:v>
                </c:pt>
                <c:pt idx="6">
                  <c:v>1108184.3089560007</c:v>
                </c:pt>
                <c:pt idx="7">
                  <c:v>408100.44246000057</c:v>
                </c:pt>
                <c:pt idx="8">
                  <c:v>43592.330183999962</c:v>
                </c:pt>
                <c:pt idx="9">
                  <c:v>84638.296560000003</c:v>
                </c:pt>
                <c:pt idx="10">
                  <c:v>26876.691779999997</c:v>
                </c:pt>
                <c:pt idx="11">
                  <c:v>24282.874175999976</c:v>
                </c:pt>
                <c:pt idx="12">
                  <c:v>180890.66506800021</c:v>
                </c:pt>
                <c:pt idx="13">
                  <c:v>98196.541481039909</c:v>
                </c:pt>
                <c:pt idx="14">
                  <c:v>77085.158255999995</c:v>
                </c:pt>
                <c:pt idx="15">
                  <c:v>375479.28344400105</c:v>
                </c:pt>
                <c:pt idx="16">
                  <c:v>63468.632651999913</c:v>
                </c:pt>
                <c:pt idx="17">
                  <c:v>978162.33219563938</c:v>
                </c:pt>
                <c:pt idx="18">
                  <c:v>1845270.4461120008</c:v>
                </c:pt>
                <c:pt idx="19">
                  <c:v>694413.13307352038</c:v>
                </c:pt>
                <c:pt idx="20">
                  <c:v>47232.189899999903</c:v>
                </c:pt>
                <c:pt idx="21">
                  <c:v>42456.349844039985</c:v>
                </c:pt>
                <c:pt idx="22">
                  <c:v>27636.521039999981</c:v>
                </c:pt>
                <c:pt idx="23">
                  <c:v>277489.10395476065</c:v>
                </c:pt>
                <c:pt idx="24">
                  <c:v>63771.385259999945</c:v>
                </c:pt>
                <c:pt idx="25">
                  <c:v>48225.724572000006</c:v>
                </c:pt>
                <c:pt idx="26">
                  <c:v>204357.2728080001</c:v>
                </c:pt>
                <c:pt idx="27">
                  <c:v>64976.600951999855</c:v>
                </c:pt>
                <c:pt idx="28">
                  <c:v>36982.253183999914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①CO2排出量の現状把握!$AX$43:$AX$45</c:f>
              <c:numCache>
                <c:formatCode>0%</c:formatCode>
                <c:ptCount val="3"/>
                <c:pt idx="0">
                  <c:v>0.44203583680298503</c:v>
                </c:pt>
                <c:pt idx="1">
                  <c:v>0.21908607382322207</c:v>
                </c:pt>
                <c:pt idx="2">
                  <c:v>0.1660865902323003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①CO2排出量の現状把握!$AY$43:$AY$45</c:f>
              <c:numCache>
                <c:formatCode>0%</c:formatCode>
                <c:ptCount val="3"/>
                <c:pt idx="0">
                  <c:v>0.19220740382343474</c:v>
                </c:pt>
                <c:pt idx="1">
                  <c:v>0.22104596404795557</c:v>
                </c:pt>
                <c:pt idx="2">
                  <c:v>0.24791028089257788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①CO2排出量の現状把握!$AZ$43:$AZ$45</c:f>
              <c:numCache>
                <c:formatCode>0%</c:formatCode>
                <c:ptCount val="3"/>
                <c:pt idx="0">
                  <c:v>0.1618007278049024</c:v>
                </c:pt>
                <c:pt idx="1">
                  <c:v>0.17981599076293484</c:v>
                </c:pt>
                <c:pt idx="2">
                  <c:v>0.20357075473048436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①CO2排出量の現状把握!$BA$43:$BA$45</c:f>
              <c:numCache>
                <c:formatCode>0%</c:formatCode>
                <c:ptCount val="3"/>
                <c:pt idx="0">
                  <c:v>0.18830241870300451</c:v>
                </c:pt>
                <c:pt idx="1">
                  <c:v>0.35834037757973081</c:v>
                </c:pt>
                <c:pt idx="2">
                  <c:v>0.35504530676772034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①CO2排出量の現状把握!$BB$43:$BB$45</c:f>
              <c:numCache>
                <c:formatCode>0%</c:formatCode>
                <c:ptCount val="3"/>
                <c:pt idx="0">
                  <c:v>1.5653612865673284E-2</c:v>
                </c:pt>
                <c:pt idx="1">
                  <c:v>2.1711593786156863E-2</c:v>
                </c:pt>
                <c:pt idx="2">
                  <c:v>2.738706737691694E-2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91730</c:v>
                </c:pt>
                <c:pt idx="1">
                  <c:v>96702</c:v>
                </c:pt>
                <c:pt idx="2">
                  <c:v>96702</c:v>
                </c:pt>
                <c:pt idx="3">
                  <c:v>96702</c:v>
                </c:pt>
                <c:pt idx="4">
                  <c:v>96702</c:v>
                </c:pt>
                <c:pt idx="5">
                  <c:v>96702</c:v>
                </c:pt>
                <c:pt idx="6">
                  <c:v>93872</c:v>
                </c:pt>
                <c:pt idx="7">
                  <c:v>93872</c:v>
                </c:pt>
                <c:pt idx="8">
                  <c:v>93872</c:v>
                </c:pt>
                <c:pt idx="9">
                  <c:v>93872</c:v>
                </c:pt>
                <c:pt idx="10">
                  <c:v>93872</c:v>
                </c:pt>
                <c:pt idx="11">
                  <c:v>93872</c:v>
                </c:pt>
                <c:pt idx="12">
                  <c:v>89902</c:v>
                </c:pt>
                <c:pt idx="13">
                  <c:v>89902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43.265872903819115</c:v>
                </c:pt>
                <c:pt idx="1">
                  <c:v>39.04725424168592</c:v>
                </c:pt>
                <c:pt idx="2">
                  <c:v>37.319739681929995</c:v>
                </c:pt>
                <c:pt idx="3">
                  <c:v>33.509865420400004</c:v>
                </c:pt>
                <c:pt idx="4">
                  <c:v>33.511920674109994</c:v>
                </c:pt>
                <c:pt idx="5">
                  <c:v>31.642727810460002</c:v>
                </c:pt>
                <c:pt idx="6">
                  <c:v>28.16729438674</c:v>
                </c:pt>
                <c:pt idx="7">
                  <c:v>30.541163567314399</c:v>
                </c:pt>
                <c:pt idx="8">
                  <c:v>47.752294693299987</c:v>
                </c:pt>
                <c:pt idx="9">
                  <c:v>30.153582352320001</c:v>
                </c:pt>
                <c:pt idx="10">
                  <c:v>62.737621254033499</c:v>
                </c:pt>
                <c:pt idx="11">
                  <c:v>30.8308852151476</c:v>
                </c:pt>
                <c:pt idx="12">
                  <c:v>25.918836801772802</c:v>
                </c:pt>
                <c:pt idx="13">
                  <c:v>29.755193229989999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6730833</c:v>
                </c:pt>
                <c:pt idx="1">
                  <c:v>7090477</c:v>
                </c:pt>
                <c:pt idx="2">
                  <c:v>7122825</c:v>
                </c:pt>
                <c:pt idx="3">
                  <c:v>7363948</c:v>
                </c:pt>
                <c:pt idx="4">
                  <c:v>9226466</c:v>
                </c:pt>
                <c:pt idx="5">
                  <c:v>9049793</c:v>
                </c:pt>
                <c:pt idx="6">
                  <c:v>8212278</c:v>
                </c:pt>
                <c:pt idx="7">
                  <c:v>7868438</c:v>
                </c:pt>
                <c:pt idx="8">
                  <c:v>6710750.7324689226</c:v>
                </c:pt>
                <c:pt idx="9">
                  <c:v>6845473.9999999981</c:v>
                </c:pt>
                <c:pt idx="10">
                  <c:v>6267945.4999999991</c:v>
                </c:pt>
                <c:pt idx="11">
                  <c:v>7316582</c:v>
                </c:pt>
                <c:pt idx="12">
                  <c:v>6772792.0000000009</c:v>
                </c:pt>
                <c:pt idx="13">
                  <c:v>6971978.4999999991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266379</c:v>
                </c:pt>
                <c:pt idx="1">
                  <c:v>264959</c:v>
                </c:pt>
                <c:pt idx="2">
                  <c:v>263784</c:v>
                </c:pt>
                <c:pt idx="3">
                  <c:v>262539</c:v>
                </c:pt>
                <c:pt idx="4">
                  <c:v>262441</c:v>
                </c:pt>
                <c:pt idx="5">
                  <c:v>262093</c:v>
                </c:pt>
                <c:pt idx="6">
                  <c:v>260110</c:v>
                </c:pt>
                <c:pt idx="7">
                  <c:v>258466</c:v>
                </c:pt>
                <c:pt idx="8">
                  <c:v>256520</c:v>
                </c:pt>
                <c:pt idx="9">
                  <c:v>254386</c:v>
                </c:pt>
                <c:pt idx="10">
                  <c:v>252370</c:v>
                </c:pt>
                <c:pt idx="11">
                  <c:v>249681</c:v>
                </c:pt>
                <c:pt idx="12">
                  <c:v>246441</c:v>
                </c:pt>
                <c:pt idx="13">
                  <c:v>243074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佐世保市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2247</v>
      </c>
      <c r="C23" s="6" t="s">
        <v>1328</v>
      </c>
      <c r="D23" s="6" t="s">
        <v>1329</v>
      </c>
      <c r="E23" s="1101" t="s">
        <v>2248</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2251</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2252</v>
      </c>
    </row>
    <row r="46" spans="2:5" ht="33.6" customHeight="1">
      <c r="B46" s="967" t="s">
        <v>1470</v>
      </c>
      <c r="C46" s="6" t="s">
        <v>8</v>
      </c>
      <c r="D46" s="7" t="s">
        <v>9</v>
      </c>
      <c r="E46" s="1102" t="s">
        <v>2253</v>
      </c>
    </row>
    <row r="47" spans="2:5" ht="21.95" customHeight="1">
      <c r="B47" s="438" t="s">
        <v>1613</v>
      </c>
      <c r="C47" s="442"/>
      <c r="D47" s="440"/>
      <c r="E47" s="441"/>
    </row>
    <row r="48" spans="2:5" ht="33.6" customHeight="1">
      <c r="B48" s="967" t="s">
        <v>1471</v>
      </c>
      <c r="C48" s="6" t="s">
        <v>14</v>
      </c>
      <c r="D48" s="6" t="s">
        <v>9</v>
      </c>
      <c r="E48" s="1102" t="s">
        <v>2254</v>
      </c>
    </row>
    <row r="49" spans="2:5" ht="33.6" customHeight="1">
      <c r="B49" s="967" t="s">
        <v>1472</v>
      </c>
      <c r="C49" s="6" t="s">
        <v>14</v>
      </c>
      <c r="D49" s="6" t="s">
        <v>9</v>
      </c>
      <c r="E49" s="1102" t="s">
        <v>2255</v>
      </c>
    </row>
    <row r="50" spans="2:5" ht="21.6" customHeight="1">
      <c r="B50" s="438" t="s">
        <v>1477</v>
      </c>
      <c r="C50" s="439"/>
      <c r="D50" s="440"/>
      <c r="E50" s="441"/>
    </row>
    <row r="51" spans="2:5" ht="21" customHeight="1">
      <c r="B51" s="967" t="s">
        <v>1473</v>
      </c>
      <c r="C51" s="6" t="s">
        <v>12</v>
      </c>
      <c r="D51" s="6" t="s">
        <v>1401</v>
      </c>
      <c r="E51" s="968" t="s">
        <v>2256</v>
      </c>
    </row>
    <row r="52" spans="2:5" ht="21" customHeight="1">
      <c r="B52" s="967" t="s">
        <v>1474</v>
      </c>
      <c r="C52" s="6" t="s">
        <v>12</v>
      </c>
      <c r="D52" s="6" t="s">
        <v>1401</v>
      </c>
      <c r="E52" s="968" t="s">
        <v>2257</v>
      </c>
    </row>
    <row r="53" spans="2:5" ht="21" customHeight="1">
      <c r="B53" s="969" t="s">
        <v>1475</v>
      </c>
      <c r="C53" s="970" t="s">
        <v>8</v>
      </c>
      <c r="D53" s="970" t="s">
        <v>1401</v>
      </c>
      <c r="E53" s="971" t="s">
        <v>2258</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2259</v>
      </c>
    </row>
    <row r="58" spans="2:5" ht="21.95" customHeight="1">
      <c r="B58" s="967" t="s">
        <v>1479</v>
      </c>
      <c r="C58" s="6" t="s">
        <v>13</v>
      </c>
      <c r="D58" s="7" t="s">
        <v>1409</v>
      </c>
      <c r="E58" s="1102" t="s">
        <v>2260</v>
      </c>
    </row>
    <row r="59" spans="2:5" ht="33.6" customHeight="1">
      <c r="B59" s="979" t="s">
        <v>1612</v>
      </c>
      <c r="C59" s="8" t="s">
        <v>13</v>
      </c>
      <c r="D59" s="7" t="s">
        <v>1409</v>
      </c>
      <c r="E59" s="1103" t="s">
        <v>2261</v>
      </c>
    </row>
    <row r="60" spans="2:5" ht="51" customHeight="1">
      <c r="B60" s="980" t="s">
        <v>1629</v>
      </c>
      <c r="C60" s="494" t="s">
        <v>14</v>
      </c>
      <c r="D60" s="7" t="s">
        <v>1409</v>
      </c>
      <c r="E60" s="977" t="s">
        <v>2262</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1637</v>
      </c>
      <c r="B9" s="80">
        <v>460</v>
      </c>
      <c r="C9" s="80">
        <v>1</v>
      </c>
      <c r="D9" s="80">
        <v>28</v>
      </c>
      <c r="E9" s="80">
        <v>1990</v>
      </c>
      <c r="F9" s="80" t="s">
        <v>562</v>
      </c>
      <c r="G9" s="80" t="s">
        <v>1638</v>
      </c>
      <c r="H9" s="80" t="s">
        <v>1639</v>
      </c>
      <c r="I9" s="177"/>
      <c r="J9" s="81">
        <v>400.1522045848148</v>
      </c>
      <c r="K9" s="81">
        <v>51.41706198780593</v>
      </c>
      <c r="L9" s="81">
        <v>73.488530033607404</v>
      </c>
      <c r="M9" s="81">
        <v>331.09066565675954</v>
      </c>
      <c r="N9" s="81">
        <v>401.68978112929983</v>
      </c>
      <c r="O9" s="81">
        <v>206.25963543168822</v>
      </c>
      <c r="P9" s="81">
        <v>197.67630599052123</v>
      </c>
      <c r="Q9" s="81">
        <v>18.022981556403863</v>
      </c>
      <c r="R9" s="81">
        <v>0</v>
      </c>
      <c r="S9" s="81">
        <v>16.449013476252851</v>
      </c>
      <c r="T9" s="82"/>
      <c r="U9" s="81">
        <v>29788588</v>
      </c>
      <c r="V9" s="81">
        <v>15005</v>
      </c>
      <c r="W9" s="81">
        <v>793</v>
      </c>
      <c r="X9" s="81">
        <v>124530</v>
      </c>
      <c r="Y9" s="81">
        <v>104226</v>
      </c>
      <c r="Z9" s="81">
        <v>84837</v>
      </c>
      <c r="AA9" s="81">
        <v>47998</v>
      </c>
      <c r="AB9" s="81">
        <v>292632</v>
      </c>
      <c r="AC9" s="81">
        <v>0</v>
      </c>
      <c r="AD9" s="81">
        <v>16.449013476252851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1640</v>
      </c>
      <c r="B10" s="80">
        <v>461</v>
      </c>
      <c r="C10" s="80">
        <v>2</v>
      </c>
      <c r="D10" s="80">
        <v>28</v>
      </c>
      <c r="E10" s="80">
        <v>2005</v>
      </c>
      <c r="F10" s="80" t="s">
        <v>565</v>
      </c>
      <c r="G10" s="80" t="s">
        <v>1638</v>
      </c>
      <c r="H10" s="80" t="s">
        <v>1639</v>
      </c>
      <c r="I10" s="177"/>
      <c r="J10" s="81">
        <v>320.80722099074336</v>
      </c>
      <c r="K10" s="81">
        <v>41.234945163547685</v>
      </c>
      <c r="L10" s="81">
        <v>48.442420331877237</v>
      </c>
      <c r="M10" s="81">
        <v>721.1028183216165</v>
      </c>
      <c r="N10" s="81">
        <v>696.32748581962483</v>
      </c>
      <c r="O10" s="81">
        <v>305.9314810584965</v>
      </c>
      <c r="P10" s="81">
        <v>191.32556049017802</v>
      </c>
      <c r="Q10" s="81">
        <v>17.330260589565434</v>
      </c>
      <c r="R10" s="81">
        <v>0</v>
      </c>
      <c r="S10" s="81">
        <v>43.575239422760127</v>
      </c>
      <c r="T10" s="82"/>
      <c r="U10" s="81">
        <v>25906973</v>
      </c>
      <c r="V10" s="81">
        <v>12800</v>
      </c>
      <c r="W10" s="81">
        <v>483</v>
      </c>
      <c r="X10" s="81">
        <v>114134</v>
      </c>
      <c r="Y10" s="81">
        <v>120918</v>
      </c>
      <c r="Z10" s="81">
        <v>145613</v>
      </c>
      <c r="AA10" s="81">
        <v>38047</v>
      </c>
      <c r="AB10" s="81">
        <v>294158</v>
      </c>
      <c r="AC10" s="81">
        <v>0</v>
      </c>
      <c r="AD10" s="81">
        <v>43.575239422760127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1641</v>
      </c>
      <c r="B11" s="80">
        <v>462</v>
      </c>
      <c r="C11" s="80">
        <v>3</v>
      </c>
      <c r="D11" s="80">
        <v>28</v>
      </c>
      <c r="E11" s="80">
        <v>2006</v>
      </c>
      <c r="F11" s="80" t="s">
        <v>566</v>
      </c>
      <c r="G11" s="80" t="s">
        <v>1638</v>
      </c>
      <c r="H11" s="80" t="s">
        <v>1639</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1642</v>
      </c>
      <c r="B12" s="80">
        <v>463</v>
      </c>
      <c r="C12" s="80">
        <v>4</v>
      </c>
      <c r="D12" s="80">
        <v>28</v>
      </c>
      <c r="E12" s="80">
        <v>2007</v>
      </c>
      <c r="F12" s="80" t="s">
        <v>567</v>
      </c>
      <c r="G12" s="80" t="s">
        <v>1638</v>
      </c>
      <c r="H12" s="80" t="s">
        <v>1639</v>
      </c>
      <c r="I12" s="177"/>
      <c r="J12" s="81">
        <v>271.12347501479377</v>
      </c>
      <c r="K12" s="81">
        <v>33.825019090375079</v>
      </c>
      <c r="L12" s="81">
        <v>50.589243657913393</v>
      </c>
      <c r="M12" s="81">
        <v>650.01782942106479</v>
      </c>
      <c r="N12" s="81">
        <v>704.99595900778502</v>
      </c>
      <c r="O12" s="81">
        <v>296.56343180194204</v>
      </c>
      <c r="P12" s="81">
        <v>186.98476214416951</v>
      </c>
      <c r="Q12" s="81">
        <v>18.215594499824498</v>
      </c>
      <c r="R12" s="81">
        <v>0</v>
      </c>
      <c r="S12" s="81">
        <v>36.32644434369324</v>
      </c>
      <c r="T12" s="82"/>
      <c r="U12" s="81">
        <v>24580469</v>
      </c>
      <c r="V12" s="81">
        <v>11177</v>
      </c>
      <c r="W12" s="81">
        <v>662</v>
      </c>
      <c r="X12" s="81">
        <v>138131</v>
      </c>
      <c r="Y12" s="81">
        <v>122828</v>
      </c>
      <c r="Z12" s="81">
        <v>146737</v>
      </c>
      <c r="AA12" s="81">
        <v>36617</v>
      </c>
      <c r="AB12" s="81">
        <v>292834</v>
      </c>
      <c r="AC12" s="81">
        <v>0</v>
      </c>
      <c r="AD12" s="81">
        <v>36.32644434369324</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1643</v>
      </c>
      <c r="B13" s="80">
        <v>464</v>
      </c>
      <c r="C13" s="80">
        <v>5</v>
      </c>
      <c r="D13" s="80">
        <v>28</v>
      </c>
      <c r="E13" s="80">
        <v>2008</v>
      </c>
      <c r="F13" s="80" t="s">
        <v>84</v>
      </c>
      <c r="G13" s="80" t="s">
        <v>1638</v>
      </c>
      <c r="H13" s="80" t="s">
        <v>1639</v>
      </c>
      <c r="I13" s="177"/>
      <c r="J13" s="81">
        <v>222.88946103105815</v>
      </c>
      <c r="K13" s="81">
        <v>24.585473319204279</v>
      </c>
      <c r="L13" s="81">
        <v>44.555982900846622</v>
      </c>
      <c r="M13" s="81">
        <v>681.73560535052559</v>
      </c>
      <c r="N13" s="81">
        <v>584.22878992634571</v>
      </c>
      <c r="O13" s="81">
        <v>287.18895084078281</v>
      </c>
      <c r="P13" s="81">
        <v>181.58427194335277</v>
      </c>
      <c r="Q13" s="81">
        <v>17.872213934122005</v>
      </c>
      <c r="R13" s="81">
        <v>0</v>
      </c>
      <c r="S13" s="81">
        <v>35.346882399777471</v>
      </c>
      <c r="T13" s="82"/>
      <c r="U13" s="81">
        <v>21815658</v>
      </c>
      <c r="V13" s="81">
        <v>11177</v>
      </c>
      <c r="W13" s="81">
        <v>662</v>
      </c>
      <c r="X13" s="81">
        <v>138131</v>
      </c>
      <c r="Y13" s="81">
        <v>123629</v>
      </c>
      <c r="Z13" s="81">
        <v>147086</v>
      </c>
      <c r="AA13" s="81">
        <v>35600</v>
      </c>
      <c r="AB13" s="81">
        <v>292035</v>
      </c>
      <c r="AC13" s="81">
        <v>0</v>
      </c>
      <c r="AD13" s="81">
        <v>35.346882399777471</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1644</v>
      </c>
      <c r="B14" s="80">
        <v>465</v>
      </c>
      <c r="C14" s="80">
        <v>6</v>
      </c>
      <c r="D14" s="80">
        <v>28</v>
      </c>
      <c r="E14" s="80">
        <v>2009</v>
      </c>
      <c r="F14" s="80" t="s">
        <v>85</v>
      </c>
      <c r="G14" s="80" t="s">
        <v>1638</v>
      </c>
      <c r="H14" s="80" t="s">
        <v>1639</v>
      </c>
      <c r="I14" s="177"/>
      <c r="J14" s="81">
        <v>279.69950951725878</v>
      </c>
      <c r="K14" s="81">
        <v>29.104568225006535</v>
      </c>
      <c r="L14" s="81">
        <v>39.860814290319162</v>
      </c>
      <c r="M14" s="81">
        <v>719.16332684023337</v>
      </c>
      <c r="N14" s="81">
        <v>560.99770949485878</v>
      </c>
      <c r="O14" s="81">
        <v>292.76923714819424</v>
      </c>
      <c r="P14" s="81">
        <v>173.67241018373699</v>
      </c>
      <c r="Q14" s="81">
        <v>17.006114774722938</v>
      </c>
      <c r="R14" s="81">
        <v>0</v>
      </c>
      <c r="S14" s="81">
        <v>35.159273932744554</v>
      </c>
      <c r="T14" s="82"/>
      <c r="U14" s="81">
        <v>20910158</v>
      </c>
      <c r="V14" s="81">
        <v>10711</v>
      </c>
      <c r="W14" s="81">
        <v>811</v>
      </c>
      <c r="X14" s="81">
        <v>146353</v>
      </c>
      <c r="Y14" s="81">
        <v>124628</v>
      </c>
      <c r="Z14" s="81">
        <v>148002</v>
      </c>
      <c r="AA14" s="81">
        <v>34955</v>
      </c>
      <c r="AB14" s="81">
        <v>291709</v>
      </c>
      <c r="AC14" s="81">
        <v>0</v>
      </c>
      <c r="AD14" s="81">
        <v>35.159273932744554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13.228</v>
      </c>
      <c r="BJ14" s="81">
        <v>0</v>
      </c>
      <c r="BK14" s="81">
        <v>101.15300000000001</v>
      </c>
      <c r="BL14" s="81">
        <v>0</v>
      </c>
      <c r="BM14" s="82"/>
      <c r="BN14" s="81">
        <v>0</v>
      </c>
      <c r="BO14" s="81">
        <v>0</v>
      </c>
      <c r="BP14" s="81">
        <v>3</v>
      </c>
      <c r="BQ14" s="81">
        <v>0</v>
      </c>
      <c r="BR14" s="81">
        <v>17</v>
      </c>
      <c r="BS14" s="81">
        <v>0</v>
      </c>
      <c r="BT14"/>
      <c r="BU14" s="80"/>
      <c r="BV14" s="80"/>
      <c r="BW14" s="80"/>
      <c r="BX14" s="80"/>
      <c r="BY14" s="80"/>
      <c r="BZ14" s="80"/>
      <c r="CA14" s="80"/>
      <c r="CB14" s="80"/>
      <c r="CC14" s="80"/>
    </row>
    <row r="15" spans="1:81">
      <c r="A15" s="80" t="s">
        <v>1645</v>
      </c>
      <c r="B15" s="80">
        <v>466</v>
      </c>
      <c r="C15" s="80">
        <v>7</v>
      </c>
      <c r="D15" s="80">
        <v>28</v>
      </c>
      <c r="E15" s="80">
        <v>2010</v>
      </c>
      <c r="F15" s="80" t="s">
        <v>86</v>
      </c>
      <c r="G15" s="80" t="s">
        <v>1638</v>
      </c>
      <c r="H15" s="80" t="s">
        <v>1639</v>
      </c>
      <c r="I15" s="177"/>
      <c r="J15" s="81">
        <v>118.54732782473567</v>
      </c>
      <c r="K15" s="81">
        <v>27.752455180786257</v>
      </c>
      <c r="L15" s="81">
        <v>36.970330365940931</v>
      </c>
      <c r="M15" s="81">
        <v>686.78875575035443</v>
      </c>
      <c r="N15" s="81">
        <v>588.31876246303784</v>
      </c>
      <c r="O15" s="81">
        <v>293.45496770733308</v>
      </c>
      <c r="P15" s="81">
        <v>175.27223722004319</v>
      </c>
      <c r="Q15" s="81">
        <v>17.75835093267721</v>
      </c>
      <c r="R15" s="81">
        <v>0</v>
      </c>
      <c r="S15" s="81">
        <v>40.143667587933678</v>
      </c>
      <c r="T15" s="82"/>
      <c r="U15" s="81">
        <v>10415417</v>
      </c>
      <c r="V15" s="81">
        <v>10711</v>
      </c>
      <c r="W15" s="81">
        <v>811</v>
      </c>
      <c r="X15" s="81">
        <v>146353</v>
      </c>
      <c r="Y15" s="81">
        <v>125764</v>
      </c>
      <c r="Z15" s="81">
        <v>149038</v>
      </c>
      <c r="AA15" s="81">
        <v>34396</v>
      </c>
      <c r="AB15" s="81">
        <v>291880</v>
      </c>
      <c r="AC15" s="81">
        <v>0</v>
      </c>
      <c r="AD15" s="81">
        <v>40.143667587933678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27.536999999999999</v>
      </c>
      <c r="BJ15" s="81">
        <v>0</v>
      </c>
      <c r="BK15" s="81">
        <v>116.29999999999998</v>
      </c>
      <c r="BL15" s="81">
        <v>0</v>
      </c>
      <c r="BM15" s="82"/>
      <c r="BN15" s="81">
        <v>0</v>
      </c>
      <c r="BO15" s="81">
        <v>0</v>
      </c>
      <c r="BP15" s="81">
        <v>5</v>
      </c>
      <c r="BQ15" s="81">
        <v>0</v>
      </c>
      <c r="BR15" s="81">
        <v>17</v>
      </c>
      <c r="BS15" s="81">
        <v>0</v>
      </c>
      <c r="BT15"/>
      <c r="BU15" s="80">
        <v>117.273</v>
      </c>
      <c r="BV15" s="80">
        <v>26.564</v>
      </c>
      <c r="BW15" s="80">
        <v>0</v>
      </c>
      <c r="BX15" s="80">
        <v>0</v>
      </c>
      <c r="BY15" s="80">
        <v>0</v>
      </c>
      <c r="BZ15" s="80">
        <v>0</v>
      </c>
      <c r="CA15" s="80">
        <v>0</v>
      </c>
      <c r="CB15" s="80">
        <v>0</v>
      </c>
      <c r="CC15" s="80">
        <v>0</v>
      </c>
    </row>
    <row r="16" spans="1:81">
      <c r="A16" s="80" t="s">
        <v>1646</v>
      </c>
      <c r="B16" s="80">
        <v>467</v>
      </c>
      <c r="C16" s="80">
        <v>8</v>
      </c>
      <c r="D16" s="80">
        <v>28</v>
      </c>
      <c r="E16" s="80">
        <v>2011</v>
      </c>
      <c r="F16" s="80" t="s">
        <v>87</v>
      </c>
      <c r="G16" s="80" t="s">
        <v>1638</v>
      </c>
      <c r="H16" s="80" t="s">
        <v>1639</v>
      </c>
      <c r="I16" s="177"/>
      <c r="J16" s="81">
        <v>107.46892330616548</v>
      </c>
      <c r="K16" s="81">
        <v>33.868613734781434</v>
      </c>
      <c r="L16" s="81">
        <v>40.494117104726911</v>
      </c>
      <c r="M16" s="81">
        <v>845.90438604979454</v>
      </c>
      <c r="N16" s="81">
        <v>725.25543006284465</v>
      </c>
      <c r="O16" s="81">
        <v>293.09873603962853</v>
      </c>
      <c r="P16" s="81">
        <v>170.98405142657981</v>
      </c>
      <c r="Q16" s="81">
        <v>20.54680729146061</v>
      </c>
      <c r="R16" s="81">
        <v>0</v>
      </c>
      <c r="S16" s="81">
        <v>41.30091928162588</v>
      </c>
      <c r="T16" s="82"/>
      <c r="U16" s="81">
        <v>10456716</v>
      </c>
      <c r="V16" s="81">
        <v>10711</v>
      </c>
      <c r="W16" s="81">
        <v>811</v>
      </c>
      <c r="X16" s="81">
        <v>146353</v>
      </c>
      <c r="Y16" s="81">
        <v>127526</v>
      </c>
      <c r="Z16" s="81">
        <v>152091</v>
      </c>
      <c r="AA16" s="81">
        <v>34553</v>
      </c>
      <c r="AB16" s="81">
        <v>292780</v>
      </c>
      <c r="AC16" s="81">
        <v>0</v>
      </c>
      <c r="AD16" s="81">
        <v>41.30091928162588</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25.207999999999998</v>
      </c>
      <c r="BJ16" s="81">
        <v>0</v>
      </c>
      <c r="BK16" s="81">
        <v>103.66400000000002</v>
      </c>
      <c r="BL16" s="81">
        <v>0</v>
      </c>
      <c r="BM16" s="82"/>
      <c r="BN16" s="81">
        <v>0</v>
      </c>
      <c r="BO16" s="81">
        <v>0</v>
      </c>
      <c r="BP16" s="81">
        <v>5</v>
      </c>
      <c r="BQ16" s="81">
        <v>0</v>
      </c>
      <c r="BR16" s="81">
        <v>17</v>
      </c>
      <c r="BS16" s="81">
        <v>0</v>
      </c>
      <c r="BT16"/>
      <c r="BU16" s="80">
        <v>101.07299999999999</v>
      </c>
      <c r="BV16" s="80">
        <v>27.798999999999999</v>
      </c>
      <c r="BW16" s="80">
        <v>0</v>
      </c>
      <c r="BX16" s="80">
        <v>0</v>
      </c>
      <c r="BY16" s="80">
        <v>0</v>
      </c>
      <c r="BZ16" s="80">
        <v>0</v>
      </c>
      <c r="CA16" s="80">
        <v>0</v>
      </c>
      <c r="CB16" s="80">
        <v>0</v>
      </c>
      <c r="CC16" s="80">
        <v>0</v>
      </c>
    </row>
    <row r="17" spans="1:81">
      <c r="A17" s="80" t="s">
        <v>1647</v>
      </c>
      <c r="B17" s="80">
        <v>468</v>
      </c>
      <c r="C17" s="80">
        <v>9</v>
      </c>
      <c r="D17" s="80">
        <v>28</v>
      </c>
      <c r="E17" s="80">
        <v>2012</v>
      </c>
      <c r="F17" s="80" t="s">
        <v>88</v>
      </c>
      <c r="G17" s="80" t="s">
        <v>1638</v>
      </c>
      <c r="H17" s="80" t="s">
        <v>1639</v>
      </c>
      <c r="I17" s="177"/>
      <c r="J17" s="81">
        <v>119.81247082889739</v>
      </c>
      <c r="K17" s="81">
        <v>32.388971229401363</v>
      </c>
      <c r="L17" s="81">
        <v>39.598834585014167</v>
      </c>
      <c r="M17" s="81">
        <v>843.39916205569614</v>
      </c>
      <c r="N17" s="81">
        <v>789.16738573912198</v>
      </c>
      <c r="O17" s="81">
        <v>295.8589863516284</v>
      </c>
      <c r="P17" s="81">
        <v>171.64335995456861</v>
      </c>
      <c r="Q17" s="81">
        <v>22.449803903135265</v>
      </c>
      <c r="R17" s="81">
        <v>0</v>
      </c>
      <c r="S17" s="81">
        <v>40.785240960514287</v>
      </c>
      <c r="T17" s="82"/>
      <c r="U17" s="81">
        <v>10171689</v>
      </c>
      <c r="V17" s="81">
        <v>10711</v>
      </c>
      <c r="W17" s="81">
        <v>811</v>
      </c>
      <c r="X17" s="81">
        <v>146353</v>
      </c>
      <c r="Y17" s="81">
        <v>129671</v>
      </c>
      <c r="Z17" s="81">
        <v>154741</v>
      </c>
      <c r="AA17" s="81">
        <v>34490</v>
      </c>
      <c r="AB17" s="81">
        <v>294435</v>
      </c>
      <c r="AC17" s="81">
        <v>0</v>
      </c>
      <c r="AD17" s="81">
        <v>40.785240960514287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28.899000000000001</v>
      </c>
      <c r="BJ17" s="81">
        <v>0</v>
      </c>
      <c r="BK17" s="81">
        <v>120.158</v>
      </c>
      <c r="BL17" s="81">
        <v>0</v>
      </c>
      <c r="BM17" s="82"/>
      <c r="BN17" s="81">
        <v>0</v>
      </c>
      <c r="BO17" s="81">
        <v>0</v>
      </c>
      <c r="BP17" s="81">
        <v>5</v>
      </c>
      <c r="BQ17" s="81">
        <v>0</v>
      </c>
      <c r="BR17" s="81">
        <v>16</v>
      </c>
      <c r="BS17" s="81">
        <v>0</v>
      </c>
      <c r="BT17"/>
      <c r="BU17" s="80">
        <v>120.03700000000001</v>
      </c>
      <c r="BV17" s="80">
        <v>29.02</v>
      </c>
      <c r="BW17" s="80">
        <v>0</v>
      </c>
      <c r="BX17" s="80">
        <v>0</v>
      </c>
      <c r="BY17" s="80">
        <v>0</v>
      </c>
      <c r="BZ17" s="80">
        <v>0</v>
      </c>
      <c r="CA17" s="80">
        <v>0</v>
      </c>
      <c r="CB17" s="80">
        <v>0</v>
      </c>
      <c r="CC17" s="80">
        <v>0</v>
      </c>
    </row>
    <row r="18" spans="1:81">
      <c r="A18" s="80" t="s">
        <v>1648</v>
      </c>
      <c r="B18" s="80">
        <v>469</v>
      </c>
      <c r="C18" s="80">
        <v>10</v>
      </c>
      <c r="D18" s="80">
        <v>28</v>
      </c>
      <c r="E18" s="80">
        <v>2013</v>
      </c>
      <c r="F18" s="80" t="s">
        <v>89</v>
      </c>
      <c r="G18" s="80" t="s">
        <v>1638</v>
      </c>
      <c r="H18" s="80" t="s">
        <v>1639</v>
      </c>
      <c r="I18" s="177"/>
      <c r="J18" s="81">
        <v>123.73833075458811</v>
      </c>
      <c r="K18" s="81">
        <v>31.479115525886407</v>
      </c>
      <c r="L18" s="81">
        <v>32.189405135368176</v>
      </c>
      <c r="M18" s="81">
        <v>809.18116308164429</v>
      </c>
      <c r="N18" s="81">
        <v>687.82444399165911</v>
      </c>
      <c r="O18" s="81">
        <v>288.99025646664637</v>
      </c>
      <c r="P18" s="81">
        <v>171.21609047998018</v>
      </c>
      <c r="Q18" s="81">
        <v>22.872685837724447</v>
      </c>
      <c r="R18" s="81">
        <v>0</v>
      </c>
      <c r="S18" s="81">
        <v>40.67960498731756</v>
      </c>
      <c r="T18" s="82"/>
      <c r="U18" s="81">
        <v>9848663</v>
      </c>
      <c r="V18" s="81">
        <v>10711</v>
      </c>
      <c r="W18" s="81">
        <v>811</v>
      </c>
      <c r="X18" s="81">
        <v>146353</v>
      </c>
      <c r="Y18" s="81">
        <v>131151</v>
      </c>
      <c r="Z18" s="81">
        <v>157897</v>
      </c>
      <c r="AA18" s="81">
        <v>34275</v>
      </c>
      <c r="AB18" s="81">
        <v>295680</v>
      </c>
      <c r="AC18" s="81">
        <v>0</v>
      </c>
      <c r="AD18" s="81">
        <v>40.67960498731756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31.687000000000001</v>
      </c>
      <c r="BJ18" s="81">
        <v>0</v>
      </c>
      <c r="BK18" s="81">
        <v>126.39600000000002</v>
      </c>
      <c r="BL18" s="81">
        <v>0</v>
      </c>
      <c r="BM18" s="82"/>
      <c r="BN18" s="81">
        <v>0</v>
      </c>
      <c r="BO18" s="81">
        <v>0</v>
      </c>
      <c r="BP18" s="81">
        <v>5</v>
      </c>
      <c r="BQ18" s="81">
        <v>0</v>
      </c>
      <c r="BR18" s="81">
        <v>16</v>
      </c>
      <c r="BS18" s="81">
        <v>0</v>
      </c>
      <c r="BT18"/>
      <c r="BU18" s="80">
        <v>129.483</v>
      </c>
      <c r="BV18" s="80">
        <v>28.6</v>
      </c>
      <c r="BW18" s="80">
        <v>0</v>
      </c>
      <c r="BX18" s="80">
        <v>0</v>
      </c>
      <c r="BY18" s="80">
        <v>0</v>
      </c>
      <c r="BZ18" s="80">
        <v>0</v>
      </c>
      <c r="CA18" s="80">
        <v>0</v>
      </c>
      <c r="CB18" s="80">
        <v>0</v>
      </c>
      <c r="CC18" s="80">
        <v>0</v>
      </c>
    </row>
    <row r="19" spans="1:81">
      <c r="A19" s="80" t="s">
        <v>1649</v>
      </c>
      <c r="B19" s="80">
        <v>470</v>
      </c>
      <c r="C19" s="80">
        <v>11</v>
      </c>
      <c r="D19" s="80">
        <v>28</v>
      </c>
      <c r="E19" s="80">
        <v>2014</v>
      </c>
      <c r="F19" s="80" t="s">
        <v>90</v>
      </c>
      <c r="G19" s="80" t="s">
        <v>1638</v>
      </c>
      <c r="H19" s="80" t="s">
        <v>1639</v>
      </c>
      <c r="I19" s="177"/>
      <c r="J19" s="81">
        <v>127.3420318408742</v>
      </c>
      <c r="K19" s="81">
        <v>34.885891439409875</v>
      </c>
      <c r="L19" s="81">
        <v>48.028588349705593</v>
      </c>
      <c r="M19" s="81">
        <v>797.80444590689535</v>
      </c>
      <c r="N19" s="81">
        <v>608.07194541166268</v>
      </c>
      <c r="O19" s="81">
        <v>277.62364977477534</v>
      </c>
      <c r="P19" s="81">
        <v>170.09806189722292</v>
      </c>
      <c r="Q19" s="81">
        <v>21.90745713175119</v>
      </c>
      <c r="R19" s="81">
        <v>0</v>
      </c>
      <c r="S19" s="81">
        <v>41.529493895968216</v>
      </c>
      <c r="T19" s="82"/>
      <c r="U19" s="81">
        <v>10107677</v>
      </c>
      <c r="V19" s="81">
        <v>12066</v>
      </c>
      <c r="W19" s="81">
        <v>1039</v>
      </c>
      <c r="X19" s="81">
        <v>147540</v>
      </c>
      <c r="Y19" s="81">
        <v>132031</v>
      </c>
      <c r="Z19" s="81">
        <v>159758</v>
      </c>
      <c r="AA19" s="81">
        <v>33875</v>
      </c>
      <c r="AB19" s="81">
        <v>295170</v>
      </c>
      <c r="AC19" s="81">
        <v>0</v>
      </c>
      <c r="AD19" s="81">
        <v>41.529493895968216</v>
      </c>
      <c r="AE19" s="82"/>
      <c r="AF19" s="81">
        <v>114051210.51565406</v>
      </c>
      <c r="AG19" s="81">
        <v>24852440.885384325</v>
      </c>
      <c r="AH19" s="81">
        <v>9066053.7296591625</v>
      </c>
      <c r="AI19" s="81">
        <v>935870435.01520228</v>
      </c>
      <c r="AJ19" s="81">
        <v>685404492.13275278</v>
      </c>
      <c r="AK19" s="81">
        <v>0</v>
      </c>
      <c r="AL19" s="81">
        <v>0</v>
      </c>
      <c r="AM19" s="81">
        <v>40522430.211238034</v>
      </c>
      <c r="AN19" s="81">
        <v>0</v>
      </c>
      <c r="AO19" s="81">
        <v>0</v>
      </c>
      <c r="AP19" s="82"/>
      <c r="AQ19" s="81">
        <v>3484</v>
      </c>
      <c r="AR19" s="81">
        <v>288</v>
      </c>
      <c r="AS19" s="81">
        <v>0</v>
      </c>
      <c r="AT19" s="81">
        <v>0</v>
      </c>
      <c r="AU19" s="81">
        <v>0</v>
      </c>
      <c r="AV19" s="81">
        <v>1</v>
      </c>
      <c r="AW19" s="81" t="s">
        <v>564</v>
      </c>
      <c r="AX19" s="82"/>
      <c r="AY19" s="81">
        <v>14319.5</v>
      </c>
      <c r="AZ19" s="81">
        <v>12931.2</v>
      </c>
      <c r="BA19" s="81">
        <v>0</v>
      </c>
      <c r="BB19" s="81">
        <v>0</v>
      </c>
      <c r="BC19" s="81">
        <v>0</v>
      </c>
      <c r="BD19" s="81">
        <v>894.9</v>
      </c>
      <c r="BE19" s="81" t="s">
        <v>564</v>
      </c>
      <c r="BF19" s="82"/>
      <c r="BG19" s="81">
        <v>0</v>
      </c>
      <c r="BH19" s="81">
        <v>0</v>
      </c>
      <c r="BI19" s="81">
        <v>30.524999999999999</v>
      </c>
      <c r="BJ19" s="81">
        <v>0</v>
      </c>
      <c r="BK19" s="81">
        <v>118.23800000000001</v>
      </c>
      <c r="BL19" s="81">
        <v>0</v>
      </c>
      <c r="BM19" s="82"/>
      <c r="BN19" s="81">
        <v>0</v>
      </c>
      <c r="BO19" s="81">
        <v>0</v>
      </c>
      <c r="BP19" s="81">
        <v>5</v>
      </c>
      <c r="BQ19" s="81">
        <v>0</v>
      </c>
      <c r="BR19" s="81">
        <v>15</v>
      </c>
      <c r="BS19" s="81">
        <v>0</v>
      </c>
      <c r="BT19"/>
      <c r="BU19" s="80">
        <v>122.163</v>
      </c>
      <c r="BV19" s="80">
        <v>26.6</v>
      </c>
      <c r="BW19" s="80">
        <v>0</v>
      </c>
      <c r="BX19" s="80">
        <v>0</v>
      </c>
      <c r="BY19" s="80">
        <v>0</v>
      </c>
      <c r="BZ19" s="80">
        <v>0</v>
      </c>
      <c r="CA19" s="80">
        <v>0</v>
      </c>
      <c r="CB19" s="80">
        <v>0</v>
      </c>
      <c r="CC19" s="80">
        <v>0</v>
      </c>
    </row>
    <row r="20" spans="1:81">
      <c r="A20" s="80" t="s">
        <v>1650</v>
      </c>
      <c r="B20" s="80">
        <v>471</v>
      </c>
      <c r="C20" s="80">
        <v>12</v>
      </c>
      <c r="D20" s="80">
        <v>28</v>
      </c>
      <c r="E20" s="80">
        <v>2015</v>
      </c>
      <c r="F20" s="80" t="s">
        <v>91</v>
      </c>
      <c r="G20" s="80" t="s">
        <v>1638</v>
      </c>
      <c r="H20" s="80" t="s">
        <v>1639</v>
      </c>
      <c r="I20" s="177"/>
      <c r="J20" s="81">
        <v>165.70262678802123</v>
      </c>
      <c r="K20" s="81">
        <v>35.907881285369314</v>
      </c>
      <c r="L20" s="81">
        <v>42.050597203486248</v>
      </c>
      <c r="M20" s="81">
        <v>841.96244104913171</v>
      </c>
      <c r="N20" s="81">
        <v>691.20193647077474</v>
      </c>
      <c r="O20" s="81">
        <v>277.54407884821489</v>
      </c>
      <c r="P20" s="81">
        <v>168.25695662638213</v>
      </c>
      <c r="Q20" s="81">
        <v>21.369005394817687</v>
      </c>
      <c r="R20" s="81">
        <v>0</v>
      </c>
      <c r="S20" s="81">
        <v>43.585904627451143</v>
      </c>
      <c r="T20" s="82"/>
      <c r="U20" s="81">
        <v>15018570</v>
      </c>
      <c r="V20" s="81">
        <v>12066</v>
      </c>
      <c r="W20" s="81">
        <v>1039</v>
      </c>
      <c r="X20" s="81">
        <v>147540</v>
      </c>
      <c r="Y20" s="81">
        <v>133149</v>
      </c>
      <c r="Z20" s="81">
        <v>161251</v>
      </c>
      <c r="AA20" s="81">
        <v>33482</v>
      </c>
      <c r="AB20" s="81">
        <v>294106</v>
      </c>
      <c r="AC20" s="81">
        <v>0</v>
      </c>
      <c r="AD20" s="81">
        <v>43.585904627451143</v>
      </c>
      <c r="AE20" s="82"/>
      <c r="AF20" s="81">
        <v>141790250.27196237</v>
      </c>
      <c r="AG20" s="81">
        <v>23802413.739772025</v>
      </c>
      <c r="AH20" s="81">
        <v>6262898.294803597</v>
      </c>
      <c r="AI20" s="81">
        <v>991576464.01702011</v>
      </c>
      <c r="AJ20" s="81">
        <v>793073786.70950103</v>
      </c>
      <c r="AK20" s="81">
        <v>0</v>
      </c>
      <c r="AL20" s="81">
        <v>0</v>
      </c>
      <c r="AM20" s="81">
        <v>40305993.571731403</v>
      </c>
      <c r="AN20" s="81">
        <v>0</v>
      </c>
      <c r="AO20" s="81">
        <v>0</v>
      </c>
      <c r="AP20" s="82"/>
      <c r="AQ20" s="81">
        <v>3761</v>
      </c>
      <c r="AR20" s="81">
        <v>395</v>
      </c>
      <c r="AS20" s="81">
        <v>0</v>
      </c>
      <c r="AT20" s="81">
        <v>0</v>
      </c>
      <c r="AU20" s="81">
        <v>0</v>
      </c>
      <c r="AV20" s="81">
        <v>1</v>
      </c>
      <c r="AW20" s="81" t="s">
        <v>564</v>
      </c>
      <c r="AX20" s="82"/>
      <c r="AY20" s="81">
        <v>15721.2</v>
      </c>
      <c r="AZ20" s="81">
        <v>16021.3</v>
      </c>
      <c r="BA20" s="81">
        <v>0</v>
      </c>
      <c r="BB20" s="81">
        <v>0</v>
      </c>
      <c r="BC20" s="81">
        <v>0</v>
      </c>
      <c r="BD20" s="81">
        <v>894.9</v>
      </c>
      <c r="BE20" s="81" t="s">
        <v>564</v>
      </c>
      <c r="BF20" s="82"/>
      <c r="BG20" s="81">
        <v>0</v>
      </c>
      <c r="BH20" s="81">
        <v>0</v>
      </c>
      <c r="BI20" s="81">
        <v>25.286000000000001</v>
      </c>
      <c r="BJ20" s="81">
        <v>0</v>
      </c>
      <c r="BK20" s="81">
        <v>113.00300000000003</v>
      </c>
      <c r="BL20" s="81">
        <v>0</v>
      </c>
      <c r="BM20" s="82"/>
      <c r="BN20" s="81">
        <v>0</v>
      </c>
      <c r="BO20" s="81">
        <v>0</v>
      </c>
      <c r="BP20" s="81">
        <v>4</v>
      </c>
      <c r="BQ20" s="81">
        <v>0</v>
      </c>
      <c r="BR20" s="81">
        <v>14</v>
      </c>
      <c r="BS20" s="81">
        <v>0</v>
      </c>
      <c r="BT20"/>
      <c r="BU20" s="80">
        <v>110.389</v>
      </c>
      <c r="BV20" s="80">
        <v>27.9</v>
      </c>
      <c r="BW20" s="80">
        <v>0</v>
      </c>
      <c r="BX20" s="80">
        <v>0</v>
      </c>
      <c r="BY20" s="80">
        <v>0</v>
      </c>
      <c r="BZ20" s="80">
        <v>0</v>
      </c>
      <c r="CA20" s="80">
        <v>0</v>
      </c>
      <c r="CB20" s="80">
        <v>0</v>
      </c>
      <c r="CC20" s="80">
        <v>0</v>
      </c>
    </row>
    <row r="21" spans="1:81">
      <c r="A21" s="80" t="s">
        <v>1651</v>
      </c>
      <c r="B21" s="80">
        <v>472</v>
      </c>
      <c r="C21" s="80">
        <v>13</v>
      </c>
      <c r="D21" s="80">
        <v>28</v>
      </c>
      <c r="E21" s="80">
        <v>2016</v>
      </c>
      <c r="F21" s="80" t="s">
        <v>92</v>
      </c>
      <c r="G21" s="80" t="s">
        <v>1638</v>
      </c>
      <c r="H21" s="80" t="s">
        <v>1639</v>
      </c>
      <c r="I21" s="177"/>
      <c r="J21" s="81">
        <v>130.50258978003401</v>
      </c>
      <c r="K21" s="81">
        <v>35.099602200220453</v>
      </c>
      <c r="L21" s="81">
        <v>50.908578482187032</v>
      </c>
      <c r="M21" s="81">
        <v>672.12209312175628</v>
      </c>
      <c r="N21" s="81">
        <v>630.5160863707813</v>
      </c>
      <c r="O21" s="81">
        <v>276.78368485820886</v>
      </c>
      <c r="P21" s="81">
        <v>163.72435301204402</v>
      </c>
      <c r="Q21" s="81">
        <v>20.680704594723164</v>
      </c>
      <c r="R21" s="81">
        <v>0</v>
      </c>
      <c r="S21" s="81">
        <v>39.384394781241873</v>
      </c>
      <c r="T21" s="82"/>
      <c r="U21" s="81">
        <v>11929948</v>
      </c>
      <c r="V21" s="81">
        <v>12066</v>
      </c>
      <c r="W21" s="81">
        <v>1039</v>
      </c>
      <c r="X21" s="81">
        <v>147540</v>
      </c>
      <c r="Y21" s="81">
        <v>133982</v>
      </c>
      <c r="Z21" s="81">
        <v>162786</v>
      </c>
      <c r="AA21" s="81">
        <v>33697</v>
      </c>
      <c r="AB21" s="81">
        <v>292795</v>
      </c>
      <c r="AC21" s="81">
        <v>0</v>
      </c>
      <c r="AD21" s="81">
        <v>39.384394781241873</v>
      </c>
      <c r="AE21" s="82"/>
      <c r="AF21" s="81">
        <v>111465906.36559311</v>
      </c>
      <c r="AG21" s="81">
        <v>23397098.490304571</v>
      </c>
      <c r="AH21" s="81">
        <v>6036865.8854440805</v>
      </c>
      <c r="AI21" s="81">
        <v>910641278.0267179</v>
      </c>
      <c r="AJ21" s="81">
        <v>659256971.97661626</v>
      </c>
      <c r="AK21" s="81">
        <v>0</v>
      </c>
      <c r="AL21" s="81">
        <v>0</v>
      </c>
      <c r="AM21" s="81">
        <v>40157500.739716657</v>
      </c>
      <c r="AN21" s="81">
        <v>0</v>
      </c>
      <c r="AO21" s="81">
        <v>0</v>
      </c>
      <c r="AP21" s="82"/>
      <c r="AQ21" s="81">
        <v>4102</v>
      </c>
      <c r="AR21" s="81">
        <v>450</v>
      </c>
      <c r="AS21" s="81">
        <v>0</v>
      </c>
      <c r="AT21" s="81">
        <v>0</v>
      </c>
      <c r="AU21" s="81">
        <v>0</v>
      </c>
      <c r="AV21" s="81">
        <v>1</v>
      </c>
      <c r="AW21" s="81" t="s">
        <v>564</v>
      </c>
      <c r="AX21" s="82"/>
      <c r="AY21" s="81">
        <v>17501.400000000001</v>
      </c>
      <c r="AZ21" s="81">
        <v>17708.2</v>
      </c>
      <c r="BA21" s="81">
        <v>0</v>
      </c>
      <c r="BB21" s="81">
        <v>0</v>
      </c>
      <c r="BC21" s="81">
        <v>0</v>
      </c>
      <c r="BD21" s="81">
        <v>894.9</v>
      </c>
      <c r="BE21" s="81" t="s">
        <v>564</v>
      </c>
      <c r="BF21" s="82"/>
      <c r="BG21" s="81">
        <v>0</v>
      </c>
      <c r="BH21" s="81">
        <v>0</v>
      </c>
      <c r="BI21" s="81">
        <v>29.814</v>
      </c>
      <c r="BJ21" s="81">
        <v>0</v>
      </c>
      <c r="BK21" s="81">
        <v>119.87499999999999</v>
      </c>
      <c r="BL21" s="81">
        <v>0</v>
      </c>
      <c r="BM21" s="82"/>
      <c r="BN21" s="81">
        <v>0</v>
      </c>
      <c r="BO21" s="81">
        <v>0</v>
      </c>
      <c r="BP21" s="81">
        <v>5</v>
      </c>
      <c r="BQ21" s="81">
        <v>0</v>
      </c>
      <c r="BR21" s="81">
        <v>15</v>
      </c>
      <c r="BS21" s="81">
        <v>0</v>
      </c>
      <c r="BT21"/>
      <c r="BU21" s="80">
        <v>118.023</v>
      </c>
      <c r="BV21" s="80">
        <v>26.1</v>
      </c>
      <c r="BW21" s="80">
        <v>0</v>
      </c>
      <c r="BX21" s="80">
        <v>0</v>
      </c>
      <c r="BY21" s="80">
        <v>5.5659999999999998</v>
      </c>
      <c r="BZ21" s="80">
        <v>0</v>
      </c>
      <c r="CA21" s="80">
        <v>0</v>
      </c>
      <c r="CB21" s="80">
        <v>0</v>
      </c>
      <c r="CC21" s="80">
        <v>0</v>
      </c>
    </row>
    <row r="22" spans="1:81">
      <c r="A22" s="80" t="s">
        <v>1652</v>
      </c>
      <c r="B22" s="80">
        <v>473</v>
      </c>
      <c r="C22" s="80">
        <v>14</v>
      </c>
      <c r="D22" s="80">
        <v>28</v>
      </c>
      <c r="E22" s="80">
        <v>2017</v>
      </c>
      <c r="F22" s="80" t="s">
        <v>71</v>
      </c>
      <c r="G22" s="80" t="s">
        <v>1638</v>
      </c>
      <c r="H22" s="80" t="s">
        <v>1639</v>
      </c>
      <c r="I22" s="177"/>
      <c r="J22" s="81">
        <v>114.4832980260836</v>
      </c>
      <c r="K22" s="81">
        <v>35.59260688122739</v>
      </c>
      <c r="L22" s="81">
        <v>45.284805317888726</v>
      </c>
      <c r="M22" s="81">
        <v>603.28598620377477</v>
      </c>
      <c r="N22" s="81">
        <v>627.80529306192227</v>
      </c>
      <c r="O22" s="81">
        <v>274.76601983185986</v>
      </c>
      <c r="P22" s="81">
        <v>161.80370400876242</v>
      </c>
      <c r="Q22" s="81">
        <v>19.934161995811284</v>
      </c>
      <c r="R22" s="81">
        <v>0</v>
      </c>
      <c r="S22" s="81">
        <v>38.285140229344528</v>
      </c>
      <c r="T22" s="82"/>
      <c r="U22" s="81">
        <v>11962691</v>
      </c>
      <c r="V22" s="81">
        <v>12066</v>
      </c>
      <c r="W22" s="81">
        <v>1039</v>
      </c>
      <c r="X22" s="81">
        <v>147540</v>
      </c>
      <c r="Y22" s="81">
        <v>134747</v>
      </c>
      <c r="Z22" s="81">
        <v>164280</v>
      </c>
      <c r="AA22" s="81">
        <v>33514</v>
      </c>
      <c r="AB22" s="81">
        <v>291859</v>
      </c>
      <c r="AC22" s="81">
        <v>0</v>
      </c>
      <c r="AD22" s="81">
        <v>38.285140229344528</v>
      </c>
      <c r="AE22" s="82"/>
      <c r="AF22" s="81">
        <v>100280332.6988901</v>
      </c>
      <c r="AG22" s="81">
        <v>23796309.580785241</v>
      </c>
      <c r="AH22" s="81">
        <v>7178503.2396597033</v>
      </c>
      <c r="AI22" s="81">
        <v>869571899.15704525</v>
      </c>
      <c r="AJ22" s="81">
        <v>754992673.53623712</v>
      </c>
      <c r="AK22" s="81">
        <v>0</v>
      </c>
      <c r="AL22" s="81">
        <v>0</v>
      </c>
      <c r="AM22" s="81">
        <v>40091760.864838563</v>
      </c>
      <c r="AN22" s="81">
        <v>0</v>
      </c>
      <c r="AO22" s="81">
        <v>0</v>
      </c>
      <c r="AP22" s="82"/>
      <c r="AQ22" s="81">
        <v>4400</v>
      </c>
      <c r="AR22" s="81">
        <v>488</v>
      </c>
      <c r="AS22" s="81">
        <v>0</v>
      </c>
      <c r="AT22" s="81">
        <v>0</v>
      </c>
      <c r="AU22" s="81">
        <v>0</v>
      </c>
      <c r="AV22" s="81">
        <v>1</v>
      </c>
      <c r="AW22" s="81" t="s">
        <v>564</v>
      </c>
      <c r="AX22" s="82"/>
      <c r="AY22" s="81">
        <v>19065.3</v>
      </c>
      <c r="AZ22" s="81">
        <v>19063</v>
      </c>
      <c r="BA22" s="81">
        <v>0</v>
      </c>
      <c r="BB22" s="81">
        <v>0</v>
      </c>
      <c r="BC22" s="81">
        <v>0</v>
      </c>
      <c r="BD22" s="81">
        <v>894.9</v>
      </c>
      <c r="BE22" s="81" t="s">
        <v>564</v>
      </c>
      <c r="BF22" s="82"/>
      <c r="BG22" s="81">
        <v>0</v>
      </c>
      <c r="BH22" s="81">
        <v>0</v>
      </c>
      <c r="BI22" s="81">
        <v>29.053000000000001</v>
      </c>
      <c r="BJ22" s="81">
        <v>0</v>
      </c>
      <c r="BK22" s="81">
        <v>116.50899999999999</v>
      </c>
      <c r="BL22" s="81">
        <v>0</v>
      </c>
      <c r="BM22" s="82"/>
      <c r="BN22" s="81">
        <v>0</v>
      </c>
      <c r="BO22" s="81">
        <v>0</v>
      </c>
      <c r="BP22" s="81">
        <v>5</v>
      </c>
      <c r="BQ22" s="81">
        <v>0</v>
      </c>
      <c r="BR22" s="81">
        <v>15</v>
      </c>
      <c r="BS22" s="81">
        <v>0</v>
      </c>
      <c r="BT22"/>
      <c r="BU22" s="80">
        <v>114.63500000000001</v>
      </c>
      <c r="BV22" s="80">
        <v>25.3</v>
      </c>
      <c r="BW22" s="80">
        <v>0</v>
      </c>
      <c r="BX22" s="80">
        <v>0</v>
      </c>
      <c r="BY22" s="80">
        <v>5.6269999999999998</v>
      </c>
      <c r="BZ22" s="80">
        <v>0</v>
      </c>
      <c r="CA22" s="80">
        <v>0</v>
      </c>
      <c r="CB22" s="80">
        <v>0</v>
      </c>
      <c r="CC22" s="80">
        <v>0</v>
      </c>
    </row>
    <row r="23" spans="1:81">
      <c r="A23" s="80" t="s">
        <v>1653</v>
      </c>
      <c r="B23" s="80">
        <v>474</v>
      </c>
      <c r="C23" s="80">
        <v>15</v>
      </c>
      <c r="D23" s="80">
        <v>28</v>
      </c>
      <c r="E23" s="80">
        <v>2018</v>
      </c>
      <c r="F23" s="80" t="s">
        <v>93</v>
      </c>
      <c r="G23" s="80" t="s">
        <v>1638</v>
      </c>
      <c r="H23" s="80" t="s">
        <v>1639</v>
      </c>
      <c r="I23" s="177"/>
      <c r="J23" s="81">
        <v>114.69507952366945</v>
      </c>
      <c r="K23" s="81">
        <v>33.853354024248425</v>
      </c>
      <c r="L23" s="81">
        <v>41.467125011301498</v>
      </c>
      <c r="M23" s="81">
        <v>645.16517420288426</v>
      </c>
      <c r="N23" s="81">
        <v>582.84256476424423</v>
      </c>
      <c r="O23" s="81">
        <v>271.21370811850085</v>
      </c>
      <c r="P23" s="81">
        <v>159.12237725611195</v>
      </c>
      <c r="Q23" s="81">
        <v>18.388693347311108</v>
      </c>
      <c r="R23" s="81">
        <v>0</v>
      </c>
      <c r="S23" s="81">
        <v>38.002438929807681</v>
      </c>
      <c r="T23" s="82"/>
      <c r="U23" s="81">
        <v>12288756</v>
      </c>
      <c r="V23" s="81">
        <v>12066</v>
      </c>
      <c r="W23" s="81">
        <v>1039</v>
      </c>
      <c r="X23" s="81">
        <v>147540</v>
      </c>
      <c r="Y23" s="81">
        <v>135472</v>
      </c>
      <c r="Z23" s="81">
        <v>165261</v>
      </c>
      <c r="AA23" s="81">
        <v>33290</v>
      </c>
      <c r="AB23" s="81">
        <v>290136</v>
      </c>
      <c r="AC23" s="81">
        <v>0</v>
      </c>
      <c r="AD23" s="81">
        <v>38.002438929807681</v>
      </c>
      <c r="AE23" s="82"/>
      <c r="AF23" s="81">
        <v>106495808.6466295</v>
      </c>
      <c r="AG23" s="81">
        <v>21593560.874305379</v>
      </c>
      <c r="AH23" s="81">
        <v>6785245.1881113304</v>
      </c>
      <c r="AI23" s="81">
        <v>892548357.82051587</v>
      </c>
      <c r="AJ23" s="81">
        <v>687426979.94100308</v>
      </c>
      <c r="AK23" s="81">
        <v>0</v>
      </c>
      <c r="AL23" s="81">
        <v>0</v>
      </c>
      <c r="AM23" s="81">
        <v>39937542.657434963</v>
      </c>
      <c r="AN23" s="81">
        <v>0</v>
      </c>
      <c r="AO23" s="81">
        <v>0</v>
      </c>
      <c r="AP23" s="82"/>
      <c r="AQ23" s="81">
        <v>4755</v>
      </c>
      <c r="AR23" s="81">
        <v>573</v>
      </c>
      <c r="AS23" s="81">
        <v>0</v>
      </c>
      <c r="AT23" s="81">
        <v>0</v>
      </c>
      <c r="AU23" s="81">
        <v>0</v>
      </c>
      <c r="AV23" s="81">
        <v>1</v>
      </c>
      <c r="AW23" s="81" t="s">
        <v>564</v>
      </c>
      <c r="AX23" s="82"/>
      <c r="AY23" s="81">
        <v>20926.299999999988</v>
      </c>
      <c r="AZ23" s="81">
        <v>22203.5</v>
      </c>
      <c r="BA23" s="81">
        <v>0</v>
      </c>
      <c r="BB23" s="81">
        <v>0</v>
      </c>
      <c r="BC23" s="81">
        <v>0</v>
      </c>
      <c r="BD23" s="81">
        <v>894.9</v>
      </c>
      <c r="BE23" s="81" t="s">
        <v>564</v>
      </c>
      <c r="BF23" s="82"/>
      <c r="BG23" s="81">
        <v>0</v>
      </c>
      <c r="BH23" s="81">
        <v>0</v>
      </c>
      <c r="BI23" s="81">
        <v>27.925000000000001</v>
      </c>
      <c r="BJ23" s="81">
        <v>0</v>
      </c>
      <c r="BK23" s="81">
        <v>113.04299999999999</v>
      </c>
      <c r="BL23" s="81">
        <v>0</v>
      </c>
      <c r="BM23" s="82"/>
      <c r="BN23" s="81">
        <v>0</v>
      </c>
      <c r="BO23" s="81">
        <v>0</v>
      </c>
      <c r="BP23" s="81">
        <v>5</v>
      </c>
      <c r="BQ23" s="81">
        <v>0</v>
      </c>
      <c r="BR23" s="81">
        <v>15</v>
      </c>
      <c r="BS23" s="81">
        <v>0</v>
      </c>
      <c r="BT23"/>
      <c r="BU23" s="80">
        <v>109.316</v>
      </c>
      <c r="BV23" s="80">
        <v>26</v>
      </c>
      <c r="BW23" s="80">
        <v>0</v>
      </c>
      <c r="BX23" s="80">
        <v>0</v>
      </c>
      <c r="BY23" s="80">
        <v>5.6520000000000001</v>
      </c>
      <c r="BZ23" s="80">
        <v>0</v>
      </c>
      <c r="CA23" s="80">
        <v>0</v>
      </c>
      <c r="CB23" s="80">
        <v>0</v>
      </c>
      <c r="CC23" s="80">
        <v>0</v>
      </c>
    </row>
    <row r="24" spans="1:81">
      <c r="A24" s="80" t="s">
        <v>1654</v>
      </c>
      <c r="B24" s="80">
        <v>475</v>
      </c>
      <c r="C24" s="80">
        <v>16</v>
      </c>
      <c r="D24" s="80">
        <v>28</v>
      </c>
      <c r="E24" s="80">
        <v>2019</v>
      </c>
      <c r="F24" s="80" t="s">
        <v>73</v>
      </c>
      <c r="G24" s="80" t="s">
        <v>1638</v>
      </c>
      <c r="H24" s="80" t="s">
        <v>1639</v>
      </c>
      <c r="I24" s="177"/>
      <c r="J24" s="81">
        <v>110.32093999307173</v>
      </c>
      <c r="K24" s="81">
        <v>31.831752863754954</v>
      </c>
      <c r="L24" s="81">
        <v>41.865256421356492</v>
      </c>
      <c r="M24" s="81">
        <v>601.12518465555388</v>
      </c>
      <c r="N24" s="81">
        <v>545.1695760624159</v>
      </c>
      <c r="O24" s="81">
        <v>264.44868913874484</v>
      </c>
      <c r="P24" s="81">
        <v>157.52906199309137</v>
      </c>
      <c r="Q24" s="81">
        <v>17.801134628450765</v>
      </c>
      <c r="R24" s="81">
        <v>0</v>
      </c>
      <c r="S24" s="81">
        <v>37.012714010876863</v>
      </c>
      <c r="T24" s="82"/>
      <c r="U24" s="81">
        <v>12554456</v>
      </c>
      <c r="V24" s="81">
        <v>12066</v>
      </c>
      <c r="W24" s="81">
        <v>1039</v>
      </c>
      <c r="X24" s="81">
        <v>147540</v>
      </c>
      <c r="Y24" s="81">
        <v>136123</v>
      </c>
      <c r="Z24" s="81">
        <v>165563</v>
      </c>
      <c r="AA24" s="81">
        <v>32710</v>
      </c>
      <c r="AB24" s="81">
        <v>288470</v>
      </c>
      <c r="AC24" s="81">
        <v>0</v>
      </c>
      <c r="AD24" s="81">
        <v>37.012714010876863</v>
      </c>
      <c r="AE24" s="82"/>
      <c r="AF24" s="81">
        <v>108892212.79055271</v>
      </c>
      <c r="AG24" s="81">
        <v>20925655.256919</v>
      </c>
      <c r="AH24" s="81">
        <v>7225948.9378751796</v>
      </c>
      <c r="AI24" s="81">
        <v>855971288.56982875</v>
      </c>
      <c r="AJ24" s="81">
        <v>631564707.08960664</v>
      </c>
      <c r="AK24" s="81">
        <v>0</v>
      </c>
      <c r="AL24" s="81">
        <v>0</v>
      </c>
      <c r="AM24" s="81">
        <v>39287442.399002671</v>
      </c>
      <c r="AN24" s="81">
        <v>0</v>
      </c>
      <c r="AO24" s="81">
        <v>0</v>
      </c>
      <c r="AP24" s="82"/>
      <c r="AQ24" s="81">
        <v>5009</v>
      </c>
      <c r="AR24" s="81">
        <v>609</v>
      </c>
      <c r="AS24" s="81">
        <v>1</v>
      </c>
      <c r="AT24" s="81">
        <v>0</v>
      </c>
      <c r="AU24" s="81">
        <v>0</v>
      </c>
      <c r="AV24" s="81">
        <v>1</v>
      </c>
      <c r="AW24" s="81" t="s">
        <v>564</v>
      </c>
      <c r="AX24" s="82"/>
      <c r="AY24" s="81">
        <v>22255.599999999991</v>
      </c>
      <c r="AZ24" s="81">
        <v>23809.399999999991</v>
      </c>
      <c r="BA24" s="81">
        <v>18000</v>
      </c>
      <c r="BB24" s="81">
        <v>0</v>
      </c>
      <c r="BC24" s="81">
        <v>0</v>
      </c>
      <c r="BD24" s="81">
        <v>894.9</v>
      </c>
      <c r="BE24" s="81" t="s">
        <v>564</v>
      </c>
      <c r="BF24" s="82"/>
      <c r="BG24" s="81">
        <v>0</v>
      </c>
      <c r="BH24" s="81">
        <v>0</v>
      </c>
      <c r="BI24" s="81">
        <v>27.747420000000002</v>
      </c>
      <c r="BJ24" s="81">
        <v>0</v>
      </c>
      <c r="BK24" s="81">
        <v>110.66399999999999</v>
      </c>
      <c r="BL24" s="81">
        <v>0</v>
      </c>
      <c r="BM24" s="82"/>
      <c r="BN24" s="81">
        <v>0</v>
      </c>
      <c r="BO24" s="81">
        <v>0</v>
      </c>
      <c r="BP24" s="81">
        <v>6</v>
      </c>
      <c r="BQ24" s="81">
        <v>0</v>
      </c>
      <c r="BR24" s="81">
        <v>15</v>
      </c>
      <c r="BS24" s="81">
        <v>0</v>
      </c>
      <c r="BT24"/>
      <c r="BU24" s="80">
        <v>101.831</v>
      </c>
      <c r="BV24" s="80">
        <v>31</v>
      </c>
      <c r="BW24" s="80">
        <v>0</v>
      </c>
      <c r="BX24" s="80">
        <v>3.9539999999999999E-2</v>
      </c>
      <c r="BY24" s="80">
        <v>5.5408799999999996</v>
      </c>
      <c r="BZ24" s="80">
        <v>0</v>
      </c>
      <c r="CA24" s="80">
        <v>0</v>
      </c>
      <c r="CB24" s="80">
        <v>0</v>
      </c>
      <c r="CC24" s="80">
        <v>0</v>
      </c>
    </row>
    <row r="25" spans="1:81">
      <c r="A25" s="80" t="s">
        <v>1655</v>
      </c>
      <c r="B25" s="80">
        <v>476</v>
      </c>
      <c r="C25" s="80">
        <v>17</v>
      </c>
      <c r="D25" s="80">
        <v>28</v>
      </c>
      <c r="E25" s="80">
        <v>2020</v>
      </c>
      <c r="F25" s="80" t="s">
        <v>218</v>
      </c>
      <c r="G25" s="80" t="s">
        <v>1638</v>
      </c>
      <c r="H25" s="80" t="s">
        <v>1639</v>
      </c>
      <c r="I25" s="177"/>
      <c r="J25" s="81">
        <v>125.7911229306024</v>
      </c>
      <c r="K25" s="81">
        <v>31.609310296519713</v>
      </c>
      <c r="L25" s="81">
        <v>42.533368863809663</v>
      </c>
      <c r="M25" s="81">
        <v>503.82551731033539</v>
      </c>
      <c r="N25" s="81">
        <v>526.74898949649219</v>
      </c>
      <c r="O25" s="81">
        <v>232.88818867591266</v>
      </c>
      <c r="P25" s="81">
        <v>147.10866507262404</v>
      </c>
      <c r="Q25" s="81">
        <v>16.911816721191446</v>
      </c>
      <c r="R25" s="81">
        <v>0</v>
      </c>
      <c r="S25" s="81">
        <v>40.040809881332812</v>
      </c>
      <c r="T25" s="82"/>
      <c r="U25" s="81">
        <v>11040705</v>
      </c>
      <c r="V25" s="81">
        <v>10536</v>
      </c>
      <c r="W25" s="81">
        <v>1085</v>
      </c>
      <c r="X25" s="81">
        <v>137160</v>
      </c>
      <c r="Y25" s="81">
        <v>136942</v>
      </c>
      <c r="Z25" s="81">
        <v>166416</v>
      </c>
      <c r="AA25" s="81">
        <v>33188</v>
      </c>
      <c r="AB25" s="81">
        <v>286820</v>
      </c>
      <c r="AC25" s="81">
        <v>0</v>
      </c>
      <c r="AD25" s="81">
        <v>40.040809881332812</v>
      </c>
      <c r="AE25" s="82"/>
      <c r="AF25" s="81">
        <v>91926543.683258981</v>
      </c>
      <c r="AG25" s="81">
        <v>20651236.91994264</v>
      </c>
      <c r="AH25" s="81">
        <v>7439582.973071822</v>
      </c>
      <c r="AI25" s="81">
        <v>760321656.21517515</v>
      </c>
      <c r="AJ25" s="81">
        <v>628819800.60900509</v>
      </c>
      <c r="AK25" s="81"/>
      <c r="AL25" s="81"/>
      <c r="AM25" s="81">
        <v>37433196.636663832</v>
      </c>
      <c r="AN25" s="81"/>
      <c r="AO25" s="81"/>
      <c r="AP25" s="82"/>
      <c r="AQ25" s="81">
        <v>5314</v>
      </c>
      <c r="AR25" s="81">
        <v>640</v>
      </c>
      <c r="AS25" s="81">
        <v>1</v>
      </c>
      <c r="AT25" s="81">
        <v>0</v>
      </c>
      <c r="AU25" s="81">
        <v>0</v>
      </c>
      <c r="AV25" s="81">
        <v>1</v>
      </c>
      <c r="AW25" s="81">
        <v>1</v>
      </c>
      <c r="AX25" s="82"/>
      <c r="AY25" s="81">
        <v>23983.299999999941</v>
      </c>
      <c r="AZ25" s="81">
        <v>25368.900000000009</v>
      </c>
      <c r="BA25" s="81">
        <v>18000</v>
      </c>
      <c r="BB25" s="81">
        <v>0</v>
      </c>
      <c r="BC25" s="81">
        <v>0</v>
      </c>
      <c r="BD25" s="81">
        <v>894.9</v>
      </c>
      <c r="BE25" s="81">
        <v>18000</v>
      </c>
      <c r="BF25" s="82"/>
      <c r="BG25" s="81">
        <v>0</v>
      </c>
      <c r="BH25" s="81">
        <v>0</v>
      </c>
      <c r="BI25" s="81">
        <v>26.398319999999998</v>
      </c>
      <c r="BJ25" s="81">
        <v>0</v>
      </c>
      <c r="BK25" s="81">
        <v>101.075</v>
      </c>
      <c r="BL25" s="81">
        <v>0</v>
      </c>
      <c r="BM25" s="82"/>
      <c r="BN25" s="81">
        <v>0</v>
      </c>
      <c r="BO25" s="81">
        <v>0</v>
      </c>
      <c r="BP25" s="81">
        <v>6</v>
      </c>
      <c r="BQ25" s="81">
        <v>0</v>
      </c>
      <c r="BR25" s="81">
        <v>14</v>
      </c>
      <c r="BS25" s="81">
        <v>0</v>
      </c>
      <c r="BT25"/>
      <c r="BU25" s="80">
        <v>93.441000000000003</v>
      </c>
      <c r="BV25" s="80">
        <v>28.2</v>
      </c>
      <c r="BW25" s="80">
        <v>0</v>
      </c>
      <c r="BX25" s="80">
        <v>4.8239999999999998E-2</v>
      </c>
      <c r="BY25" s="80">
        <v>5.7840800000000003</v>
      </c>
      <c r="BZ25" s="80">
        <v>0</v>
      </c>
      <c r="CA25" s="80">
        <v>0</v>
      </c>
      <c r="CB25" s="80">
        <v>0</v>
      </c>
      <c r="CC25" s="80">
        <v>0</v>
      </c>
    </row>
    <row r="26" spans="1:81">
      <c r="A26" s="80" t="s">
        <v>1656</v>
      </c>
      <c r="B26" s="80">
        <v>476</v>
      </c>
      <c r="C26" s="80">
        <v>18</v>
      </c>
      <c r="D26" s="80">
        <v>28</v>
      </c>
      <c r="E26" s="80">
        <v>2021</v>
      </c>
      <c r="F26" s="80" t="s">
        <v>75</v>
      </c>
      <c r="G26" s="174" t="s">
        <v>1638</v>
      </c>
      <c r="H26" s="80" t="s">
        <v>1639</v>
      </c>
      <c r="I26" s="177"/>
      <c r="J26" s="81">
        <v>122.45575231295587</v>
      </c>
      <c r="K26" s="81">
        <v>34.47812127540233</v>
      </c>
      <c r="L26" s="81">
        <v>38.733108447617262</v>
      </c>
      <c r="M26" s="81">
        <v>563.63874368339498</v>
      </c>
      <c r="N26" s="81">
        <v>531.23007619989926</v>
      </c>
      <c r="O26" s="81">
        <v>227.14724975964984</v>
      </c>
      <c r="P26" s="81">
        <v>151.19459015347039</v>
      </c>
      <c r="Q26" s="81">
        <v>17.022282531376572</v>
      </c>
      <c r="R26" s="81">
        <v>0</v>
      </c>
      <c r="S26" s="81">
        <v>34.160235699883287</v>
      </c>
      <c r="T26" s="82"/>
      <c r="U26" s="81">
        <v>11597617</v>
      </c>
      <c r="V26" s="81">
        <v>10536</v>
      </c>
      <c r="W26" s="81">
        <v>1085</v>
      </c>
      <c r="X26" s="81">
        <v>137160</v>
      </c>
      <c r="Y26" s="81">
        <v>137623</v>
      </c>
      <c r="Z26" s="81">
        <v>167132</v>
      </c>
      <c r="AA26" s="81">
        <v>33264</v>
      </c>
      <c r="AB26" s="81">
        <v>285270</v>
      </c>
      <c r="AC26" s="81">
        <v>0</v>
      </c>
      <c r="AD26" s="81">
        <v>34.160235699883287</v>
      </c>
      <c r="AE26" s="82"/>
      <c r="AF26" s="81">
        <v>88348017.000557423</v>
      </c>
      <c r="AG26" s="81">
        <v>21710582.662510108</v>
      </c>
      <c r="AH26" s="81">
        <v>6805414.3299553292</v>
      </c>
      <c r="AI26" s="81">
        <v>830636064.06378567</v>
      </c>
      <c r="AJ26" s="81">
        <v>619252609.36787081</v>
      </c>
      <c r="AK26" s="81">
        <v>0</v>
      </c>
      <c r="AL26" s="81">
        <v>0</v>
      </c>
      <c r="AM26" s="81">
        <v>37445649.274931937</v>
      </c>
      <c r="AN26" s="81">
        <v>0</v>
      </c>
      <c r="AO26" s="81">
        <v>0</v>
      </c>
      <c r="AP26" s="82"/>
      <c r="AQ26" s="81">
        <v>5644</v>
      </c>
      <c r="AR26" s="81">
        <v>649</v>
      </c>
      <c r="AS26" s="81">
        <v>1</v>
      </c>
      <c r="AT26" s="81">
        <v>1</v>
      </c>
      <c r="AU26" s="81">
        <v>0</v>
      </c>
      <c r="AV26" s="81">
        <v>1</v>
      </c>
      <c r="AW26" s="81"/>
      <c r="AX26" s="82"/>
      <c r="AY26" s="81">
        <v>25906.799999999948</v>
      </c>
      <c r="AZ26" s="81">
        <v>25623.000000000011</v>
      </c>
      <c r="BA26" s="81">
        <v>18000</v>
      </c>
      <c r="BB26" s="81">
        <v>1900</v>
      </c>
      <c r="BC26" s="81">
        <v>0</v>
      </c>
      <c r="BD26" s="81">
        <v>894.9</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1657</v>
      </c>
      <c r="B27" s="80">
        <v>476</v>
      </c>
      <c r="C27" s="80">
        <v>19</v>
      </c>
      <c r="D27" s="80">
        <v>28</v>
      </c>
      <c r="E27" s="80">
        <v>2022</v>
      </c>
      <c r="F27" s="80" t="s">
        <v>568</v>
      </c>
      <c r="G27" s="174" t="s">
        <v>1638</v>
      </c>
      <c r="H27" s="80" t="s">
        <v>1639</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6171</v>
      </c>
      <c r="AR27" s="81">
        <v>655</v>
      </c>
      <c r="AS27" s="81">
        <v>1</v>
      </c>
      <c r="AT27" s="81">
        <v>1</v>
      </c>
      <c r="AU27" s="81">
        <v>0</v>
      </c>
      <c r="AV27" s="81">
        <v>1</v>
      </c>
      <c r="AW27" s="81"/>
      <c r="AX27" s="82"/>
      <c r="AY27" s="81">
        <v>29103.000000000142</v>
      </c>
      <c r="AZ27" s="81">
        <v>65822.5</v>
      </c>
      <c r="BA27" s="81">
        <v>18000</v>
      </c>
      <c r="BB27" s="81">
        <v>1900</v>
      </c>
      <c r="BC27" s="81">
        <v>0</v>
      </c>
      <c r="BD27" s="81">
        <v>894.9</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1658</v>
      </c>
      <c r="B28" s="80">
        <v>120</v>
      </c>
      <c r="C28" s="80">
        <v>1</v>
      </c>
      <c r="D28" s="80">
        <v>8</v>
      </c>
      <c r="E28" s="80">
        <v>1990</v>
      </c>
      <c r="F28" s="80" t="s">
        <v>562</v>
      </c>
      <c r="G28" s="80" t="s">
        <v>1659</v>
      </c>
      <c r="H28" s="80" t="s">
        <v>1660</v>
      </c>
      <c r="I28" s="177"/>
      <c r="J28" s="81">
        <v>301.85051830333254</v>
      </c>
      <c r="K28" s="81">
        <v>29.558325134870515</v>
      </c>
      <c r="L28" s="81">
        <v>0.76630822199959725</v>
      </c>
      <c r="M28" s="81">
        <v>269.62624475744286</v>
      </c>
      <c r="N28" s="81">
        <v>194.63836216048654</v>
      </c>
      <c r="O28" s="81">
        <v>109.65406694296125</v>
      </c>
      <c r="P28" s="81">
        <v>135.56217525696897</v>
      </c>
      <c r="Q28" s="81">
        <v>13.730950819154783</v>
      </c>
      <c r="R28" s="81">
        <v>0</v>
      </c>
      <c r="S28" s="81">
        <v>17.267332027295542</v>
      </c>
      <c r="T28" s="82"/>
      <c r="U28" s="81">
        <v>75295292</v>
      </c>
      <c r="V28" s="81">
        <v>11349</v>
      </c>
      <c r="W28" s="81">
        <v>7</v>
      </c>
      <c r="X28" s="81">
        <v>112466</v>
      </c>
      <c r="Y28" s="81">
        <v>85205</v>
      </c>
      <c r="Z28" s="81">
        <v>45102</v>
      </c>
      <c r="AA28" s="81">
        <v>32916</v>
      </c>
      <c r="AB28" s="81">
        <v>222944</v>
      </c>
      <c r="AC28" s="81">
        <v>0</v>
      </c>
      <c r="AD28" s="81">
        <v>17.267332027295542</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1661</v>
      </c>
      <c r="B29" s="80">
        <v>121</v>
      </c>
      <c r="C29" s="80">
        <v>2</v>
      </c>
      <c r="D29" s="80">
        <v>8</v>
      </c>
      <c r="E29" s="80">
        <v>2005</v>
      </c>
      <c r="F29" s="80" t="s">
        <v>565</v>
      </c>
      <c r="G29" s="80" t="s">
        <v>1659</v>
      </c>
      <c r="H29" s="80" t="s">
        <v>1660</v>
      </c>
      <c r="I29" s="177"/>
      <c r="J29" s="81">
        <v>261.45147193082795</v>
      </c>
      <c r="K29" s="81">
        <v>17.967115811617074</v>
      </c>
      <c r="L29" s="81">
        <v>0.99902967614321314</v>
      </c>
      <c r="M29" s="81">
        <v>443.07867230284859</v>
      </c>
      <c r="N29" s="81">
        <v>297.92509779753834</v>
      </c>
      <c r="O29" s="81">
        <v>100.33068439265342</v>
      </c>
      <c r="P29" s="81">
        <v>99.658053402222194</v>
      </c>
      <c r="Q29" s="81">
        <v>13.39227733455373</v>
      </c>
      <c r="R29" s="81">
        <v>0</v>
      </c>
      <c r="S29" s="81">
        <v>14.322953690395119</v>
      </c>
      <c r="T29" s="82"/>
      <c r="U29" s="81">
        <v>33224338</v>
      </c>
      <c r="V29" s="81">
        <v>8420</v>
      </c>
      <c r="W29" s="81">
        <v>12</v>
      </c>
      <c r="X29" s="81">
        <v>105519</v>
      </c>
      <c r="Y29" s="81">
        <v>112562</v>
      </c>
      <c r="Z29" s="81">
        <v>47754</v>
      </c>
      <c r="AA29" s="81">
        <v>19818</v>
      </c>
      <c r="AB29" s="81">
        <v>227316</v>
      </c>
      <c r="AC29" s="81">
        <v>0</v>
      </c>
      <c r="AD29" s="81">
        <v>14.322953690395119</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1662</v>
      </c>
      <c r="B30" s="80">
        <v>122</v>
      </c>
      <c r="C30" s="80">
        <v>3</v>
      </c>
      <c r="D30" s="80">
        <v>8</v>
      </c>
      <c r="E30" s="80">
        <v>2006</v>
      </c>
      <c r="F30" s="80" t="s">
        <v>566</v>
      </c>
      <c r="G30" s="80" t="s">
        <v>1659</v>
      </c>
      <c r="H30" s="80" t="s">
        <v>1660</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1663</v>
      </c>
      <c r="B31" s="80">
        <v>123</v>
      </c>
      <c r="C31" s="80">
        <v>4</v>
      </c>
      <c r="D31" s="80">
        <v>8</v>
      </c>
      <c r="E31" s="80">
        <v>2007</v>
      </c>
      <c r="F31" s="80" t="s">
        <v>567</v>
      </c>
      <c r="G31" s="80" t="s">
        <v>1659</v>
      </c>
      <c r="H31" s="80" t="s">
        <v>1660</v>
      </c>
      <c r="I31" s="177"/>
      <c r="J31" s="81">
        <v>312.70528467724716</v>
      </c>
      <c r="K31" s="81">
        <v>21.215433337899178</v>
      </c>
      <c r="L31" s="81">
        <v>1.7859014243691278</v>
      </c>
      <c r="M31" s="81">
        <v>474.07194631499704</v>
      </c>
      <c r="N31" s="81">
        <v>332.11100111809441</v>
      </c>
      <c r="O31" s="81">
        <v>95.78382223562862</v>
      </c>
      <c r="P31" s="81">
        <v>96.472024645046019</v>
      </c>
      <c r="Q31" s="81">
        <v>14.569726160665747</v>
      </c>
      <c r="R31" s="81">
        <v>0</v>
      </c>
      <c r="S31" s="81">
        <v>18.142747184743428</v>
      </c>
      <c r="T31" s="82"/>
      <c r="U31" s="81">
        <v>34393865</v>
      </c>
      <c r="V31" s="81">
        <v>8951</v>
      </c>
      <c r="W31" s="81">
        <v>16</v>
      </c>
      <c r="X31" s="81">
        <v>120932</v>
      </c>
      <c r="Y31" s="81">
        <v>119549</v>
      </c>
      <c r="Z31" s="81">
        <v>47393</v>
      </c>
      <c r="AA31" s="81">
        <v>18892</v>
      </c>
      <c r="AB31" s="81">
        <v>234223</v>
      </c>
      <c r="AC31" s="81">
        <v>0</v>
      </c>
      <c r="AD31" s="81">
        <v>18.142747184743428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1664</v>
      </c>
      <c r="B32" s="80">
        <v>124</v>
      </c>
      <c r="C32" s="80">
        <v>5</v>
      </c>
      <c r="D32" s="80">
        <v>8</v>
      </c>
      <c r="E32" s="80">
        <v>2008</v>
      </c>
      <c r="F32" s="80" t="s">
        <v>84</v>
      </c>
      <c r="G32" s="80" t="s">
        <v>1659</v>
      </c>
      <c r="H32" s="80" t="s">
        <v>1660</v>
      </c>
      <c r="I32" s="177"/>
      <c r="J32" s="81">
        <v>257.70755864302623</v>
      </c>
      <c r="K32" s="81">
        <v>16.829363831404947</v>
      </c>
      <c r="L32" s="81">
        <v>1.5981562433033425</v>
      </c>
      <c r="M32" s="81">
        <v>473.07510237646227</v>
      </c>
      <c r="N32" s="81">
        <v>333.97031780640532</v>
      </c>
      <c r="O32" s="81">
        <v>90.692789100278205</v>
      </c>
      <c r="P32" s="81">
        <v>92.832408690141037</v>
      </c>
      <c r="Q32" s="81">
        <v>14.466618847895965</v>
      </c>
      <c r="R32" s="81">
        <v>0</v>
      </c>
      <c r="S32" s="81">
        <v>20.410569731155107</v>
      </c>
      <c r="T32" s="82"/>
      <c r="U32" s="81">
        <v>36147059</v>
      </c>
      <c r="V32" s="81">
        <v>8951</v>
      </c>
      <c r="W32" s="81">
        <v>16</v>
      </c>
      <c r="X32" s="81">
        <v>120932</v>
      </c>
      <c r="Y32" s="81">
        <v>122282</v>
      </c>
      <c r="Z32" s="81">
        <v>46449</v>
      </c>
      <c r="AA32" s="81">
        <v>18200</v>
      </c>
      <c r="AB32" s="81">
        <v>236387</v>
      </c>
      <c r="AC32" s="81">
        <v>0</v>
      </c>
      <c r="AD32" s="81">
        <v>20.410569731155107</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1665</v>
      </c>
      <c r="B33" s="80">
        <v>125</v>
      </c>
      <c r="C33" s="80">
        <v>6</v>
      </c>
      <c r="D33" s="80">
        <v>8</v>
      </c>
      <c r="E33" s="80">
        <v>2009</v>
      </c>
      <c r="F33" s="80" t="s">
        <v>85</v>
      </c>
      <c r="G33" s="80" t="s">
        <v>1659</v>
      </c>
      <c r="H33" s="80" t="s">
        <v>1660</v>
      </c>
      <c r="I33" s="177"/>
      <c r="J33" s="81">
        <v>231.86660444740383</v>
      </c>
      <c r="K33" s="81">
        <v>15.448226087443429</v>
      </c>
      <c r="L33" s="81">
        <v>0.62209398284208051</v>
      </c>
      <c r="M33" s="81">
        <v>466.65163584201832</v>
      </c>
      <c r="N33" s="81">
        <v>311.53511715886458</v>
      </c>
      <c r="O33" s="81">
        <v>90.674155027627521</v>
      </c>
      <c r="P33" s="81">
        <v>87.206355129307724</v>
      </c>
      <c r="Q33" s="81">
        <v>13.9589252359703</v>
      </c>
      <c r="R33" s="81">
        <v>0</v>
      </c>
      <c r="S33" s="81">
        <v>22.210950694313684</v>
      </c>
      <c r="T33" s="82"/>
      <c r="U33" s="81">
        <v>28643282</v>
      </c>
      <c r="V33" s="81">
        <v>9473</v>
      </c>
      <c r="W33" s="81">
        <v>6</v>
      </c>
      <c r="X33" s="81">
        <v>136307</v>
      </c>
      <c r="Y33" s="81">
        <v>124995</v>
      </c>
      <c r="Z33" s="81">
        <v>45838</v>
      </c>
      <c r="AA33" s="81">
        <v>17552</v>
      </c>
      <c r="AB33" s="81">
        <v>239440</v>
      </c>
      <c r="AC33" s="81">
        <v>0</v>
      </c>
      <c r="AD33" s="81">
        <v>22.210950694313684</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48.15</v>
      </c>
      <c r="BJ33" s="81">
        <v>0.41699999999999998</v>
      </c>
      <c r="BK33" s="81">
        <v>236.95499999999998</v>
      </c>
      <c r="BL33" s="81">
        <v>0</v>
      </c>
      <c r="BM33" s="82"/>
      <c r="BN33" s="81">
        <v>0</v>
      </c>
      <c r="BO33" s="81">
        <v>0</v>
      </c>
      <c r="BP33" s="81">
        <v>8</v>
      </c>
      <c r="BQ33" s="81">
        <v>1</v>
      </c>
      <c r="BR33" s="81">
        <v>13</v>
      </c>
      <c r="BS33" s="81">
        <v>0</v>
      </c>
      <c r="BT33"/>
      <c r="BU33" s="80"/>
      <c r="BV33" s="80"/>
      <c r="BW33" s="80"/>
      <c r="BX33" s="80"/>
      <c r="BY33" s="80"/>
      <c r="BZ33" s="80"/>
      <c r="CA33" s="80"/>
      <c r="CB33" s="80"/>
      <c r="CC33" s="80"/>
    </row>
    <row r="34" spans="1:81">
      <c r="A34" s="80" t="s">
        <v>1666</v>
      </c>
      <c r="B34" s="80">
        <v>126</v>
      </c>
      <c r="C34" s="80">
        <v>7</v>
      </c>
      <c r="D34" s="80">
        <v>8</v>
      </c>
      <c r="E34" s="80">
        <v>2010</v>
      </c>
      <c r="F34" s="80" t="s">
        <v>86</v>
      </c>
      <c r="G34" s="80" t="s">
        <v>1659</v>
      </c>
      <c r="H34" s="80" t="s">
        <v>1660</v>
      </c>
      <c r="I34" s="177"/>
      <c r="J34" s="81">
        <v>207.66431338518831</v>
      </c>
      <c r="K34" s="81">
        <v>13.848730241336982</v>
      </c>
      <c r="L34" s="81">
        <v>0.58106864250136936</v>
      </c>
      <c r="M34" s="81">
        <v>472.08006457874581</v>
      </c>
      <c r="N34" s="81">
        <v>319.65377668274374</v>
      </c>
      <c r="O34" s="81">
        <v>89.246634189284464</v>
      </c>
      <c r="P34" s="81">
        <v>87.406811403517878</v>
      </c>
      <c r="Q34" s="81">
        <v>14.6412699633273</v>
      </c>
      <c r="R34" s="81">
        <v>0</v>
      </c>
      <c r="S34" s="81">
        <v>26.793785258617152</v>
      </c>
      <c r="T34" s="82"/>
      <c r="U34" s="81">
        <v>27421286</v>
      </c>
      <c r="V34" s="81">
        <v>9473</v>
      </c>
      <c r="W34" s="81">
        <v>6</v>
      </c>
      <c r="X34" s="81">
        <v>136307</v>
      </c>
      <c r="Y34" s="81">
        <v>126509</v>
      </c>
      <c r="Z34" s="81">
        <v>45326</v>
      </c>
      <c r="AA34" s="81">
        <v>17153</v>
      </c>
      <c r="AB34" s="81">
        <v>240647</v>
      </c>
      <c r="AC34" s="81">
        <v>0</v>
      </c>
      <c r="AD34" s="81">
        <v>26.793785258617152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44.338999999999999</v>
      </c>
      <c r="BJ34" s="81">
        <v>0.63600000000000001</v>
      </c>
      <c r="BK34" s="81">
        <v>157.98999999999998</v>
      </c>
      <c r="BL34" s="81">
        <v>0</v>
      </c>
      <c r="BM34" s="82"/>
      <c r="BN34" s="81">
        <v>0</v>
      </c>
      <c r="BO34" s="81">
        <v>0</v>
      </c>
      <c r="BP34" s="81">
        <v>7</v>
      </c>
      <c r="BQ34" s="81">
        <v>1</v>
      </c>
      <c r="BR34" s="81">
        <v>15</v>
      </c>
      <c r="BS34" s="81">
        <v>0</v>
      </c>
      <c r="BT34"/>
      <c r="BU34" s="80">
        <v>140.86500000000001</v>
      </c>
      <c r="BV34" s="80">
        <v>62.1</v>
      </c>
      <c r="BW34" s="80">
        <v>0</v>
      </c>
      <c r="BX34" s="80">
        <v>0</v>
      </c>
      <c r="BY34" s="80">
        <v>0</v>
      </c>
      <c r="BZ34" s="80">
        <v>0</v>
      </c>
      <c r="CA34" s="80">
        <v>0</v>
      </c>
      <c r="CB34" s="80">
        <v>0</v>
      </c>
      <c r="CC34" s="80">
        <v>0</v>
      </c>
    </row>
    <row r="35" spans="1:81">
      <c r="A35" s="80" t="s">
        <v>1667</v>
      </c>
      <c r="B35" s="80">
        <v>127</v>
      </c>
      <c r="C35" s="80">
        <v>8</v>
      </c>
      <c r="D35" s="80">
        <v>8</v>
      </c>
      <c r="E35" s="80">
        <v>2011</v>
      </c>
      <c r="F35" s="80" t="s">
        <v>87</v>
      </c>
      <c r="G35" s="80" t="s">
        <v>1659</v>
      </c>
      <c r="H35" s="80" t="s">
        <v>1660</v>
      </c>
      <c r="I35" s="177"/>
      <c r="J35" s="81">
        <v>220.91415390304215</v>
      </c>
      <c r="K35" s="81">
        <v>20.906753572046142</v>
      </c>
      <c r="L35" s="81">
        <v>0.25620970801421816</v>
      </c>
      <c r="M35" s="81">
        <v>600.30694425689057</v>
      </c>
      <c r="N35" s="81">
        <v>371.99981832908668</v>
      </c>
      <c r="O35" s="81">
        <v>86.842142810250323</v>
      </c>
      <c r="P35" s="81">
        <v>83.901096632352051</v>
      </c>
      <c r="Q35" s="81">
        <v>16.919290149252813</v>
      </c>
      <c r="R35" s="81">
        <v>0</v>
      </c>
      <c r="S35" s="81">
        <v>27.982644000870483</v>
      </c>
      <c r="T35" s="82"/>
      <c r="U35" s="81">
        <v>27407881</v>
      </c>
      <c r="V35" s="81">
        <v>9473</v>
      </c>
      <c r="W35" s="81">
        <v>6</v>
      </c>
      <c r="X35" s="81">
        <v>136307</v>
      </c>
      <c r="Y35" s="81">
        <v>127458</v>
      </c>
      <c r="Z35" s="81">
        <v>45063</v>
      </c>
      <c r="AA35" s="81">
        <v>16955</v>
      </c>
      <c r="AB35" s="81">
        <v>241090</v>
      </c>
      <c r="AC35" s="81">
        <v>0</v>
      </c>
      <c r="AD35" s="81">
        <v>27.982644000870483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39.347999999999999</v>
      </c>
      <c r="BJ35" s="81">
        <v>0.72199999999999998</v>
      </c>
      <c r="BK35" s="81">
        <v>91.128</v>
      </c>
      <c r="BL35" s="81">
        <v>0</v>
      </c>
      <c r="BM35" s="82"/>
      <c r="BN35" s="81">
        <v>0</v>
      </c>
      <c r="BO35" s="81">
        <v>0</v>
      </c>
      <c r="BP35" s="81">
        <v>6</v>
      </c>
      <c r="BQ35" s="81">
        <v>1</v>
      </c>
      <c r="BR35" s="81">
        <v>14</v>
      </c>
      <c r="BS35" s="81">
        <v>0</v>
      </c>
      <c r="BT35"/>
      <c r="BU35" s="80">
        <v>131.19800000000001</v>
      </c>
      <c r="BV35" s="80">
        <v>0</v>
      </c>
      <c r="BW35" s="80">
        <v>0</v>
      </c>
      <c r="BX35" s="80">
        <v>0</v>
      </c>
      <c r="BY35" s="80">
        <v>0</v>
      </c>
      <c r="BZ35" s="80">
        <v>0</v>
      </c>
      <c r="CA35" s="80">
        <v>0</v>
      </c>
      <c r="CB35" s="80">
        <v>0</v>
      </c>
      <c r="CC35" s="80">
        <v>0</v>
      </c>
    </row>
    <row r="36" spans="1:81">
      <c r="A36" s="80" t="s">
        <v>1668</v>
      </c>
      <c r="B36" s="80">
        <v>128</v>
      </c>
      <c r="C36" s="80">
        <v>9</v>
      </c>
      <c r="D36" s="80">
        <v>8</v>
      </c>
      <c r="E36" s="80">
        <v>2012</v>
      </c>
      <c r="F36" s="80" t="s">
        <v>88</v>
      </c>
      <c r="G36" s="80" t="s">
        <v>1659</v>
      </c>
      <c r="H36" s="80" t="s">
        <v>1660</v>
      </c>
      <c r="I36" s="177"/>
      <c r="J36" s="81">
        <v>202.31036572237005</v>
      </c>
      <c r="K36" s="81">
        <v>20.623037251679264</v>
      </c>
      <c r="L36" s="81">
        <v>0.25366109598332753</v>
      </c>
      <c r="M36" s="81">
        <v>632.07155163799882</v>
      </c>
      <c r="N36" s="81">
        <v>414.64611933433622</v>
      </c>
      <c r="O36" s="81">
        <v>85.85667523229057</v>
      </c>
      <c r="P36" s="81">
        <v>82.417677129823446</v>
      </c>
      <c r="Q36" s="81">
        <v>19.290735601762464</v>
      </c>
      <c r="R36" s="81">
        <v>0</v>
      </c>
      <c r="S36" s="81">
        <v>28.317000065483505</v>
      </c>
      <c r="T36" s="82"/>
      <c r="U36" s="81">
        <v>27065315</v>
      </c>
      <c r="V36" s="81">
        <v>9473</v>
      </c>
      <c r="W36" s="81">
        <v>6</v>
      </c>
      <c r="X36" s="81">
        <v>136307</v>
      </c>
      <c r="Y36" s="81">
        <v>134564</v>
      </c>
      <c r="Z36" s="81">
        <v>44905</v>
      </c>
      <c r="AA36" s="81">
        <v>16561</v>
      </c>
      <c r="AB36" s="81">
        <v>253003</v>
      </c>
      <c r="AC36" s="81">
        <v>0</v>
      </c>
      <c r="AD36" s="81">
        <v>28.317000065483505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44.356000000000002</v>
      </c>
      <c r="BJ36" s="81">
        <v>0.73699999999999999</v>
      </c>
      <c r="BK36" s="81">
        <v>94.986000000000004</v>
      </c>
      <c r="BL36" s="81">
        <v>0</v>
      </c>
      <c r="BM36" s="82"/>
      <c r="BN36" s="81">
        <v>0</v>
      </c>
      <c r="BO36" s="81">
        <v>0</v>
      </c>
      <c r="BP36" s="81">
        <v>7</v>
      </c>
      <c r="BQ36" s="81">
        <v>2</v>
      </c>
      <c r="BR36" s="81">
        <v>14</v>
      </c>
      <c r="BS36" s="81">
        <v>0</v>
      </c>
      <c r="BT36"/>
      <c r="BU36" s="80">
        <v>140.07900000000001</v>
      </c>
      <c r="BV36" s="80">
        <v>0</v>
      </c>
      <c r="BW36" s="80">
        <v>0</v>
      </c>
      <c r="BX36" s="80">
        <v>0</v>
      </c>
      <c r="BY36" s="80">
        <v>0</v>
      </c>
      <c r="BZ36" s="80">
        <v>0</v>
      </c>
      <c r="CA36" s="80">
        <v>0</v>
      </c>
      <c r="CB36" s="80">
        <v>0</v>
      </c>
      <c r="CC36" s="80">
        <v>0</v>
      </c>
    </row>
    <row r="37" spans="1:81">
      <c r="A37" s="80" t="s">
        <v>1669</v>
      </c>
      <c r="B37" s="80">
        <v>129</v>
      </c>
      <c r="C37" s="80">
        <v>10</v>
      </c>
      <c r="D37" s="80">
        <v>8</v>
      </c>
      <c r="E37" s="80">
        <v>2013</v>
      </c>
      <c r="F37" s="80" t="s">
        <v>89</v>
      </c>
      <c r="G37" s="80" t="s">
        <v>1659</v>
      </c>
      <c r="H37" s="80" t="s">
        <v>1660</v>
      </c>
      <c r="I37" s="177"/>
      <c r="J37" s="81">
        <v>215.06784387757537</v>
      </c>
      <c r="K37" s="81">
        <v>17.783828121890746</v>
      </c>
      <c r="L37" s="81">
        <v>0.2324867102624269</v>
      </c>
      <c r="M37" s="81">
        <v>672.53638679355572</v>
      </c>
      <c r="N37" s="81">
        <v>403.08309251641845</v>
      </c>
      <c r="O37" s="81">
        <v>82.176187800249238</v>
      </c>
      <c r="P37" s="81">
        <v>82.17872806670033</v>
      </c>
      <c r="Q37" s="81">
        <v>19.696981117431896</v>
      </c>
      <c r="R37" s="81">
        <v>0</v>
      </c>
      <c r="S37" s="81">
        <v>30.098737968176785</v>
      </c>
      <c r="T37" s="82"/>
      <c r="U37" s="81">
        <v>27840320</v>
      </c>
      <c r="V37" s="81">
        <v>9473</v>
      </c>
      <c r="W37" s="81">
        <v>6</v>
      </c>
      <c r="X37" s="81">
        <v>136307</v>
      </c>
      <c r="Y37" s="81">
        <v>136065</v>
      </c>
      <c r="Z37" s="81">
        <v>44899</v>
      </c>
      <c r="AA37" s="81">
        <v>16451</v>
      </c>
      <c r="AB37" s="81">
        <v>254627</v>
      </c>
      <c r="AC37" s="81">
        <v>0</v>
      </c>
      <c r="AD37" s="81">
        <v>30.098737968176785</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44.631</v>
      </c>
      <c r="BJ37" s="81">
        <v>0.60699999999999998</v>
      </c>
      <c r="BK37" s="81">
        <v>203.01499999999999</v>
      </c>
      <c r="BL37" s="81">
        <v>0</v>
      </c>
      <c r="BM37" s="82"/>
      <c r="BN37" s="81">
        <v>0</v>
      </c>
      <c r="BO37" s="81">
        <v>0</v>
      </c>
      <c r="BP37" s="81">
        <v>7</v>
      </c>
      <c r="BQ37" s="81">
        <v>2</v>
      </c>
      <c r="BR37" s="81">
        <v>18</v>
      </c>
      <c r="BS37" s="81">
        <v>0</v>
      </c>
      <c r="BT37"/>
      <c r="BU37" s="80">
        <v>187.495</v>
      </c>
      <c r="BV37" s="80">
        <v>60.758000000000003</v>
      </c>
      <c r="BW37" s="80">
        <v>0</v>
      </c>
      <c r="BX37" s="80">
        <v>0</v>
      </c>
      <c r="BY37" s="80">
        <v>0</v>
      </c>
      <c r="BZ37" s="80">
        <v>0</v>
      </c>
      <c r="CA37" s="80">
        <v>0</v>
      </c>
      <c r="CB37" s="80">
        <v>0</v>
      </c>
      <c r="CC37" s="80">
        <v>0</v>
      </c>
    </row>
    <row r="38" spans="1:81">
      <c r="A38" s="80" t="s">
        <v>1670</v>
      </c>
      <c r="B38" s="80">
        <v>130</v>
      </c>
      <c r="C38" s="80">
        <v>11</v>
      </c>
      <c r="D38" s="80">
        <v>8</v>
      </c>
      <c r="E38" s="80">
        <v>2014</v>
      </c>
      <c r="F38" s="80" t="s">
        <v>90</v>
      </c>
      <c r="G38" s="80" t="s">
        <v>1659</v>
      </c>
      <c r="H38" s="80" t="s">
        <v>1660</v>
      </c>
      <c r="I38" s="177"/>
      <c r="J38" s="81">
        <v>184.23894767213235</v>
      </c>
      <c r="K38" s="81">
        <v>18.387247111431716</v>
      </c>
      <c r="L38" s="81">
        <v>0.61945318948807382</v>
      </c>
      <c r="M38" s="81">
        <v>643.35929397082748</v>
      </c>
      <c r="N38" s="81">
        <v>369.46079672476742</v>
      </c>
      <c r="O38" s="81">
        <v>78.351115420794542</v>
      </c>
      <c r="P38" s="81">
        <v>80.522288430520049</v>
      </c>
      <c r="Q38" s="81">
        <v>19.180102294808208</v>
      </c>
      <c r="R38" s="81">
        <v>0</v>
      </c>
      <c r="S38" s="81">
        <v>29.014103529315118</v>
      </c>
      <c r="T38" s="82"/>
      <c r="U38" s="81">
        <v>27356155</v>
      </c>
      <c r="V38" s="81">
        <v>9365</v>
      </c>
      <c r="W38" s="81">
        <v>7</v>
      </c>
      <c r="X38" s="81">
        <v>143999</v>
      </c>
      <c r="Y38" s="81">
        <v>139014</v>
      </c>
      <c r="Z38" s="81">
        <v>45087</v>
      </c>
      <c r="AA38" s="81">
        <v>16036</v>
      </c>
      <c r="AB38" s="81">
        <v>258423</v>
      </c>
      <c r="AC38" s="81">
        <v>0</v>
      </c>
      <c r="AD38" s="81">
        <v>29.014103529315118</v>
      </c>
      <c r="AE38" s="82"/>
      <c r="AF38" s="81">
        <v>256031267.4946098</v>
      </c>
      <c r="AG38" s="81">
        <v>17323538.175916247</v>
      </c>
      <c r="AH38" s="81">
        <v>155910.07414053663</v>
      </c>
      <c r="AI38" s="81">
        <v>883502742.22122204</v>
      </c>
      <c r="AJ38" s="81">
        <v>513410216.39190775</v>
      </c>
      <c r="AK38" s="81">
        <v>0</v>
      </c>
      <c r="AL38" s="81">
        <v>0</v>
      </c>
      <c r="AM38" s="81">
        <v>35477616.229558446</v>
      </c>
      <c r="AN38" s="81">
        <v>0</v>
      </c>
      <c r="AO38" s="81">
        <v>0</v>
      </c>
      <c r="AP38" s="82"/>
      <c r="AQ38" s="81">
        <v>655</v>
      </c>
      <c r="AR38" s="81">
        <v>31</v>
      </c>
      <c r="AS38" s="81">
        <v>0</v>
      </c>
      <c r="AT38" s="81">
        <v>0</v>
      </c>
      <c r="AU38" s="81">
        <v>0</v>
      </c>
      <c r="AV38" s="81">
        <v>2</v>
      </c>
      <c r="AW38" s="81" t="s">
        <v>564</v>
      </c>
      <c r="AX38" s="82"/>
      <c r="AY38" s="81">
        <v>2325.6</v>
      </c>
      <c r="AZ38" s="81">
        <v>626</v>
      </c>
      <c r="BA38" s="81">
        <v>0</v>
      </c>
      <c r="BB38" s="81">
        <v>0</v>
      </c>
      <c r="BC38" s="81">
        <v>0</v>
      </c>
      <c r="BD38" s="81">
        <v>6899.9</v>
      </c>
      <c r="BE38" s="81" t="s">
        <v>564</v>
      </c>
      <c r="BF38" s="82"/>
      <c r="BG38" s="81">
        <v>0</v>
      </c>
      <c r="BH38" s="81">
        <v>2.988</v>
      </c>
      <c r="BI38" s="81">
        <v>42.137</v>
      </c>
      <c r="BJ38" s="81">
        <v>0.44</v>
      </c>
      <c r="BK38" s="81">
        <v>197.07999999999998</v>
      </c>
      <c r="BL38" s="81">
        <v>0</v>
      </c>
      <c r="BM38" s="82"/>
      <c r="BN38" s="81">
        <v>0</v>
      </c>
      <c r="BO38" s="81">
        <v>1</v>
      </c>
      <c r="BP38" s="81">
        <v>6</v>
      </c>
      <c r="BQ38" s="81">
        <v>2</v>
      </c>
      <c r="BR38" s="81">
        <v>18</v>
      </c>
      <c r="BS38" s="81">
        <v>0</v>
      </c>
      <c r="BT38"/>
      <c r="BU38" s="80">
        <v>185.517</v>
      </c>
      <c r="BV38" s="80">
        <v>57.128</v>
      </c>
      <c r="BW38" s="80">
        <v>0</v>
      </c>
      <c r="BX38" s="80">
        <v>0</v>
      </c>
      <c r="BY38" s="80">
        <v>0</v>
      </c>
      <c r="BZ38" s="80">
        <v>0</v>
      </c>
      <c r="CA38" s="80">
        <v>0</v>
      </c>
      <c r="CB38" s="80">
        <v>0</v>
      </c>
      <c r="CC38" s="80">
        <v>0</v>
      </c>
    </row>
    <row r="39" spans="1:81">
      <c r="A39" s="80" t="s">
        <v>1671</v>
      </c>
      <c r="B39" s="80">
        <v>131</v>
      </c>
      <c r="C39" s="80">
        <v>12</v>
      </c>
      <c r="D39" s="80">
        <v>8</v>
      </c>
      <c r="E39" s="80">
        <v>2015</v>
      </c>
      <c r="F39" s="80" t="s">
        <v>91</v>
      </c>
      <c r="G39" s="80" t="s">
        <v>1659</v>
      </c>
      <c r="H39" s="80" t="s">
        <v>1660</v>
      </c>
      <c r="I39" s="177"/>
      <c r="J39" s="81">
        <v>213.41442938792508</v>
      </c>
      <c r="K39" s="81">
        <v>19.555087882764806</v>
      </c>
      <c r="L39" s="81">
        <v>0.77213196243992821</v>
      </c>
      <c r="M39" s="81">
        <v>684.49530730801439</v>
      </c>
      <c r="N39" s="81">
        <v>375.10584315057406</v>
      </c>
      <c r="O39" s="81">
        <v>78.152485529900886</v>
      </c>
      <c r="P39" s="81">
        <v>79.660990276608615</v>
      </c>
      <c r="Q39" s="81">
        <v>19.01613771547629</v>
      </c>
      <c r="R39" s="81">
        <v>0</v>
      </c>
      <c r="S39" s="81">
        <v>30.502704915897354</v>
      </c>
      <c r="T39" s="82"/>
      <c r="U39" s="81">
        <v>28746824</v>
      </c>
      <c r="V39" s="81">
        <v>9365</v>
      </c>
      <c r="W39" s="81">
        <v>7</v>
      </c>
      <c r="X39" s="81">
        <v>143999</v>
      </c>
      <c r="Y39" s="81">
        <v>141769</v>
      </c>
      <c r="Z39" s="81">
        <v>45406</v>
      </c>
      <c r="AA39" s="81">
        <v>15852</v>
      </c>
      <c r="AB39" s="81">
        <v>261723</v>
      </c>
      <c r="AC39" s="81">
        <v>0</v>
      </c>
      <c r="AD39" s="81">
        <v>30.502704915897354</v>
      </c>
      <c r="AE39" s="82"/>
      <c r="AF39" s="81">
        <v>289077253.35856658</v>
      </c>
      <c r="AG39" s="81">
        <v>16208614.11107944</v>
      </c>
      <c r="AH39" s="81">
        <v>157367.93110738753</v>
      </c>
      <c r="AI39" s="81">
        <v>842538340.05821097</v>
      </c>
      <c r="AJ39" s="81">
        <v>535202448.45190006</v>
      </c>
      <c r="AK39" s="81">
        <v>0</v>
      </c>
      <c r="AL39" s="81">
        <v>0</v>
      </c>
      <c r="AM39" s="81">
        <v>35868039.263307311</v>
      </c>
      <c r="AN39" s="81">
        <v>0</v>
      </c>
      <c r="AO39" s="81">
        <v>0</v>
      </c>
      <c r="AP39" s="82"/>
      <c r="AQ39" s="81">
        <v>704</v>
      </c>
      <c r="AR39" s="81">
        <v>47</v>
      </c>
      <c r="AS39" s="81">
        <v>0</v>
      </c>
      <c r="AT39" s="81">
        <v>0</v>
      </c>
      <c r="AU39" s="81">
        <v>0</v>
      </c>
      <c r="AV39" s="81">
        <v>2</v>
      </c>
      <c r="AW39" s="81" t="s">
        <v>564</v>
      </c>
      <c r="AX39" s="82"/>
      <c r="AY39" s="81">
        <v>2554.3000000000002</v>
      </c>
      <c r="AZ39" s="81">
        <v>843.8</v>
      </c>
      <c r="BA39" s="81">
        <v>0</v>
      </c>
      <c r="BB39" s="81">
        <v>0</v>
      </c>
      <c r="BC39" s="81">
        <v>0</v>
      </c>
      <c r="BD39" s="81">
        <v>6899.9</v>
      </c>
      <c r="BE39" s="81" t="s">
        <v>564</v>
      </c>
      <c r="BF39" s="82"/>
      <c r="BG39" s="81">
        <v>0</v>
      </c>
      <c r="BH39" s="81">
        <v>2.681</v>
      </c>
      <c r="BI39" s="81">
        <v>39.776000000000003</v>
      </c>
      <c r="BJ39" s="81">
        <v>0.41199999999999998</v>
      </c>
      <c r="BK39" s="81">
        <v>196.232</v>
      </c>
      <c r="BL39" s="81">
        <v>0</v>
      </c>
      <c r="BM39" s="82"/>
      <c r="BN39" s="81">
        <v>0</v>
      </c>
      <c r="BO39" s="81">
        <v>1</v>
      </c>
      <c r="BP39" s="81">
        <v>6</v>
      </c>
      <c r="BQ39" s="81">
        <v>2</v>
      </c>
      <c r="BR39" s="81">
        <v>17</v>
      </c>
      <c r="BS39" s="81">
        <v>0</v>
      </c>
      <c r="BT39"/>
      <c r="BU39" s="80">
        <v>177.084</v>
      </c>
      <c r="BV39" s="80">
        <v>62.017000000000003</v>
      </c>
      <c r="BW39" s="80">
        <v>0</v>
      </c>
      <c r="BX39" s="80">
        <v>0</v>
      </c>
      <c r="BY39" s="80">
        <v>0</v>
      </c>
      <c r="BZ39" s="80">
        <v>0</v>
      </c>
      <c r="CA39" s="80">
        <v>0</v>
      </c>
      <c r="CB39" s="80">
        <v>0</v>
      </c>
      <c r="CC39" s="80">
        <v>0</v>
      </c>
    </row>
    <row r="40" spans="1:81">
      <c r="A40" s="80" t="s">
        <v>1672</v>
      </c>
      <c r="B40" s="80">
        <v>132</v>
      </c>
      <c r="C40" s="80">
        <v>13</v>
      </c>
      <c r="D40" s="80">
        <v>8</v>
      </c>
      <c r="E40" s="80">
        <v>2016</v>
      </c>
      <c r="F40" s="80" t="s">
        <v>92</v>
      </c>
      <c r="G40" s="80" t="s">
        <v>1659</v>
      </c>
      <c r="H40" s="80" t="s">
        <v>1660</v>
      </c>
      <c r="I40" s="177"/>
      <c r="J40" s="81">
        <v>156.9248245204208</v>
      </c>
      <c r="K40" s="81">
        <v>20.141512553002418</v>
      </c>
      <c r="L40" s="81">
        <v>0.87254245330584868</v>
      </c>
      <c r="M40" s="81">
        <v>527.23786288982342</v>
      </c>
      <c r="N40" s="81">
        <v>363.79303607093374</v>
      </c>
      <c r="O40" s="81">
        <v>78.029786747711242</v>
      </c>
      <c r="P40" s="81">
        <v>78.11367253389416</v>
      </c>
      <c r="Q40" s="81">
        <v>18.73429780322472</v>
      </c>
      <c r="R40" s="81">
        <v>0</v>
      </c>
      <c r="S40" s="81">
        <v>39.503271314832247</v>
      </c>
      <c r="T40" s="82"/>
      <c r="U40" s="81">
        <v>24716338</v>
      </c>
      <c r="V40" s="81">
        <v>9365</v>
      </c>
      <c r="W40" s="81">
        <v>7</v>
      </c>
      <c r="X40" s="81">
        <v>143999</v>
      </c>
      <c r="Y40" s="81">
        <v>144952</v>
      </c>
      <c r="Z40" s="81">
        <v>45892</v>
      </c>
      <c r="AA40" s="81">
        <v>16077</v>
      </c>
      <c r="AB40" s="81">
        <v>265238</v>
      </c>
      <c r="AC40" s="81">
        <v>0</v>
      </c>
      <c r="AD40" s="81">
        <v>39.503271314832247</v>
      </c>
      <c r="AE40" s="82"/>
      <c r="AF40" s="81">
        <v>225797812.8972576</v>
      </c>
      <c r="AG40" s="81">
        <v>15933497.576227849</v>
      </c>
      <c r="AH40" s="81">
        <v>135338.92255969651</v>
      </c>
      <c r="AI40" s="81">
        <v>814620423.88193023</v>
      </c>
      <c r="AJ40" s="81">
        <v>525086576.5202201</v>
      </c>
      <c r="AK40" s="81">
        <v>0</v>
      </c>
      <c r="AL40" s="81">
        <v>0</v>
      </c>
      <c r="AM40" s="81">
        <v>36377995.461674437</v>
      </c>
      <c r="AN40" s="81">
        <v>0</v>
      </c>
      <c r="AO40" s="81">
        <v>0</v>
      </c>
      <c r="AP40" s="82"/>
      <c r="AQ40" s="81">
        <v>747</v>
      </c>
      <c r="AR40" s="81">
        <v>52</v>
      </c>
      <c r="AS40" s="81">
        <v>0</v>
      </c>
      <c r="AT40" s="81">
        <v>0</v>
      </c>
      <c r="AU40" s="81">
        <v>0</v>
      </c>
      <c r="AV40" s="81">
        <v>2</v>
      </c>
      <c r="AW40" s="81" t="s">
        <v>564</v>
      </c>
      <c r="AX40" s="82"/>
      <c r="AY40" s="81">
        <v>2750.9</v>
      </c>
      <c r="AZ40" s="81">
        <v>914</v>
      </c>
      <c r="BA40" s="81">
        <v>0</v>
      </c>
      <c r="BB40" s="81">
        <v>0</v>
      </c>
      <c r="BC40" s="81">
        <v>0</v>
      </c>
      <c r="BD40" s="81">
        <v>6899.9</v>
      </c>
      <c r="BE40" s="81" t="s">
        <v>564</v>
      </c>
      <c r="BF40" s="82"/>
      <c r="BG40" s="81">
        <v>0</v>
      </c>
      <c r="BH40" s="81">
        <v>2.94</v>
      </c>
      <c r="BI40" s="81">
        <v>34.213999999999999</v>
      </c>
      <c r="BJ40" s="81">
        <v>0.60699999999999998</v>
      </c>
      <c r="BK40" s="81">
        <v>197.05600000000004</v>
      </c>
      <c r="BL40" s="81">
        <v>0</v>
      </c>
      <c r="BM40" s="82"/>
      <c r="BN40" s="81">
        <v>0</v>
      </c>
      <c r="BO40" s="81">
        <v>1</v>
      </c>
      <c r="BP40" s="81">
        <v>4</v>
      </c>
      <c r="BQ40" s="81">
        <v>2</v>
      </c>
      <c r="BR40" s="81">
        <v>17</v>
      </c>
      <c r="BS40" s="81">
        <v>0</v>
      </c>
      <c r="BT40"/>
      <c r="BU40" s="80">
        <v>166.64599999999999</v>
      </c>
      <c r="BV40" s="80">
        <v>68.171000000000006</v>
      </c>
      <c r="BW40" s="80">
        <v>0</v>
      </c>
      <c r="BX40" s="80">
        <v>0</v>
      </c>
      <c r="BY40" s="80">
        <v>0</v>
      </c>
      <c r="BZ40" s="80">
        <v>0</v>
      </c>
      <c r="CA40" s="80">
        <v>0</v>
      </c>
      <c r="CB40" s="80">
        <v>0</v>
      </c>
      <c r="CC40" s="80">
        <v>0</v>
      </c>
    </row>
    <row r="41" spans="1:81">
      <c r="A41" s="80" t="s">
        <v>1673</v>
      </c>
      <c r="B41" s="80">
        <v>133</v>
      </c>
      <c r="C41" s="80">
        <v>14</v>
      </c>
      <c r="D41" s="80">
        <v>8</v>
      </c>
      <c r="E41" s="80">
        <v>2017</v>
      </c>
      <c r="F41" s="80" t="s">
        <v>71</v>
      </c>
      <c r="G41" s="80" t="s">
        <v>1659</v>
      </c>
      <c r="H41" s="80" t="s">
        <v>1660</v>
      </c>
      <c r="I41" s="177"/>
      <c r="J41" s="81">
        <v>156.21043795690082</v>
      </c>
      <c r="K41" s="81">
        <v>20.60512098583996</v>
      </c>
      <c r="L41" s="81">
        <v>0.71862438209216861</v>
      </c>
      <c r="M41" s="81">
        <v>528.95284978925849</v>
      </c>
      <c r="N41" s="81">
        <v>378.91267029161554</v>
      </c>
      <c r="O41" s="81">
        <v>77.116124156242776</v>
      </c>
      <c r="P41" s="81">
        <v>77.203647156535183</v>
      </c>
      <c r="Q41" s="81">
        <v>18.365910567601691</v>
      </c>
      <c r="R41" s="81">
        <v>0</v>
      </c>
      <c r="S41" s="81">
        <v>41.553541501355419</v>
      </c>
      <c r="T41" s="82"/>
      <c r="U41" s="81">
        <v>26576924</v>
      </c>
      <c r="V41" s="81">
        <v>9365</v>
      </c>
      <c r="W41" s="81">
        <v>7</v>
      </c>
      <c r="X41" s="81">
        <v>143999</v>
      </c>
      <c r="Y41" s="81">
        <v>147988</v>
      </c>
      <c r="Z41" s="81">
        <v>46107</v>
      </c>
      <c r="AA41" s="81">
        <v>15991</v>
      </c>
      <c r="AB41" s="81">
        <v>268898</v>
      </c>
      <c r="AC41" s="81">
        <v>0</v>
      </c>
      <c r="AD41" s="81">
        <v>41.553541501355419</v>
      </c>
      <c r="AE41" s="82"/>
      <c r="AF41" s="81">
        <v>230974275.3026315</v>
      </c>
      <c r="AG41" s="81">
        <v>16663696.767090149</v>
      </c>
      <c r="AH41" s="81">
        <v>151458.84372226629</v>
      </c>
      <c r="AI41" s="81">
        <v>852587744.76919985</v>
      </c>
      <c r="AJ41" s="81">
        <v>547193840.65073717</v>
      </c>
      <c r="AK41" s="81">
        <v>0</v>
      </c>
      <c r="AL41" s="81">
        <v>0</v>
      </c>
      <c r="AM41" s="81">
        <v>36937679.883208543</v>
      </c>
      <c r="AN41" s="81">
        <v>0</v>
      </c>
      <c r="AO41" s="81">
        <v>0</v>
      </c>
      <c r="AP41" s="82"/>
      <c r="AQ41" s="81">
        <v>766</v>
      </c>
      <c r="AR41" s="81">
        <v>54</v>
      </c>
      <c r="AS41" s="81">
        <v>0</v>
      </c>
      <c r="AT41" s="81">
        <v>0</v>
      </c>
      <c r="AU41" s="81">
        <v>0</v>
      </c>
      <c r="AV41" s="81">
        <v>2</v>
      </c>
      <c r="AW41" s="81" t="s">
        <v>564</v>
      </c>
      <c r="AX41" s="82"/>
      <c r="AY41" s="81">
        <v>2838</v>
      </c>
      <c r="AZ41" s="81">
        <v>939.30000000000007</v>
      </c>
      <c r="BA41" s="81">
        <v>0</v>
      </c>
      <c r="BB41" s="81">
        <v>0</v>
      </c>
      <c r="BC41" s="81">
        <v>0</v>
      </c>
      <c r="BD41" s="81">
        <v>6899.9</v>
      </c>
      <c r="BE41" s="81" t="s">
        <v>564</v>
      </c>
      <c r="BF41" s="82"/>
      <c r="BG41" s="81">
        <v>0</v>
      </c>
      <c r="BH41" s="81">
        <v>2.504</v>
      </c>
      <c r="BI41" s="81">
        <v>32.502000000000002</v>
      </c>
      <c r="BJ41" s="81">
        <v>0.57099999999999995</v>
      </c>
      <c r="BK41" s="81">
        <v>185.90699999999998</v>
      </c>
      <c r="BL41" s="81">
        <v>0</v>
      </c>
      <c r="BM41" s="82"/>
      <c r="BN41" s="81">
        <v>0</v>
      </c>
      <c r="BO41" s="81">
        <v>1</v>
      </c>
      <c r="BP41" s="81">
        <v>4</v>
      </c>
      <c r="BQ41" s="81">
        <v>2</v>
      </c>
      <c r="BR41" s="81">
        <v>16</v>
      </c>
      <c r="BS41" s="81">
        <v>0</v>
      </c>
      <c r="BT41"/>
      <c r="BU41" s="80">
        <v>153.089</v>
      </c>
      <c r="BV41" s="80">
        <v>68.394999999999996</v>
      </c>
      <c r="BW41" s="80">
        <v>0</v>
      </c>
      <c r="BX41" s="80">
        <v>0</v>
      </c>
      <c r="BY41" s="80">
        <v>0</v>
      </c>
      <c r="BZ41" s="80">
        <v>0</v>
      </c>
      <c r="CA41" s="80">
        <v>0</v>
      </c>
      <c r="CB41" s="80">
        <v>0</v>
      </c>
      <c r="CC41" s="80">
        <v>0</v>
      </c>
    </row>
    <row r="42" spans="1:81">
      <c r="A42" s="80" t="s">
        <v>1674</v>
      </c>
      <c r="B42" s="80">
        <v>134</v>
      </c>
      <c r="C42" s="80">
        <v>15</v>
      </c>
      <c r="D42" s="80">
        <v>8</v>
      </c>
      <c r="E42" s="80">
        <v>2018</v>
      </c>
      <c r="F42" s="80" t="s">
        <v>93</v>
      </c>
      <c r="G42" s="80" t="s">
        <v>1659</v>
      </c>
      <c r="H42" s="80" t="s">
        <v>1660</v>
      </c>
      <c r="I42" s="177"/>
      <c r="J42" s="81">
        <v>171.64965943356805</v>
      </c>
      <c r="K42" s="81">
        <v>19.371333557703856</v>
      </c>
      <c r="L42" s="81">
        <v>0.67157607204298253</v>
      </c>
      <c r="M42" s="81">
        <v>524.91959271669339</v>
      </c>
      <c r="N42" s="81">
        <v>367.48054536450314</v>
      </c>
      <c r="O42" s="81">
        <v>74.139394521159829</v>
      </c>
      <c r="P42" s="81">
        <v>75.756400034007768</v>
      </c>
      <c r="Q42" s="81">
        <v>17.230305045587759</v>
      </c>
      <c r="R42" s="81">
        <v>0</v>
      </c>
      <c r="S42" s="81">
        <v>43.624634502818097</v>
      </c>
      <c r="T42" s="82"/>
      <c r="U42" s="81">
        <v>29504853</v>
      </c>
      <c r="V42" s="81">
        <v>9365</v>
      </c>
      <c r="W42" s="81">
        <v>7</v>
      </c>
      <c r="X42" s="81">
        <v>143999</v>
      </c>
      <c r="Y42" s="81">
        <v>150855</v>
      </c>
      <c r="Z42" s="81">
        <v>45176</v>
      </c>
      <c r="AA42" s="81">
        <v>15849</v>
      </c>
      <c r="AB42" s="81">
        <v>271859</v>
      </c>
      <c r="AC42" s="81">
        <v>0</v>
      </c>
      <c r="AD42" s="81">
        <v>43.624634502818097</v>
      </c>
      <c r="AE42" s="82"/>
      <c r="AF42" s="81">
        <v>249403067.34574679</v>
      </c>
      <c r="AG42" s="81">
        <v>14779500.9769547</v>
      </c>
      <c r="AH42" s="81">
        <v>144267.15589057861</v>
      </c>
      <c r="AI42" s="81">
        <v>816443362.125543</v>
      </c>
      <c r="AJ42" s="81">
        <v>545627692.59609389</v>
      </c>
      <c r="AK42" s="81">
        <v>0</v>
      </c>
      <c r="AL42" s="81">
        <v>0</v>
      </c>
      <c r="AM42" s="81">
        <v>37421693.306958146</v>
      </c>
      <c r="AN42" s="81">
        <v>0</v>
      </c>
      <c r="AO42" s="81">
        <v>0</v>
      </c>
      <c r="AP42" s="82"/>
      <c r="AQ42" s="81">
        <v>801</v>
      </c>
      <c r="AR42" s="81">
        <v>61</v>
      </c>
      <c r="AS42" s="81">
        <v>0</v>
      </c>
      <c r="AT42" s="81">
        <v>0</v>
      </c>
      <c r="AU42" s="81">
        <v>0</v>
      </c>
      <c r="AV42" s="81">
        <v>2</v>
      </c>
      <c r="AW42" s="81" t="s">
        <v>564</v>
      </c>
      <c r="AX42" s="82"/>
      <c r="AY42" s="81">
        <v>2993.9</v>
      </c>
      <c r="AZ42" s="81">
        <v>1058.4000000000001</v>
      </c>
      <c r="BA42" s="81">
        <v>0</v>
      </c>
      <c r="BB42" s="81">
        <v>0</v>
      </c>
      <c r="BC42" s="81">
        <v>0</v>
      </c>
      <c r="BD42" s="81">
        <v>6900</v>
      </c>
      <c r="BE42" s="81" t="s">
        <v>564</v>
      </c>
      <c r="BF42" s="82"/>
      <c r="BG42" s="81">
        <v>0</v>
      </c>
      <c r="BH42" s="81">
        <v>2.5640000000000001</v>
      </c>
      <c r="BI42" s="81">
        <v>36.356999999999999</v>
      </c>
      <c r="BJ42" s="81">
        <v>0.55500000000000005</v>
      </c>
      <c r="BK42" s="81">
        <v>173.12799999999999</v>
      </c>
      <c r="BL42" s="81">
        <v>0</v>
      </c>
      <c r="BM42" s="82"/>
      <c r="BN42" s="81">
        <v>0</v>
      </c>
      <c r="BO42" s="81">
        <v>1</v>
      </c>
      <c r="BP42" s="81">
        <v>5</v>
      </c>
      <c r="BQ42" s="81">
        <v>2</v>
      </c>
      <c r="BR42" s="81">
        <v>14</v>
      </c>
      <c r="BS42" s="81">
        <v>0</v>
      </c>
      <c r="BT42"/>
      <c r="BU42" s="80">
        <v>146.119</v>
      </c>
      <c r="BV42" s="80">
        <v>66.484999999999999</v>
      </c>
      <c r="BW42" s="80">
        <v>0</v>
      </c>
      <c r="BX42" s="80">
        <v>0</v>
      </c>
      <c r="BY42" s="80">
        <v>0</v>
      </c>
      <c r="BZ42" s="80">
        <v>0</v>
      </c>
      <c r="CA42" s="80">
        <v>0</v>
      </c>
      <c r="CB42" s="80">
        <v>0</v>
      </c>
      <c r="CC42" s="80">
        <v>0</v>
      </c>
    </row>
    <row r="43" spans="1:81">
      <c r="A43" s="80" t="s">
        <v>1675</v>
      </c>
      <c r="B43" s="80">
        <v>135</v>
      </c>
      <c r="C43" s="80">
        <v>16</v>
      </c>
      <c r="D43" s="80">
        <v>8</v>
      </c>
      <c r="E43" s="80">
        <v>2019</v>
      </c>
      <c r="F43" s="80" t="s">
        <v>73</v>
      </c>
      <c r="G43" s="80" t="s">
        <v>1659</v>
      </c>
      <c r="H43" s="80" t="s">
        <v>1660</v>
      </c>
      <c r="I43" s="177"/>
      <c r="J43" s="81">
        <v>164.22154727179992</v>
      </c>
      <c r="K43" s="81">
        <v>17.541932535036651</v>
      </c>
      <c r="L43" s="81">
        <v>0.68093617770958015</v>
      </c>
      <c r="M43" s="81">
        <v>507.88310529979617</v>
      </c>
      <c r="N43" s="81">
        <v>350.58238475371115</v>
      </c>
      <c r="O43" s="81">
        <v>72.046426872503062</v>
      </c>
      <c r="P43" s="81">
        <v>74.386850857391906</v>
      </c>
      <c r="Q43" s="81">
        <v>16.963499514065941</v>
      </c>
      <c r="R43" s="81">
        <v>0</v>
      </c>
      <c r="S43" s="81">
        <v>45.766964404243652</v>
      </c>
      <c r="T43" s="82"/>
      <c r="U43" s="81">
        <v>29516246</v>
      </c>
      <c r="V43" s="81">
        <v>9365</v>
      </c>
      <c r="W43" s="81">
        <v>7</v>
      </c>
      <c r="X43" s="81">
        <v>143999</v>
      </c>
      <c r="Y43" s="81">
        <v>153656</v>
      </c>
      <c r="Z43" s="81">
        <v>45106</v>
      </c>
      <c r="AA43" s="81">
        <v>15446</v>
      </c>
      <c r="AB43" s="81">
        <v>274896</v>
      </c>
      <c r="AC43" s="81">
        <v>0</v>
      </c>
      <c r="AD43" s="81">
        <v>45.766964404243652</v>
      </c>
      <c r="AE43" s="82"/>
      <c r="AF43" s="81">
        <v>251022282.79216129</v>
      </c>
      <c r="AG43" s="81">
        <v>14255311.24189461</v>
      </c>
      <c r="AH43" s="81">
        <v>153352.46688525871</v>
      </c>
      <c r="AI43" s="81">
        <v>824341919.2190659</v>
      </c>
      <c r="AJ43" s="81">
        <v>522115947.50356758</v>
      </c>
      <c r="AK43" s="81">
        <v>0</v>
      </c>
      <c r="AL43" s="81">
        <v>0</v>
      </c>
      <c r="AM43" s="81">
        <v>37438765.784019955</v>
      </c>
      <c r="AN43" s="81">
        <v>0</v>
      </c>
      <c r="AO43" s="81">
        <v>0</v>
      </c>
      <c r="AP43" s="82"/>
      <c r="AQ43" s="81">
        <v>816</v>
      </c>
      <c r="AR43" s="81">
        <v>63</v>
      </c>
      <c r="AS43" s="81">
        <v>0</v>
      </c>
      <c r="AT43" s="81">
        <v>0</v>
      </c>
      <c r="AU43" s="81">
        <v>0</v>
      </c>
      <c r="AV43" s="81">
        <v>2</v>
      </c>
      <c r="AW43" s="81" t="s">
        <v>564</v>
      </c>
      <c r="AX43" s="82"/>
      <c r="AY43" s="81">
        <v>3062.4</v>
      </c>
      <c r="AZ43" s="81">
        <v>1080</v>
      </c>
      <c r="BA43" s="81">
        <v>0</v>
      </c>
      <c r="BB43" s="81">
        <v>0</v>
      </c>
      <c r="BC43" s="81">
        <v>0</v>
      </c>
      <c r="BD43" s="81">
        <v>6899.9</v>
      </c>
      <c r="BE43" s="81" t="s">
        <v>564</v>
      </c>
      <c r="BF43" s="82"/>
      <c r="BG43" s="81">
        <v>0</v>
      </c>
      <c r="BH43" s="81">
        <v>0</v>
      </c>
      <c r="BI43" s="81">
        <v>34.283999999999999</v>
      </c>
      <c r="BJ43" s="81">
        <v>0.45200000000000001</v>
      </c>
      <c r="BK43" s="81">
        <v>173.834</v>
      </c>
      <c r="BL43" s="81">
        <v>0</v>
      </c>
      <c r="BM43" s="82"/>
      <c r="BN43" s="81">
        <v>0</v>
      </c>
      <c r="BO43" s="81">
        <v>0</v>
      </c>
      <c r="BP43" s="81">
        <v>5</v>
      </c>
      <c r="BQ43" s="81">
        <v>2</v>
      </c>
      <c r="BR43" s="81">
        <v>16</v>
      </c>
      <c r="BS43" s="81">
        <v>0</v>
      </c>
      <c r="BT43"/>
      <c r="BU43" s="80">
        <v>145.739</v>
      </c>
      <c r="BV43" s="80">
        <v>62.831000000000003</v>
      </c>
      <c r="BW43" s="80">
        <v>0</v>
      </c>
      <c r="BX43" s="80">
        <v>0</v>
      </c>
      <c r="BY43" s="80">
        <v>0</v>
      </c>
      <c r="BZ43" s="80">
        <v>0</v>
      </c>
      <c r="CA43" s="80">
        <v>0</v>
      </c>
      <c r="CB43" s="80">
        <v>0</v>
      </c>
      <c r="CC43" s="80">
        <v>0</v>
      </c>
    </row>
    <row r="44" spans="1:81">
      <c r="A44" s="80" t="s">
        <v>1676</v>
      </c>
      <c r="B44" s="80">
        <v>136</v>
      </c>
      <c r="C44" s="80">
        <v>17</v>
      </c>
      <c r="D44" s="80">
        <v>8</v>
      </c>
      <c r="E44" s="80">
        <v>2020</v>
      </c>
      <c r="F44" s="80" t="s">
        <v>218</v>
      </c>
      <c r="G44" s="80" t="s">
        <v>1659</v>
      </c>
      <c r="H44" s="80" t="s">
        <v>1660</v>
      </c>
      <c r="I44" s="177"/>
      <c r="J44" s="81">
        <v>148.53325898222471</v>
      </c>
      <c r="K44" s="81">
        <v>18.447020689425106</v>
      </c>
      <c r="L44" s="81">
        <v>5.3088976825162106</v>
      </c>
      <c r="M44" s="81">
        <v>422.08359212471765</v>
      </c>
      <c r="N44" s="81">
        <v>356.23183063471464</v>
      </c>
      <c r="O44" s="81">
        <v>63.016507643954583</v>
      </c>
      <c r="P44" s="81">
        <v>68.975471170154961</v>
      </c>
      <c r="Q44" s="81">
        <v>16.253021211025235</v>
      </c>
      <c r="R44" s="81">
        <v>0</v>
      </c>
      <c r="S44" s="81">
        <v>42.500397690743313</v>
      </c>
      <c r="T44" s="82"/>
      <c r="U44" s="81">
        <v>29320640</v>
      </c>
      <c r="V44" s="81">
        <v>9762</v>
      </c>
      <c r="W44" s="81">
        <v>67</v>
      </c>
      <c r="X44" s="81">
        <v>137124</v>
      </c>
      <c r="Y44" s="81">
        <v>155354</v>
      </c>
      <c r="Z44" s="81">
        <v>45030</v>
      </c>
      <c r="AA44" s="81">
        <v>15561</v>
      </c>
      <c r="AB44" s="81">
        <v>275647</v>
      </c>
      <c r="AC44" s="81">
        <v>0</v>
      </c>
      <c r="AD44" s="81">
        <v>42.500397690743313</v>
      </c>
      <c r="AE44" s="82"/>
      <c r="AF44" s="81">
        <v>233594532.82655719</v>
      </c>
      <c r="AG44" s="81">
        <v>14113173.134062881</v>
      </c>
      <c r="AH44" s="81">
        <v>1241906.7255087693</v>
      </c>
      <c r="AI44" s="81">
        <v>695711830.48159075</v>
      </c>
      <c r="AJ44" s="81">
        <v>529087525.87631273</v>
      </c>
      <c r="AK44" s="81"/>
      <c r="AL44" s="81"/>
      <c r="AM44" s="81">
        <v>35974996.002044745</v>
      </c>
      <c r="AN44" s="81"/>
      <c r="AO44" s="81"/>
      <c r="AP44" s="82"/>
      <c r="AQ44" s="81">
        <v>842</v>
      </c>
      <c r="AR44" s="81">
        <v>64</v>
      </c>
      <c r="AS44" s="81">
        <v>0</v>
      </c>
      <c r="AT44" s="81">
        <v>0</v>
      </c>
      <c r="AU44" s="81">
        <v>0</v>
      </c>
      <c r="AV44" s="81">
        <v>2</v>
      </c>
      <c r="AW44" s="81">
        <v>0</v>
      </c>
      <c r="AX44" s="82"/>
      <c r="AY44" s="81">
        <v>3171.5</v>
      </c>
      <c r="AZ44" s="81">
        <v>1090.3</v>
      </c>
      <c r="BA44" s="81">
        <v>0</v>
      </c>
      <c r="BB44" s="81">
        <v>0</v>
      </c>
      <c r="BC44" s="81">
        <v>0</v>
      </c>
      <c r="BD44" s="81">
        <v>6899.9</v>
      </c>
      <c r="BE44" s="81">
        <v>0</v>
      </c>
      <c r="BF44" s="82"/>
      <c r="BG44" s="81">
        <v>0</v>
      </c>
      <c r="BH44" s="81">
        <v>0</v>
      </c>
      <c r="BI44" s="81">
        <v>33.621000000000002</v>
      </c>
      <c r="BJ44" s="81">
        <v>0.50900000000000001</v>
      </c>
      <c r="BK44" s="81">
        <v>172.554</v>
      </c>
      <c r="BL44" s="81">
        <v>0</v>
      </c>
      <c r="BM44" s="82"/>
      <c r="BN44" s="81">
        <v>0</v>
      </c>
      <c r="BO44" s="81">
        <v>0</v>
      </c>
      <c r="BP44" s="81">
        <v>6</v>
      </c>
      <c r="BQ44" s="81">
        <v>2</v>
      </c>
      <c r="BR44" s="81">
        <v>15</v>
      </c>
      <c r="BS44" s="81">
        <v>0</v>
      </c>
      <c r="BT44"/>
      <c r="BU44" s="80">
        <v>138.57599999999999</v>
      </c>
      <c r="BV44" s="80">
        <v>68.108000000000004</v>
      </c>
      <c r="BW44" s="80">
        <v>0</v>
      </c>
      <c r="BX44" s="80">
        <v>0</v>
      </c>
      <c r="BY44" s="80">
        <v>0</v>
      </c>
      <c r="BZ44" s="80">
        <v>0</v>
      </c>
      <c r="CA44" s="80">
        <v>0</v>
      </c>
      <c r="CB44" s="80">
        <v>0</v>
      </c>
      <c r="CC44" s="80">
        <v>0</v>
      </c>
    </row>
    <row r="45" spans="1:81">
      <c r="A45" s="80" t="s">
        <v>1677</v>
      </c>
      <c r="B45" s="80">
        <v>136</v>
      </c>
      <c r="C45" s="80">
        <v>18</v>
      </c>
      <c r="D45" s="80">
        <v>8</v>
      </c>
      <c r="E45" s="80">
        <v>2021</v>
      </c>
      <c r="F45" s="80" t="s">
        <v>75</v>
      </c>
      <c r="G45" s="174" t="s">
        <v>1659</v>
      </c>
      <c r="H45" s="80" t="s">
        <v>1660</v>
      </c>
      <c r="I45" s="177"/>
      <c r="J45" s="81">
        <v>144.4753640778396</v>
      </c>
      <c r="K45" s="81">
        <v>21.128223567296466</v>
      </c>
      <c r="L45" s="81">
        <v>5.7063294294415163</v>
      </c>
      <c r="M45" s="81">
        <v>460.11001918150487</v>
      </c>
      <c r="N45" s="81">
        <v>344.98117027398189</v>
      </c>
      <c r="O45" s="81">
        <v>61.110074301707002</v>
      </c>
      <c r="P45" s="81">
        <v>70.120218323039552</v>
      </c>
      <c r="Q45" s="81">
        <v>16.452665294918052</v>
      </c>
      <c r="R45" s="81">
        <v>0</v>
      </c>
      <c r="S45" s="81">
        <v>40.64692430361783</v>
      </c>
      <c r="T45" s="82"/>
      <c r="U45" s="81">
        <v>28135097</v>
      </c>
      <c r="V45" s="81">
        <v>9762</v>
      </c>
      <c r="W45" s="81">
        <v>67</v>
      </c>
      <c r="X45" s="81">
        <v>137124</v>
      </c>
      <c r="Y45" s="81">
        <v>157015</v>
      </c>
      <c r="Z45" s="81">
        <v>44964</v>
      </c>
      <c r="AA45" s="81">
        <v>15427</v>
      </c>
      <c r="AB45" s="81">
        <v>275724</v>
      </c>
      <c r="AC45" s="81">
        <v>0</v>
      </c>
      <c r="AD45" s="81">
        <v>40.64692430361783</v>
      </c>
      <c r="AE45" s="82"/>
      <c r="AF45" s="81">
        <v>223510355.99520814</v>
      </c>
      <c r="AG45" s="81">
        <v>16198944.148754556</v>
      </c>
      <c r="AH45" s="81">
        <v>1270109.5796466966</v>
      </c>
      <c r="AI45" s="81">
        <v>749597743.28498816</v>
      </c>
      <c r="AJ45" s="81">
        <v>498041420.95602775</v>
      </c>
      <c r="AK45" s="81">
        <v>0</v>
      </c>
      <c r="AL45" s="81">
        <v>0</v>
      </c>
      <c r="AM45" s="81">
        <v>36192604.201918654</v>
      </c>
      <c r="AN45" s="81">
        <v>0</v>
      </c>
      <c r="AO45" s="81">
        <v>0</v>
      </c>
      <c r="AP45" s="82"/>
      <c r="AQ45" s="81">
        <v>878</v>
      </c>
      <c r="AR45" s="81">
        <v>64</v>
      </c>
      <c r="AS45" s="81">
        <v>0</v>
      </c>
      <c r="AT45" s="81">
        <v>0</v>
      </c>
      <c r="AU45" s="81">
        <v>0</v>
      </c>
      <c r="AV45" s="81">
        <v>2</v>
      </c>
      <c r="AW45" s="81"/>
      <c r="AX45" s="82"/>
      <c r="AY45" s="81">
        <v>3314.400000000001</v>
      </c>
      <c r="AZ45" s="81">
        <v>1090.3</v>
      </c>
      <c r="BA45" s="81">
        <v>0</v>
      </c>
      <c r="BB45" s="81">
        <v>0</v>
      </c>
      <c r="BC45" s="81">
        <v>0</v>
      </c>
      <c r="BD45" s="81">
        <v>6899.9</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1678</v>
      </c>
      <c r="B46" s="80">
        <v>136</v>
      </c>
      <c r="C46" s="80">
        <v>19</v>
      </c>
      <c r="D46" s="80">
        <v>8</v>
      </c>
      <c r="E46" s="80">
        <v>2022</v>
      </c>
      <c r="F46" s="80" t="s">
        <v>568</v>
      </c>
      <c r="G46" s="174" t="s">
        <v>1659</v>
      </c>
      <c r="H46" s="80" t="s">
        <v>1660</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961</v>
      </c>
      <c r="AR46" s="81">
        <v>64</v>
      </c>
      <c r="AS46" s="81">
        <v>0</v>
      </c>
      <c r="AT46" s="81">
        <v>0</v>
      </c>
      <c r="AU46" s="81">
        <v>0</v>
      </c>
      <c r="AV46" s="81">
        <v>2</v>
      </c>
      <c r="AW46" s="81"/>
      <c r="AX46" s="82"/>
      <c r="AY46" s="81">
        <v>3583.2000000000012</v>
      </c>
      <c r="AZ46" s="81">
        <v>1090.3</v>
      </c>
      <c r="BA46" s="81">
        <v>0</v>
      </c>
      <c r="BB46" s="81">
        <v>0</v>
      </c>
      <c r="BC46" s="81">
        <v>0</v>
      </c>
      <c r="BD46" s="81">
        <v>6899.9</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1679</v>
      </c>
      <c r="B47" s="80">
        <v>52</v>
      </c>
      <c r="C47" s="80">
        <v>1</v>
      </c>
      <c r="D47" s="80">
        <v>4</v>
      </c>
      <c r="E47" s="80">
        <v>1990</v>
      </c>
      <c r="F47" s="80" t="s">
        <v>562</v>
      </c>
      <c r="G47" s="80" t="s">
        <v>1680</v>
      </c>
      <c r="H47" s="80" t="s">
        <v>1681</v>
      </c>
      <c r="I47" s="177"/>
      <c r="J47" s="81">
        <v>77.491520620073715</v>
      </c>
      <c r="K47" s="81">
        <v>26.662135378065862</v>
      </c>
      <c r="L47" s="81">
        <v>10.180952092280362</v>
      </c>
      <c r="M47" s="81">
        <v>257.79746191077612</v>
      </c>
      <c r="N47" s="81">
        <v>262.76236000509698</v>
      </c>
      <c r="O47" s="81">
        <v>141.70761708654692</v>
      </c>
      <c r="P47" s="81">
        <v>79.629804915344977</v>
      </c>
      <c r="Q47" s="81">
        <v>15.472571258655552</v>
      </c>
      <c r="R47" s="81">
        <v>0</v>
      </c>
      <c r="S47" s="81">
        <v>19.457503617775046</v>
      </c>
      <c r="T47" s="82"/>
      <c r="U47" s="81">
        <v>19329921</v>
      </c>
      <c r="V47" s="81">
        <v>10237</v>
      </c>
      <c r="W47" s="81">
        <v>93</v>
      </c>
      <c r="X47" s="81">
        <v>107532</v>
      </c>
      <c r="Y47" s="81">
        <v>115027</v>
      </c>
      <c r="Z47" s="81">
        <v>58286</v>
      </c>
      <c r="AA47" s="81">
        <v>19335</v>
      </c>
      <c r="AB47" s="81">
        <v>251222</v>
      </c>
      <c r="AC47" s="81">
        <v>0</v>
      </c>
      <c r="AD47" s="81">
        <v>19.457503617775046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1682</v>
      </c>
      <c r="B48" s="80">
        <v>53</v>
      </c>
      <c r="C48" s="80">
        <v>2</v>
      </c>
      <c r="D48" s="80">
        <v>4</v>
      </c>
      <c r="E48" s="80">
        <v>2005</v>
      </c>
      <c r="F48" s="80" t="s">
        <v>565</v>
      </c>
      <c r="G48" s="80" t="s">
        <v>1680</v>
      </c>
      <c r="H48" s="80" t="s">
        <v>1681</v>
      </c>
      <c r="I48" s="177"/>
      <c r="J48" s="81">
        <v>50.343367930073512</v>
      </c>
      <c r="K48" s="81">
        <v>13.618305594981019</v>
      </c>
      <c r="L48" s="81">
        <v>39.71142962669272</v>
      </c>
      <c r="M48" s="81">
        <v>420.60120253117572</v>
      </c>
      <c r="N48" s="81">
        <v>360.32786276948764</v>
      </c>
      <c r="O48" s="81">
        <v>126.93552286616708</v>
      </c>
      <c r="P48" s="81">
        <v>49.446848274500489</v>
      </c>
      <c r="Q48" s="81">
        <v>14.682511517922816</v>
      </c>
      <c r="R48" s="81">
        <v>0</v>
      </c>
      <c r="S48" s="81">
        <v>15.642763404758265</v>
      </c>
      <c r="T48" s="82"/>
      <c r="U48" s="81">
        <v>6397459</v>
      </c>
      <c r="V48" s="81">
        <v>6382</v>
      </c>
      <c r="W48" s="81">
        <v>477</v>
      </c>
      <c r="X48" s="81">
        <v>100166</v>
      </c>
      <c r="Y48" s="81">
        <v>136139</v>
      </c>
      <c r="Z48" s="81">
        <v>60417</v>
      </c>
      <c r="AA48" s="81">
        <v>9833</v>
      </c>
      <c r="AB48" s="81">
        <v>249216</v>
      </c>
      <c r="AC48" s="81">
        <v>0</v>
      </c>
      <c r="AD48" s="81">
        <v>15.642763404758265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1683</v>
      </c>
      <c r="B49" s="80">
        <v>54</v>
      </c>
      <c r="C49" s="80">
        <v>3</v>
      </c>
      <c r="D49" s="80">
        <v>4</v>
      </c>
      <c r="E49" s="80">
        <v>2006</v>
      </c>
      <c r="F49" s="80" t="s">
        <v>566</v>
      </c>
      <c r="G49" s="80" t="s">
        <v>1680</v>
      </c>
      <c r="H49" s="80" t="s">
        <v>1681</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1684</v>
      </c>
      <c r="B50" s="80">
        <v>55</v>
      </c>
      <c r="C50" s="80">
        <v>4</v>
      </c>
      <c r="D50" s="80">
        <v>4</v>
      </c>
      <c r="E50" s="80">
        <v>2007</v>
      </c>
      <c r="F50" s="80" t="s">
        <v>567</v>
      </c>
      <c r="G50" s="80" t="s">
        <v>1680</v>
      </c>
      <c r="H50" s="80" t="s">
        <v>1681</v>
      </c>
      <c r="I50" s="177"/>
      <c r="J50" s="81">
        <v>60.121931936834173</v>
      </c>
      <c r="K50" s="81">
        <v>13.377265753446874</v>
      </c>
      <c r="L50" s="81">
        <v>9.3759824779379208</v>
      </c>
      <c r="M50" s="81">
        <v>443.3849883902642</v>
      </c>
      <c r="N50" s="81">
        <v>387.42162715646583</v>
      </c>
      <c r="O50" s="81">
        <v>118.68034539532385</v>
      </c>
      <c r="P50" s="81">
        <v>47.766214192767336</v>
      </c>
      <c r="Q50" s="81">
        <v>15.703652112356126</v>
      </c>
      <c r="R50" s="81">
        <v>0</v>
      </c>
      <c r="S50" s="81">
        <v>17.538916770227473</v>
      </c>
      <c r="T50" s="82"/>
      <c r="U50" s="81">
        <v>6612698</v>
      </c>
      <c r="V50" s="81">
        <v>5644</v>
      </c>
      <c r="W50" s="81">
        <v>84</v>
      </c>
      <c r="X50" s="81">
        <v>113104</v>
      </c>
      <c r="Y50" s="81">
        <v>139459</v>
      </c>
      <c r="Z50" s="81">
        <v>58722</v>
      </c>
      <c r="AA50" s="81">
        <v>9354</v>
      </c>
      <c r="AB50" s="81">
        <v>252452</v>
      </c>
      <c r="AC50" s="81">
        <v>0</v>
      </c>
      <c r="AD50" s="81">
        <v>17.538916770227473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1685</v>
      </c>
      <c r="B51" s="80">
        <v>56</v>
      </c>
      <c r="C51" s="80">
        <v>5</v>
      </c>
      <c r="D51" s="80">
        <v>4</v>
      </c>
      <c r="E51" s="80">
        <v>2008</v>
      </c>
      <c r="F51" s="80" t="s">
        <v>84</v>
      </c>
      <c r="G51" s="80" t="s">
        <v>1680</v>
      </c>
      <c r="H51" s="80" t="s">
        <v>1681</v>
      </c>
      <c r="I51" s="177"/>
      <c r="J51" s="81">
        <v>46.77479019644251</v>
      </c>
      <c r="K51" s="81">
        <v>10.611655621098148</v>
      </c>
      <c r="L51" s="81">
        <v>8.390320277342548</v>
      </c>
      <c r="M51" s="81">
        <v>442.45267075040016</v>
      </c>
      <c r="N51" s="81">
        <v>383.15830478481064</v>
      </c>
      <c r="O51" s="81">
        <v>112.36385341218994</v>
      </c>
      <c r="P51" s="81">
        <v>45.895934801862026</v>
      </c>
      <c r="Q51" s="81">
        <v>15.49408678749216</v>
      </c>
      <c r="R51" s="81">
        <v>0</v>
      </c>
      <c r="S51" s="81">
        <v>21.472776674988634</v>
      </c>
      <c r="T51" s="82"/>
      <c r="U51" s="81">
        <v>6560813</v>
      </c>
      <c r="V51" s="81">
        <v>5644</v>
      </c>
      <c r="W51" s="81">
        <v>84</v>
      </c>
      <c r="X51" s="81">
        <v>113104</v>
      </c>
      <c r="Y51" s="81">
        <v>140292</v>
      </c>
      <c r="Z51" s="81">
        <v>57548</v>
      </c>
      <c r="AA51" s="81">
        <v>8998</v>
      </c>
      <c r="AB51" s="81">
        <v>253176</v>
      </c>
      <c r="AC51" s="81">
        <v>0</v>
      </c>
      <c r="AD51" s="81">
        <v>21.472776674988634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1686</v>
      </c>
      <c r="B52" s="80">
        <v>57</v>
      </c>
      <c r="C52" s="80">
        <v>6</v>
      </c>
      <c r="D52" s="80">
        <v>4</v>
      </c>
      <c r="E52" s="80">
        <v>2009</v>
      </c>
      <c r="F52" s="80" t="s">
        <v>85</v>
      </c>
      <c r="G52" s="80" t="s">
        <v>1680</v>
      </c>
      <c r="H52" s="80" t="s">
        <v>1681</v>
      </c>
      <c r="I52" s="177"/>
      <c r="J52" s="81">
        <v>43.48269980787579</v>
      </c>
      <c r="K52" s="81">
        <v>8.2141575849733517</v>
      </c>
      <c r="L52" s="81">
        <v>10.264550716894327</v>
      </c>
      <c r="M52" s="81">
        <v>422.44696607456586</v>
      </c>
      <c r="N52" s="81">
        <v>350.02993602776866</v>
      </c>
      <c r="O52" s="81">
        <v>111.80468698812136</v>
      </c>
      <c r="P52" s="81">
        <v>43.478966142694389</v>
      </c>
      <c r="Q52" s="81">
        <v>14.781921174644674</v>
      </c>
      <c r="R52" s="81">
        <v>0</v>
      </c>
      <c r="S52" s="81">
        <v>23.648239864488325</v>
      </c>
      <c r="T52" s="82"/>
      <c r="U52" s="81">
        <v>5371568</v>
      </c>
      <c r="V52" s="81">
        <v>5037</v>
      </c>
      <c r="W52" s="81">
        <v>99</v>
      </c>
      <c r="X52" s="81">
        <v>123395</v>
      </c>
      <c r="Y52" s="81">
        <v>140440</v>
      </c>
      <c r="Z52" s="81">
        <v>56520</v>
      </c>
      <c r="AA52" s="81">
        <v>8751</v>
      </c>
      <c r="AB52" s="81">
        <v>253557</v>
      </c>
      <c r="AC52" s="81">
        <v>0</v>
      </c>
      <c r="AD52" s="81">
        <v>23.648239864488325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185.143</v>
      </c>
      <c r="BL52" s="81">
        <v>0</v>
      </c>
      <c r="BM52" s="82"/>
      <c r="BN52" s="81">
        <v>0</v>
      </c>
      <c r="BO52" s="81">
        <v>0</v>
      </c>
      <c r="BP52" s="81">
        <v>0</v>
      </c>
      <c r="BQ52" s="81">
        <v>0</v>
      </c>
      <c r="BR52" s="81">
        <v>17</v>
      </c>
      <c r="BS52" s="81">
        <v>0</v>
      </c>
      <c r="BT52"/>
      <c r="BU52" s="80"/>
      <c r="BV52" s="80"/>
      <c r="BW52" s="80"/>
      <c r="BX52" s="80"/>
      <c r="BY52" s="80"/>
      <c r="BZ52" s="80"/>
      <c r="CA52" s="80"/>
      <c r="CB52" s="80"/>
      <c r="CC52" s="80"/>
    </row>
    <row r="53" spans="1:81">
      <c r="A53" s="80" t="s">
        <v>1687</v>
      </c>
      <c r="B53" s="80">
        <v>58</v>
      </c>
      <c r="C53" s="80">
        <v>7</v>
      </c>
      <c r="D53" s="80">
        <v>4</v>
      </c>
      <c r="E53" s="80">
        <v>2010</v>
      </c>
      <c r="F53" s="80" t="s">
        <v>86</v>
      </c>
      <c r="G53" s="80" t="s">
        <v>1680</v>
      </c>
      <c r="H53" s="80" t="s">
        <v>1681</v>
      </c>
      <c r="I53" s="177"/>
      <c r="J53" s="81">
        <v>36.898559355361876</v>
      </c>
      <c r="K53" s="81">
        <v>7.3636708778226945</v>
      </c>
      <c r="L53" s="81">
        <v>9.5876326012725936</v>
      </c>
      <c r="M53" s="81">
        <v>427.3611741781005</v>
      </c>
      <c r="N53" s="81">
        <v>356.80425197356402</v>
      </c>
      <c r="O53" s="81">
        <v>109.73401954734618</v>
      </c>
      <c r="P53" s="81">
        <v>43.339062029203028</v>
      </c>
      <c r="Q53" s="81">
        <v>15.503390809963026</v>
      </c>
      <c r="R53" s="81">
        <v>0</v>
      </c>
      <c r="S53" s="81">
        <v>25.6782601661637</v>
      </c>
      <c r="T53" s="82"/>
      <c r="U53" s="81">
        <v>4872315</v>
      </c>
      <c r="V53" s="81">
        <v>5037</v>
      </c>
      <c r="W53" s="81">
        <v>99</v>
      </c>
      <c r="X53" s="81">
        <v>123395</v>
      </c>
      <c r="Y53" s="81">
        <v>141212</v>
      </c>
      <c r="Z53" s="81">
        <v>55731</v>
      </c>
      <c r="AA53" s="81">
        <v>8505</v>
      </c>
      <c r="AB53" s="81">
        <v>254817</v>
      </c>
      <c r="AC53" s="81">
        <v>0</v>
      </c>
      <c r="AD53" s="81">
        <v>25.6782601661637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200.24499999999998</v>
      </c>
      <c r="BL53" s="81">
        <v>0</v>
      </c>
      <c r="BM53" s="82"/>
      <c r="BN53" s="81">
        <v>0</v>
      </c>
      <c r="BO53" s="81">
        <v>0</v>
      </c>
      <c r="BP53" s="81">
        <v>0</v>
      </c>
      <c r="BQ53" s="81">
        <v>0</v>
      </c>
      <c r="BR53" s="81">
        <v>18</v>
      </c>
      <c r="BS53" s="81">
        <v>0</v>
      </c>
      <c r="BT53"/>
      <c r="BU53" s="80">
        <v>151.04499999999999</v>
      </c>
      <c r="BV53" s="80">
        <v>49.2</v>
      </c>
      <c r="BW53" s="80">
        <v>0</v>
      </c>
      <c r="BX53" s="80">
        <v>0</v>
      </c>
      <c r="BY53" s="80">
        <v>0</v>
      </c>
      <c r="BZ53" s="80">
        <v>0</v>
      </c>
      <c r="CA53" s="80">
        <v>0</v>
      </c>
      <c r="CB53" s="80">
        <v>0</v>
      </c>
      <c r="CC53" s="80">
        <v>0</v>
      </c>
    </row>
    <row r="54" spans="1:81">
      <c r="A54" s="80" t="s">
        <v>1688</v>
      </c>
      <c r="B54" s="80">
        <v>59</v>
      </c>
      <c r="C54" s="80">
        <v>8</v>
      </c>
      <c r="D54" s="80">
        <v>4</v>
      </c>
      <c r="E54" s="80">
        <v>2011</v>
      </c>
      <c r="F54" s="80" t="s">
        <v>87</v>
      </c>
      <c r="G54" s="80" t="s">
        <v>1680</v>
      </c>
      <c r="H54" s="80" t="s">
        <v>1681</v>
      </c>
      <c r="I54" s="177"/>
      <c r="J54" s="81">
        <v>49.919496854489076</v>
      </c>
      <c r="K54" s="81">
        <v>11.116575292135165</v>
      </c>
      <c r="L54" s="81">
        <v>4.2274601822346005</v>
      </c>
      <c r="M54" s="81">
        <v>543.44146218887511</v>
      </c>
      <c r="N54" s="81">
        <v>415.16017949472973</v>
      </c>
      <c r="O54" s="81">
        <v>107.10396047678321</v>
      </c>
      <c r="P54" s="81">
        <v>41.453228339086586</v>
      </c>
      <c r="Q54" s="81">
        <v>17.958069579296534</v>
      </c>
      <c r="R54" s="81">
        <v>0</v>
      </c>
      <c r="S54" s="81">
        <v>24.488948017020999</v>
      </c>
      <c r="T54" s="82"/>
      <c r="U54" s="81">
        <v>6193300</v>
      </c>
      <c r="V54" s="81">
        <v>5037</v>
      </c>
      <c r="W54" s="81">
        <v>99</v>
      </c>
      <c r="X54" s="81">
        <v>123395</v>
      </c>
      <c r="Y54" s="81">
        <v>142246</v>
      </c>
      <c r="Z54" s="81">
        <v>55577</v>
      </c>
      <c r="AA54" s="81">
        <v>8377</v>
      </c>
      <c r="AB54" s="81">
        <v>255892</v>
      </c>
      <c r="AC54" s="81">
        <v>0</v>
      </c>
      <c r="AD54" s="81">
        <v>24.488948017020999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130.24199999999999</v>
      </c>
      <c r="BL54" s="81">
        <v>0</v>
      </c>
      <c r="BM54" s="82"/>
      <c r="BN54" s="81">
        <v>0</v>
      </c>
      <c r="BO54" s="81">
        <v>0</v>
      </c>
      <c r="BP54" s="81">
        <v>0</v>
      </c>
      <c r="BQ54" s="81">
        <v>0</v>
      </c>
      <c r="BR54" s="81">
        <v>17</v>
      </c>
      <c r="BS54" s="81">
        <v>0</v>
      </c>
      <c r="BT54"/>
      <c r="BU54" s="80">
        <v>130.24199999999999</v>
      </c>
      <c r="BV54" s="80">
        <v>0</v>
      </c>
      <c r="BW54" s="80">
        <v>0</v>
      </c>
      <c r="BX54" s="80">
        <v>0</v>
      </c>
      <c r="BY54" s="80">
        <v>0</v>
      </c>
      <c r="BZ54" s="80">
        <v>0</v>
      </c>
      <c r="CA54" s="80">
        <v>0</v>
      </c>
      <c r="CB54" s="80">
        <v>0</v>
      </c>
      <c r="CC54" s="80">
        <v>0</v>
      </c>
    </row>
    <row r="55" spans="1:81">
      <c r="A55" s="80" t="s">
        <v>1689</v>
      </c>
      <c r="B55" s="80">
        <v>60</v>
      </c>
      <c r="C55" s="80">
        <v>9</v>
      </c>
      <c r="D55" s="80">
        <v>4</v>
      </c>
      <c r="E55" s="80">
        <v>2012</v>
      </c>
      <c r="F55" s="80" t="s">
        <v>88</v>
      </c>
      <c r="G55" s="80" t="s">
        <v>1680</v>
      </c>
      <c r="H55" s="80" t="s">
        <v>1681</v>
      </c>
      <c r="I55" s="177"/>
      <c r="J55" s="81">
        <v>36.55056566571767</v>
      </c>
      <c r="K55" s="81">
        <v>10.96571715789174</v>
      </c>
      <c r="L55" s="81">
        <v>4.1854080837249032</v>
      </c>
      <c r="M55" s="81">
        <v>572.19709269788689</v>
      </c>
      <c r="N55" s="81">
        <v>456.79048910734917</v>
      </c>
      <c r="O55" s="81">
        <v>105.72578934016194</v>
      </c>
      <c r="P55" s="81">
        <v>41.022215601783387</v>
      </c>
      <c r="Q55" s="81">
        <v>20.287055969932922</v>
      </c>
      <c r="R55" s="81">
        <v>0</v>
      </c>
      <c r="S55" s="81">
        <v>26.356508844911307</v>
      </c>
      <c r="T55" s="82"/>
      <c r="U55" s="81">
        <v>4889777</v>
      </c>
      <c r="V55" s="81">
        <v>5037</v>
      </c>
      <c r="W55" s="81">
        <v>99</v>
      </c>
      <c r="X55" s="81">
        <v>123395</v>
      </c>
      <c r="Y55" s="81">
        <v>148241</v>
      </c>
      <c r="Z55" s="81">
        <v>55297</v>
      </c>
      <c r="AA55" s="81">
        <v>8243</v>
      </c>
      <c r="AB55" s="81">
        <v>266070</v>
      </c>
      <c r="AC55" s="81">
        <v>0</v>
      </c>
      <c r="AD55" s="81">
        <v>26.356508844911307</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147.04900000000001</v>
      </c>
      <c r="BL55" s="81">
        <v>0</v>
      </c>
      <c r="BM55" s="82"/>
      <c r="BN55" s="81">
        <v>0</v>
      </c>
      <c r="BO55" s="81">
        <v>0</v>
      </c>
      <c r="BP55" s="81">
        <v>0</v>
      </c>
      <c r="BQ55" s="81">
        <v>0</v>
      </c>
      <c r="BR55" s="81">
        <v>17</v>
      </c>
      <c r="BS55" s="81">
        <v>0</v>
      </c>
      <c r="BT55"/>
      <c r="BU55" s="80">
        <v>147.04900000000001</v>
      </c>
      <c r="BV55" s="80">
        <v>0</v>
      </c>
      <c r="BW55" s="80">
        <v>0</v>
      </c>
      <c r="BX55" s="80">
        <v>0</v>
      </c>
      <c r="BY55" s="80">
        <v>0</v>
      </c>
      <c r="BZ55" s="80">
        <v>0</v>
      </c>
      <c r="CA55" s="80">
        <v>0</v>
      </c>
      <c r="CB55" s="80">
        <v>0</v>
      </c>
      <c r="CC55" s="80">
        <v>0</v>
      </c>
    </row>
    <row r="56" spans="1:81">
      <c r="A56" s="80" t="s">
        <v>1690</v>
      </c>
      <c r="B56" s="80">
        <v>61</v>
      </c>
      <c r="C56" s="80">
        <v>10</v>
      </c>
      <c r="D56" s="80">
        <v>4</v>
      </c>
      <c r="E56" s="80">
        <v>2013</v>
      </c>
      <c r="F56" s="80" t="s">
        <v>89</v>
      </c>
      <c r="G56" s="80" t="s">
        <v>1680</v>
      </c>
      <c r="H56" s="80" t="s">
        <v>1681</v>
      </c>
      <c r="I56" s="177"/>
      <c r="J56" s="81">
        <v>40.38140501043442</v>
      </c>
      <c r="K56" s="81">
        <v>9.4560479520704845</v>
      </c>
      <c r="L56" s="81">
        <v>3.8360307193300436</v>
      </c>
      <c r="M56" s="81">
        <v>608.82880151709594</v>
      </c>
      <c r="N56" s="81">
        <v>440.79186909115469</v>
      </c>
      <c r="O56" s="81">
        <v>101.29310090685748</v>
      </c>
      <c r="P56" s="81">
        <v>40.537376345588306</v>
      </c>
      <c r="Q56" s="81">
        <v>20.68342757915627</v>
      </c>
      <c r="R56" s="81">
        <v>0</v>
      </c>
      <c r="S56" s="81">
        <v>29.526587461894188</v>
      </c>
      <c r="T56" s="82"/>
      <c r="U56" s="81">
        <v>5227333</v>
      </c>
      <c r="V56" s="81">
        <v>5037</v>
      </c>
      <c r="W56" s="81">
        <v>99</v>
      </c>
      <c r="X56" s="81">
        <v>123395</v>
      </c>
      <c r="Y56" s="81">
        <v>148794</v>
      </c>
      <c r="Z56" s="81">
        <v>55344</v>
      </c>
      <c r="AA56" s="81">
        <v>8115</v>
      </c>
      <c r="AB56" s="81">
        <v>267379</v>
      </c>
      <c r="AC56" s="81">
        <v>0</v>
      </c>
      <c r="AD56" s="81">
        <v>29.526587461894188</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218.9</v>
      </c>
      <c r="BL56" s="81">
        <v>0</v>
      </c>
      <c r="BM56" s="82"/>
      <c r="BN56" s="81">
        <v>0</v>
      </c>
      <c r="BO56" s="81">
        <v>0</v>
      </c>
      <c r="BP56" s="81">
        <v>0</v>
      </c>
      <c r="BQ56" s="81">
        <v>0</v>
      </c>
      <c r="BR56" s="81">
        <v>18</v>
      </c>
      <c r="BS56" s="81">
        <v>0</v>
      </c>
      <c r="BT56"/>
      <c r="BU56" s="80">
        <v>151.768</v>
      </c>
      <c r="BV56" s="80">
        <v>67.132000000000005</v>
      </c>
      <c r="BW56" s="80">
        <v>0</v>
      </c>
      <c r="BX56" s="80">
        <v>0</v>
      </c>
      <c r="BY56" s="80">
        <v>0</v>
      </c>
      <c r="BZ56" s="80">
        <v>0</v>
      </c>
      <c r="CA56" s="80">
        <v>0</v>
      </c>
      <c r="CB56" s="80">
        <v>0</v>
      </c>
      <c r="CC56" s="80">
        <v>0</v>
      </c>
    </row>
    <row r="57" spans="1:81">
      <c r="A57" s="80" t="s">
        <v>1691</v>
      </c>
      <c r="B57" s="80">
        <v>62</v>
      </c>
      <c r="C57" s="80">
        <v>11</v>
      </c>
      <c r="D57" s="80">
        <v>4</v>
      </c>
      <c r="E57" s="80">
        <v>2014</v>
      </c>
      <c r="F57" s="80" t="s">
        <v>90</v>
      </c>
      <c r="G57" s="80" t="s">
        <v>1680</v>
      </c>
      <c r="H57" s="80" t="s">
        <v>1681</v>
      </c>
      <c r="I57" s="177"/>
      <c r="J57" s="81">
        <v>33.478544593760176</v>
      </c>
      <c r="K57" s="81">
        <v>8.1481127082158693</v>
      </c>
      <c r="L57" s="81">
        <v>4.1591857008484965</v>
      </c>
      <c r="M57" s="81">
        <v>579.25971140011893</v>
      </c>
      <c r="N57" s="81">
        <v>398.91634803686981</v>
      </c>
      <c r="O57" s="81">
        <v>96.269325794157439</v>
      </c>
      <c r="P57" s="81">
        <v>40.552382225298068</v>
      </c>
      <c r="Q57" s="81">
        <v>20.016262514499601</v>
      </c>
      <c r="R57" s="81">
        <v>0</v>
      </c>
      <c r="S57" s="81">
        <v>28.881021282654061</v>
      </c>
      <c r="T57" s="82"/>
      <c r="U57" s="81">
        <v>4970959</v>
      </c>
      <c r="V57" s="81">
        <v>4150</v>
      </c>
      <c r="W57" s="81">
        <v>47</v>
      </c>
      <c r="X57" s="81">
        <v>129652</v>
      </c>
      <c r="Y57" s="81">
        <v>150097</v>
      </c>
      <c r="Z57" s="81">
        <v>55398</v>
      </c>
      <c r="AA57" s="81">
        <v>8076</v>
      </c>
      <c r="AB57" s="81">
        <v>269689</v>
      </c>
      <c r="AC57" s="81">
        <v>0</v>
      </c>
      <c r="AD57" s="81">
        <v>28.881021282654061</v>
      </c>
      <c r="AE57" s="82"/>
      <c r="AF57" s="81">
        <v>46524116.179109894</v>
      </c>
      <c r="AG57" s="81">
        <v>7676741.4233905422</v>
      </c>
      <c r="AH57" s="81">
        <v>1046824.7835150319</v>
      </c>
      <c r="AI57" s="81">
        <v>795477034.80208802</v>
      </c>
      <c r="AJ57" s="81">
        <v>554342247.90147889</v>
      </c>
      <c r="AK57" s="81">
        <v>0</v>
      </c>
      <c r="AL57" s="81">
        <v>0</v>
      </c>
      <c r="AM57" s="81">
        <v>37024269.679298617</v>
      </c>
      <c r="AN57" s="81">
        <v>0</v>
      </c>
      <c r="AO57" s="81">
        <v>0</v>
      </c>
      <c r="AP57" s="82"/>
      <c r="AQ57" s="81">
        <v>1206</v>
      </c>
      <c r="AR57" s="81">
        <v>30</v>
      </c>
      <c r="AS57" s="81">
        <v>0</v>
      </c>
      <c r="AT57" s="81">
        <v>1</v>
      </c>
      <c r="AU57" s="81">
        <v>0</v>
      </c>
      <c r="AV57" s="81">
        <v>0</v>
      </c>
      <c r="AW57" s="81" t="s">
        <v>564</v>
      </c>
      <c r="AX57" s="82"/>
      <c r="AY57" s="81">
        <v>4486.3</v>
      </c>
      <c r="AZ57" s="81">
        <v>581.9</v>
      </c>
      <c r="BA57" s="81">
        <v>0</v>
      </c>
      <c r="BB57" s="81">
        <v>300</v>
      </c>
      <c r="BC57" s="81">
        <v>0</v>
      </c>
      <c r="BD57" s="81">
        <v>0</v>
      </c>
      <c r="BE57" s="81" t="s">
        <v>564</v>
      </c>
      <c r="BF57" s="82"/>
      <c r="BG57" s="81">
        <v>0</v>
      </c>
      <c r="BH57" s="81">
        <v>0</v>
      </c>
      <c r="BI57" s="81">
        <v>0</v>
      </c>
      <c r="BJ57" s="81">
        <v>0</v>
      </c>
      <c r="BK57" s="81">
        <v>208.41200000000001</v>
      </c>
      <c r="BL57" s="81">
        <v>0</v>
      </c>
      <c r="BM57" s="82"/>
      <c r="BN57" s="81">
        <v>0</v>
      </c>
      <c r="BO57" s="81">
        <v>0</v>
      </c>
      <c r="BP57" s="81">
        <v>0</v>
      </c>
      <c r="BQ57" s="81">
        <v>0</v>
      </c>
      <c r="BR57" s="81">
        <v>18</v>
      </c>
      <c r="BS57" s="81">
        <v>0</v>
      </c>
      <c r="BT57"/>
      <c r="BU57" s="80">
        <v>145.56800000000001</v>
      </c>
      <c r="BV57" s="80">
        <v>62.844000000000001</v>
      </c>
      <c r="BW57" s="80">
        <v>0</v>
      </c>
      <c r="BX57" s="80">
        <v>0</v>
      </c>
      <c r="BY57" s="80">
        <v>0</v>
      </c>
      <c r="BZ57" s="80">
        <v>0</v>
      </c>
      <c r="CA57" s="80">
        <v>0</v>
      </c>
      <c r="CB57" s="80">
        <v>0</v>
      </c>
      <c r="CC57" s="80">
        <v>0</v>
      </c>
    </row>
    <row r="58" spans="1:81">
      <c r="A58" s="80" t="s">
        <v>1692</v>
      </c>
      <c r="B58" s="80">
        <v>63</v>
      </c>
      <c r="C58" s="80">
        <v>12</v>
      </c>
      <c r="D58" s="80">
        <v>4</v>
      </c>
      <c r="E58" s="80">
        <v>2015</v>
      </c>
      <c r="F58" s="80" t="s">
        <v>91</v>
      </c>
      <c r="G58" s="80" t="s">
        <v>1680</v>
      </c>
      <c r="H58" s="80" t="s">
        <v>1681</v>
      </c>
      <c r="I58" s="177"/>
      <c r="J58" s="81">
        <v>38.007429434608902</v>
      </c>
      <c r="K58" s="81">
        <v>8.6656289069379557</v>
      </c>
      <c r="L58" s="81">
        <v>5.184314604953804</v>
      </c>
      <c r="M58" s="81">
        <v>616.29723528009697</v>
      </c>
      <c r="N58" s="81">
        <v>400.2100918919254</v>
      </c>
      <c r="O58" s="81">
        <v>95.705210884125634</v>
      </c>
      <c r="P58" s="81">
        <v>40.252619992154621</v>
      </c>
      <c r="Q58" s="81">
        <v>19.724257667391221</v>
      </c>
      <c r="R58" s="81">
        <v>0</v>
      </c>
      <c r="S58" s="81">
        <v>31.234046577401585</v>
      </c>
      <c r="T58" s="82"/>
      <c r="U58" s="81">
        <v>5119583</v>
      </c>
      <c r="V58" s="81">
        <v>4150</v>
      </c>
      <c r="W58" s="81">
        <v>47</v>
      </c>
      <c r="X58" s="81">
        <v>129652</v>
      </c>
      <c r="Y58" s="81">
        <v>151257</v>
      </c>
      <c r="Z58" s="81">
        <v>55604</v>
      </c>
      <c r="AA58" s="81">
        <v>8010</v>
      </c>
      <c r="AB58" s="81">
        <v>271469</v>
      </c>
      <c r="AC58" s="81">
        <v>0</v>
      </c>
      <c r="AD58" s="81">
        <v>31.234046577401585</v>
      </c>
      <c r="AE58" s="82"/>
      <c r="AF58" s="81">
        <v>51482382.609682739</v>
      </c>
      <c r="AG58" s="81">
        <v>7182674.699517319</v>
      </c>
      <c r="AH58" s="81">
        <v>1056613.2517210306</v>
      </c>
      <c r="AI58" s="81">
        <v>758594024.02257776</v>
      </c>
      <c r="AJ58" s="81">
        <v>571021286.3566016</v>
      </c>
      <c r="AK58" s="81">
        <v>0</v>
      </c>
      <c r="AL58" s="81">
        <v>0</v>
      </c>
      <c r="AM58" s="81">
        <v>37203687.680374935</v>
      </c>
      <c r="AN58" s="81">
        <v>0</v>
      </c>
      <c r="AO58" s="81">
        <v>0</v>
      </c>
      <c r="AP58" s="82"/>
      <c r="AQ58" s="81">
        <v>1308</v>
      </c>
      <c r="AR58" s="81">
        <v>50</v>
      </c>
      <c r="AS58" s="81">
        <v>0</v>
      </c>
      <c r="AT58" s="81">
        <v>1</v>
      </c>
      <c r="AU58" s="81">
        <v>0</v>
      </c>
      <c r="AV58" s="81">
        <v>0</v>
      </c>
      <c r="AW58" s="81" t="s">
        <v>564</v>
      </c>
      <c r="AX58" s="82"/>
      <c r="AY58" s="81">
        <v>4911.2000000000007</v>
      </c>
      <c r="AZ58" s="81">
        <v>822.7</v>
      </c>
      <c r="BA58" s="81">
        <v>0</v>
      </c>
      <c r="BB58" s="81">
        <v>300</v>
      </c>
      <c r="BC58" s="81">
        <v>0</v>
      </c>
      <c r="BD58" s="81">
        <v>0</v>
      </c>
      <c r="BE58" s="81" t="s">
        <v>564</v>
      </c>
      <c r="BF58" s="82"/>
      <c r="BG58" s="81">
        <v>0</v>
      </c>
      <c r="BH58" s="81">
        <v>0</v>
      </c>
      <c r="BI58" s="81">
        <v>0</v>
      </c>
      <c r="BJ58" s="81">
        <v>0</v>
      </c>
      <c r="BK58" s="81">
        <v>200.68699999999998</v>
      </c>
      <c r="BL58" s="81">
        <v>0</v>
      </c>
      <c r="BM58" s="82"/>
      <c r="BN58" s="81">
        <v>0</v>
      </c>
      <c r="BO58" s="81">
        <v>0</v>
      </c>
      <c r="BP58" s="81">
        <v>0</v>
      </c>
      <c r="BQ58" s="81">
        <v>0</v>
      </c>
      <c r="BR58" s="81">
        <v>18</v>
      </c>
      <c r="BS58" s="81">
        <v>0</v>
      </c>
      <c r="BT58"/>
      <c r="BU58" s="80">
        <v>151.59299999999999</v>
      </c>
      <c r="BV58" s="80">
        <v>49.094000000000001</v>
      </c>
      <c r="BW58" s="80">
        <v>0</v>
      </c>
      <c r="BX58" s="80">
        <v>0</v>
      </c>
      <c r="BY58" s="80">
        <v>0</v>
      </c>
      <c r="BZ58" s="80">
        <v>0</v>
      </c>
      <c r="CA58" s="80">
        <v>0</v>
      </c>
      <c r="CB58" s="80">
        <v>0</v>
      </c>
      <c r="CC58" s="80">
        <v>0</v>
      </c>
    </row>
    <row r="59" spans="1:81">
      <c r="A59" s="80" t="s">
        <v>1693</v>
      </c>
      <c r="B59" s="80">
        <v>64</v>
      </c>
      <c r="C59" s="80">
        <v>13</v>
      </c>
      <c r="D59" s="80">
        <v>4</v>
      </c>
      <c r="E59" s="80">
        <v>2016</v>
      </c>
      <c r="F59" s="80" t="s">
        <v>92</v>
      </c>
      <c r="G59" s="80" t="s">
        <v>1680</v>
      </c>
      <c r="H59" s="80" t="s">
        <v>1681</v>
      </c>
      <c r="I59" s="177"/>
      <c r="J59" s="81">
        <v>31.827888624342535</v>
      </c>
      <c r="K59" s="81">
        <v>8.9254967533326255</v>
      </c>
      <c r="L59" s="81">
        <v>5.8584993293392689</v>
      </c>
      <c r="M59" s="81">
        <v>474.70776463302786</v>
      </c>
      <c r="N59" s="81">
        <v>383.20593919754583</v>
      </c>
      <c r="O59" s="81">
        <v>94.752155628207618</v>
      </c>
      <c r="P59" s="81">
        <v>38.6657091512552</v>
      </c>
      <c r="Q59" s="81">
        <v>19.332551079125281</v>
      </c>
      <c r="R59" s="81">
        <v>0</v>
      </c>
      <c r="S59" s="81">
        <v>38.441985963816798</v>
      </c>
      <c r="T59" s="82"/>
      <c r="U59" s="81">
        <v>5013030</v>
      </c>
      <c r="V59" s="81">
        <v>4150</v>
      </c>
      <c r="W59" s="81">
        <v>47</v>
      </c>
      <c r="X59" s="81">
        <v>129652</v>
      </c>
      <c r="Y59" s="81">
        <v>152687</v>
      </c>
      <c r="Z59" s="81">
        <v>55727</v>
      </c>
      <c r="AA59" s="81">
        <v>7958</v>
      </c>
      <c r="AB59" s="81">
        <v>273708</v>
      </c>
      <c r="AC59" s="81">
        <v>0</v>
      </c>
      <c r="AD59" s="81">
        <v>38.441985963816798</v>
      </c>
      <c r="AE59" s="82"/>
      <c r="AF59" s="81">
        <v>45796881.802973382</v>
      </c>
      <c r="AG59" s="81">
        <v>7060759.7374634873</v>
      </c>
      <c r="AH59" s="81">
        <v>908704.19432939077</v>
      </c>
      <c r="AI59" s="81">
        <v>733457643.43599606</v>
      </c>
      <c r="AJ59" s="81">
        <v>553106504.97504592</v>
      </c>
      <c r="AK59" s="81">
        <v>0</v>
      </c>
      <c r="AL59" s="81">
        <v>0</v>
      </c>
      <c r="AM59" s="81">
        <v>37539675.241948687</v>
      </c>
      <c r="AN59" s="81">
        <v>0</v>
      </c>
      <c r="AO59" s="81">
        <v>0</v>
      </c>
      <c r="AP59" s="82"/>
      <c r="AQ59" s="81">
        <v>1409</v>
      </c>
      <c r="AR59" s="81">
        <v>69</v>
      </c>
      <c r="AS59" s="81">
        <v>0</v>
      </c>
      <c r="AT59" s="81">
        <v>1</v>
      </c>
      <c r="AU59" s="81">
        <v>0</v>
      </c>
      <c r="AV59" s="81">
        <v>0</v>
      </c>
      <c r="AW59" s="81" t="s">
        <v>564</v>
      </c>
      <c r="AX59" s="82"/>
      <c r="AY59" s="81">
        <v>5334.6</v>
      </c>
      <c r="AZ59" s="81">
        <v>1076.9000000000001</v>
      </c>
      <c r="BA59" s="81">
        <v>0</v>
      </c>
      <c r="BB59" s="81">
        <v>300</v>
      </c>
      <c r="BC59" s="81">
        <v>0</v>
      </c>
      <c r="BD59" s="81">
        <v>0</v>
      </c>
      <c r="BE59" s="81" t="s">
        <v>564</v>
      </c>
      <c r="BF59" s="82"/>
      <c r="BG59" s="81">
        <v>0</v>
      </c>
      <c r="BH59" s="81">
        <v>0</v>
      </c>
      <c r="BI59" s="81">
        <v>0</v>
      </c>
      <c r="BJ59" s="81">
        <v>0</v>
      </c>
      <c r="BK59" s="81">
        <v>198.70699999999999</v>
      </c>
      <c r="BL59" s="81">
        <v>0</v>
      </c>
      <c r="BM59" s="82"/>
      <c r="BN59" s="81">
        <v>0</v>
      </c>
      <c r="BO59" s="81">
        <v>0</v>
      </c>
      <c r="BP59" s="81">
        <v>0</v>
      </c>
      <c r="BQ59" s="81">
        <v>0</v>
      </c>
      <c r="BR59" s="81">
        <v>18</v>
      </c>
      <c r="BS59" s="81">
        <v>0</v>
      </c>
      <c r="BT59"/>
      <c r="BU59" s="80">
        <v>149.34899999999999</v>
      </c>
      <c r="BV59" s="80">
        <v>49.357999999999997</v>
      </c>
      <c r="BW59" s="80">
        <v>0</v>
      </c>
      <c r="BX59" s="80">
        <v>0</v>
      </c>
      <c r="BY59" s="80">
        <v>0</v>
      </c>
      <c r="BZ59" s="80">
        <v>0</v>
      </c>
      <c r="CA59" s="80">
        <v>0</v>
      </c>
      <c r="CB59" s="80">
        <v>0</v>
      </c>
      <c r="CC59" s="80">
        <v>0</v>
      </c>
    </row>
    <row r="60" spans="1:81">
      <c r="A60" s="80" t="s">
        <v>1694</v>
      </c>
      <c r="B60" s="80">
        <v>65</v>
      </c>
      <c r="C60" s="80">
        <v>14</v>
      </c>
      <c r="D60" s="80">
        <v>4</v>
      </c>
      <c r="E60" s="80">
        <v>2017</v>
      </c>
      <c r="F60" s="80" t="s">
        <v>71</v>
      </c>
      <c r="G60" s="80" t="s">
        <v>1680</v>
      </c>
      <c r="H60" s="80" t="s">
        <v>1681</v>
      </c>
      <c r="I60" s="177"/>
      <c r="J60" s="81">
        <v>25.811161124606844</v>
      </c>
      <c r="K60" s="81">
        <v>9.1309398922835907</v>
      </c>
      <c r="L60" s="81">
        <v>4.8250494226188465</v>
      </c>
      <c r="M60" s="81">
        <v>476.25188286638746</v>
      </c>
      <c r="N60" s="81">
        <v>395.82173909858523</v>
      </c>
      <c r="O60" s="81">
        <v>93.441855344328872</v>
      </c>
      <c r="P60" s="81">
        <v>38.13109907087204</v>
      </c>
      <c r="Q60" s="81">
        <v>18.904666164732358</v>
      </c>
      <c r="R60" s="81">
        <v>0</v>
      </c>
      <c r="S60" s="81">
        <v>40.587815542181716</v>
      </c>
      <c r="T60" s="82"/>
      <c r="U60" s="81">
        <v>4391392</v>
      </c>
      <c r="V60" s="81">
        <v>4150</v>
      </c>
      <c r="W60" s="81">
        <v>47</v>
      </c>
      <c r="X60" s="81">
        <v>129652</v>
      </c>
      <c r="Y60" s="81">
        <v>154592</v>
      </c>
      <c r="Z60" s="81">
        <v>55868</v>
      </c>
      <c r="AA60" s="81">
        <v>7898</v>
      </c>
      <c r="AB60" s="81">
        <v>276786</v>
      </c>
      <c r="AC60" s="81">
        <v>0</v>
      </c>
      <c r="AD60" s="81">
        <v>40.587815542181723</v>
      </c>
      <c r="AE60" s="82"/>
      <c r="AF60" s="81">
        <v>38164634.280843563</v>
      </c>
      <c r="AG60" s="81">
        <v>7384339.731278603</v>
      </c>
      <c r="AH60" s="81">
        <v>1016937.950706645</v>
      </c>
      <c r="AI60" s="81">
        <v>767642180.04858565</v>
      </c>
      <c r="AJ60" s="81">
        <v>571612497.0529958</v>
      </c>
      <c r="AK60" s="81">
        <v>0</v>
      </c>
      <c r="AL60" s="81">
        <v>0</v>
      </c>
      <c r="AM60" s="81">
        <v>38021229.849808313</v>
      </c>
      <c r="AN60" s="81">
        <v>0</v>
      </c>
      <c r="AO60" s="81">
        <v>0</v>
      </c>
      <c r="AP60" s="82"/>
      <c r="AQ60" s="81">
        <v>1492</v>
      </c>
      <c r="AR60" s="81">
        <v>87</v>
      </c>
      <c r="AS60" s="81">
        <v>0</v>
      </c>
      <c r="AT60" s="81">
        <v>1</v>
      </c>
      <c r="AU60" s="81">
        <v>0</v>
      </c>
      <c r="AV60" s="81">
        <v>0</v>
      </c>
      <c r="AW60" s="81" t="s">
        <v>564</v>
      </c>
      <c r="AX60" s="82"/>
      <c r="AY60" s="81">
        <v>5665.1</v>
      </c>
      <c r="AZ60" s="81">
        <v>1297</v>
      </c>
      <c r="BA60" s="81">
        <v>0</v>
      </c>
      <c r="BB60" s="81">
        <v>300</v>
      </c>
      <c r="BC60" s="81">
        <v>0</v>
      </c>
      <c r="BD60" s="81">
        <v>0</v>
      </c>
      <c r="BE60" s="81" t="s">
        <v>564</v>
      </c>
      <c r="BF60" s="82"/>
      <c r="BG60" s="81">
        <v>0</v>
      </c>
      <c r="BH60" s="81">
        <v>0</v>
      </c>
      <c r="BI60" s="81">
        <v>0</v>
      </c>
      <c r="BJ60" s="81">
        <v>0</v>
      </c>
      <c r="BK60" s="81">
        <v>145.28800000000001</v>
      </c>
      <c r="BL60" s="81">
        <v>0</v>
      </c>
      <c r="BM60" s="82"/>
      <c r="BN60" s="81">
        <v>0</v>
      </c>
      <c r="BO60" s="81">
        <v>0</v>
      </c>
      <c r="BP60" s="81">
        <v>0</v>
      </c>
      <c r="BQ60" s="81">
        <v>0</v>
      </c>
      <c r="BR60" s="81">
        <v>17</v>
      </c>
      <c r="BS60" s="81">
        <v>0</v>
      </c>
      <c r="BT60"/>
      <c r="BU60" s="80">
        <v>145.28800000000001</v>
      </c>
      <c r="BV60" s="80">
        <v>0</v>
      </c>
      <c r="BW60" s="80">
        <v>0</v>
      </c>
      <c r="BX60" s="80">
        <v>0</v>
      </c>
      <c r="BY60" s="80">
        <v>0</v>
      </c>
      <c r="BZ60" s="80">
        <v>0</v>
      </c>
      <c r="CA60" s="80">
        <v>0</v>
      </c>
      <c r="CB60" s="80">
        <v>0</v>
      </c>
      <c r="CC60" s="80">
        <v>0</v>
      </c>
    </row>
    <row r="61" spans="1:81">
      <c r="A61" s="80" t="s">
        <v>1695</v>
      </c>
      <c r="B61" s="80">
        <v>66</v>
      </c>
      <c r="C61" s="80">
        <v>15</v>
      </c>
      <c r="D61" s="80">
        <v>4</v>
      </c>
      <c r="E61" s="80">
        <v>2018</v>
      </c>
      <c r="F61" s="80" t="s">
        <v>93</v>
      </c>
      <c r="G61" s="80" t="s">
        <v>1680</v>
      </c>
      <c r="H61" s="80" t="s">
        <v>1681</v>
      </c>
      <c r="I61" s="177"/>
      <c r="J61" s="81">
        <v>28.171209158670248</v>
      </c>
      <c r="K61" s="81">
        <v>8.5842001350209269</v>
      </c>
      <c r="L61" s="81">
        <v>4.5091536265743111</v>
      </c>
      <c r="M61" s="81">
        <v>472.62046982899005</v>
      </c>
      <c r="N61" s="81">
        <v>381.4338685148652</v>
      </c>
      <c r="O61" s="81">
        <v>90.955986863516941</v>
      </c>
      <c r="P61" s="81">
        <v>37.483859490610683</v>
      </c>
      <c r="Q61" s="81">
        <v>17.704574327296783</v>
      </c>
      <c r="R61" s="81">
        <v>0</v>
      </c>
      <c r="S61" s="81">
        <v>42.210854731136116</v>
      </c>
      <c r="T61" s="82"/>
      <c r="U61" s="81">
        <v>4842348</v>
      </c>
      <c r="V61" s="81">
        <v>4150</v>
      </c>
      <c r="W61" s="81">
        <v>47</v>
      </c>
      <c r="X61" s="81">
        <v>129652</v>
      </c>
      <c r="Y61" s="81">
        <v>156583</v>
      </c>
      <c r="Z61" s="81">
        <v>55423</v>
      </c>
      <c r="AA61" s="81">
        <v>7842</v>
      </c>
      <c r="AB61" s="81">
        <v>279342</v>
      </c>
      <c r="AC61" s="81">
        <v>0</v>
      </c>
      <c r="AD61" s="81">
        <v>42.210854731136124</v>
      </c>
      <c r="AE61" s="82"/>
      <c r="AF61" s="81">
        <v>40932128.838450477</v>
      </c>
      <c r="AG61" s="81">
        <v>6549378.4361304864</v>
      </c>
      <c r="AH61" s="81">
        <v>968650.90383674216</v>
      </c>
      <c r="AI61" s="81">
        <v>735098957.53651679</v>
      </c>
      <c r="AJ61" s="81">
        <v>566345305.02651</v>
      </c>
      <c r="AK61" s="81">
        <v>0</v>
      </c>
      <c r="AL61" s="81">
        <v>0</v>
      </c>
      <c r="AM61" s="81">
        <v>38451736.568413422</v>
      </c>
      <c r="AN61" s="81">
        <v>0</v>
      </c>
      <c r="AO61" s="81">
        <v>0</v>
      </c>
      <c r="AP61" s="82"/>
      <c r="AQ61" s="81">
        <v>1577</v>
      </c>
      <c r="AR61" s="81">
        <v>97</v>
      </c>
      <c r="AS61" s="81">
        <v>0</v>
      </c>
      <c r="AT61" s="81">
        <v>1</v>
      </c>
      <c r="AU61" s="81">
        <v>0</v>
      </c>
      <c r="AV61" s="81">
        <v>0</v>
      </c>
      <c r="AW61" s="81" t="s">
        <v>564</v>
      </c>
      <c r="AX61" s="82"/>
      <c r="AY61" s="81">
        <v>6058.9999999999964</v>
      </c>
      <c r="AZ61" s="81">
        <v>1410.6</v>
      </c>
      <c r="BA61" s="81">
        <v>0</v>
      </c>
      <c r="BB61" s="81">
        <v>300</v>
      </c>
      <c r="BC61" s="81">
        <v>0</v>
      </c>
      <c r="BD61" s="81">
        <v>0</v>
      </c>
      <c r="BE61" s="81" t="s">
        <v>564</v>
      </c>
      <c r="BF61" s="82"/>
      <c r="BG61" s="81">
        <v>0</v>
      </c>
      <c r="BH61" s="81">
        <v>0</v>
      </c>
      <c r="BI61" s="81">
        <v>0</v>
      </c>
      <c r="BJ61" s="81">
        <v>0</v>
      </c>
      <c r="BK61" s="81">
        <v>148.47</v>
      </c>
      <c r="BL61" s="81">
        <v>0</v>
      </c>
      <c r="BM61" s="82"/>
      <c r="BN61" s="81">
        <v>0</v>
      </c>
      <c r="BO61" s="81">
        <v>0</v>
      </c>
      <c r="BP61" s="81">
        <v>0</v>
      </c>
      <c r="BQ61" s="81">
        <v>0</v>
      </c>
      <c r="BR61" s="81">
        <v>18</v>
      </c>
      <c r="BS61" s="81">
        <v>0</v>
      </c>
      <c r="BT61"/>
      <c r="BU61" s="80">
        <v>148.47</v>
      </c>
      <c r="BV61" s="80">
        <v>0</v>
      </c>
      <c r="BW61" s="80">
        <v>0</v>
      </c>
      <c r="BX61" s="80">
        <v>0</v>
      </c>
      <c r="BY61" s="80">
        <v>0</v>
      </c>
      <c r="BZ61" s="80">
        <v>0</v>
      </c>
      <c r="CA61" s="80">
        <v>0</v>
      </c>
      <c r="CB61" s="80">
        <v>0</v>
      </c>
      <c r="CC61" s="80">
        <v>0</v>
      </c>
    </row>
    <row r="62" spans="1:81">
      <c r="A62" s="80" t="s">
        <v>1696</v>
      </c>
      <c r="B62" s="80">
        <v>67</v>
      </c>
      <c r="C62" s="80">
        <v>16</v>
      </c>
      <c r="D62" s="80">
        <v>4</v>
      </c>
      <c r="E62" s="80">
        <v>2019</v>
      </c>
      <c r="F62" s="80" t="s">
        <v>73</v>
      </c>
      <c r="G62" s="80" t="s">
        <v>1680</v>
      </c>
      <c r="H62" s="80" t="s">
        <v>1681</v>
      </c>
      <c r="I62" s="177"/>
      <c r="J62" s="81">
        <v>26.873873327445345</v>
      </c>
      <c r="K62" s="81">
        <v>7.7735205574374913</v>
      </c>
      <c r="L62" s="81">
        <v>4.5720000503357525</v>
      </c>
      <c r="M62" s="81">
        <v>457.2813725673733</v>
      </c>
      <c r="N62" s="81">
        <v>361.00247737079212</v>
      </c>
      <c r="O62" s="81">
        <v>87.868976081012249</v>
      </c>
      <c r="P62" s="81">
        <v>37.150082060981561</v>
      </c>
      <c r="Q62" s="81">
        <v>17.36941993416491</v>
      </c>
      <c r="R62" s="81">
        <v>0</v>
      </c>
      <c r="S62" s="81">
        <v>45.312957096367782</v>
      </c>
      <c r="T62" s="82"/>
      <c r="U62" s="81">
        <v>4830157</v>
      </c>
      <c r="V62" s="81">
        <v>4150</v>
      </c>
      <c r="W62" s="81">
        <v>47</v>
      </c>
      <c r="X62" s="81">
        <v>129652</v>
      </c>
      <c r="Y62" s="81">
        <v>158223</v>
      </c>
      <c r="Z62" s="81">
        <v>55012</v>
      </c>
      <c r="AA62" s="81">
        <v>7714</v>
      </c>
      <c r="AB62" s="81">
        <v>281474</v>
      </c>
      <c r="AC62" s="81">
        <v>0</v>
      </c>
      <c r="AD62" s="81">
        <v>45.312957096367782</v>
      </c>
      <c r="AE62" s="82"/>
      <c r="AF62" s="81">
        <v>41078294.183634922</v>
      </c>
      <c r="AG62" s="81">
        <v>6317089.3383729458</v>
      </c>
      <c r="AH62" s="81">
        <v>1029652.277658165</v>
      </c>
      <c r="AI62" s="81">
        <v>742210560.56354797</v>
      </c>
      <c r="AJ62" s="81">
        <v>537634401.27204263</v>
      </c>
      <c r="AK62" s="81">
        <v>0</v>
      </c>
      <c r="AL62" s="81">
        <v>0</v>
      </c>
      <c r="AM62" s="81">
        <v>38334639.864862472</v>
      </c>
      <c r="AN62" s="81">
        <v>0</v>
      </c>
      <c r="AO62" s="81">
        <v>0</v>
      </c>
      <c r="AP62" s="82"/>
      <c r="AQ62" s="81">
        <v>1646</v>
      </c>
      <c r="AR62" s="81">
        <v>105</v>
      </c>
      <c r="AS62" s="81">
        <v>0</v>
      </c>
      <c r="AT62" s="81">
        <v>1</v>
      </c>
      <c r="AU62" s="81">
        <v>0</v>
      </c>
      <c r="AV62" s="81">
        <v>0</v>
      </c>
      <c r="AW62" s="81" t="s">
        <v>564</v>
      </c>
      <c r="AX62" s="82"/>
      <c r="AY62" s="81">
        <v>6351.7000000000025</v>
      </c>
      <c r="AZ62" s="81">
        <v>1497.6</v>
      </c>
      <c r="BA62" s="81">
        <v>0</v>
      </c>
      <c r="BB62" s="81">
        <v>300</v>
      </c>
      <c r="BC62" s="81">
        <v>0</v>
      </c>
      <c r="BD62" s="81">
        <v>0</v>
      </c>
      <c r="BE62" s="81" t="s">
        <v>564</v>
      </c>
      <c r="BF62" s="82"/>
      <c r="BG62" s="81">
        <v>0</v>
      </c>
      <c r="BH62" s="81">
        <v>0</v>
      </c>
      <c r="BI62" s="81">
        <v>0</v>
      </c>
      <c r="BJ62" s="81">
        <v>0</v>
      </c>
      <c r="BK62" s="81">
        <v>140.73099999999999</v>
      </c>
      <c r="BL62" s="81">
        <v>0</v>
      </c>
      <c r="BM62" s="82"/>
      <c r="BN62" s="81">
        <v>0</v>
      </c>
      <c r="BO62" s="81">
        <v>0</v>
      </c>
      <c r="BP62" s="81">
        <v>0</v>
      </c>
      <c r="BQ62" s="81">
        <v>0</v>
      </c>
      <c r="BR62" s="81">
        <v>18</v>
      </c>
      <c r="BS62" s="81">
        <v>0</v>
      </c>
      <c r="BT62"/>
      <c r="BU62" s="80">
        <v>140.73099999999999</v>
      </c>
      <c r="BV62" s="80">
        <v>0</v>
      </c>
      <c r="BW62" s="80">
        <v>0</v>
      </c>
      <c r="BX62" s="80">
        <v>0</v>
      </c>
      <c r="BY62" s="80">
        <v>0</v>
      </c>
      <c r="BZ62" s="80">
        <v>0</v>
      </c>
      <c r="CA62" s="80">
        <v>0</v>
      </c>
      <c r="CB62" s="80">
        <v>0</v>
      </c>
      <c r="CC62" s="80">
        <v>0</v>
      </c>
    </row>
    <row r="63" spans="1:81">
      <c r="A63" s="80" t="s">
        <v>1697</v>
      </c>
      <c r="B63" s="80">
        <v>68</v>
      </c>
      <c r="C63" s="80">
        <v>17</v>
      </c>
      <c r="D63" s="80">
        <v>4</v>
      </c>
      <c r="E63" s="80">
        <v>2020</v>
      </c>
      <c r="F63" s="80" t="s">
        <v>218</v>
      </c>
      <c r="G63" s="80" t="s">
        <v>1680</v>
      </c>
      <c r="H63" s="80" t="s">
        <v>1681</v>
      </c>
      <c r="I63" s="177"/>
      <c r="J63" s="81">
        <v>21.67760135196886</v>
      </c>
      <c r="K63" s="81">
        <v>9.083674293594191</v>
      </c>
      <c r="L63" s="81">
        <v>3.2487284325845462</v>
      </c>
      <c r="M63" s="81">
        <v>401.9557909454673</v>
      </c>
      <c r="N63" s="81">
        <v>363.14073871369811</v>
      </c>
      <c r="O63" s="81">
        <v>76.953469660968665</v>
      </c>
      <c r="P63" s="81">
        <v>33.718681909348291</v>
      </c>
      <c r="Q63" s="81">
        <v>16.587342390891198</v>
      </c>
      <c r="R63" s="81">
        <v>0</v>
      </c>
      <c r="S63" s="81">
        <v>42.644424595108312</v>
      </c>
      <c r="T63" s="82"/>
      <c r="U63" s="81">
        <v>4279184</v>
      </c>
      <c r="V63" s="81">
        <v>4807</v>
      </c>
      <c r="W63" s="81">
        <v>41</v>
      </c>
      <c r="X63" s="81">
        <v>130585</v>
      </c>
      <c r="Y63" s="81">
        <v>158367</v>
      </c>
      <c r="Z63" s="81">
        <v>54989</v>
      </c>
      <c r="AA63" s="81">
        <v>7607</v>
      </c>
      <c r="AB63" s="81">
        <v>281317</v>
      </c>
      <c r="AC63" s="81">
        <v>0</v>
      </c>
      <c r="AD63" s="81">
        <v>42.644424595108312</v>
      </c>
      <c r="AE63" s="82"/>
      <c r="AF63" s="81">
        <v>34091820.211253189</v>
      </c>
      <c r="AG63" s="81">
        <v>6949602.8739438923</v>
      </c>
      <c r="AH63" s="81">
        <v>759972.77232626174</v>
      </c>
      <c r="AI63" s="81">
        <v>662535583.73033547</v>
      </c>
      <c r="AJ63" s="81">
        <v>539348869.10188353</v>
      </c>
      <c r="AK63" s="81"/>
      <c r="AL63" s="81"/>
      <c r="AM63" s="81">
        <v>36714993.997058637</v>
      </c>
      <c r="AN63" s="81"/>
      <c r="AO63" s="81"/>
      <c r="AP63" s="82"/>
      <c r="AQ63" s="81">
        <v>1763</v>
      </c>
      <c r="AR63" s="81">
        <v>107</v>
      </c>
      <c r="AS63" s="81">
        <v>0</v>
      </c>
      <c r="AT63" s="81">
        <v>1</v>
      </c>
      <c r="AU63" s="81">
        <v>0</v>
      </c>
      <c r="AV63" s="81">
        <v>0</v>
      </c>
      <c r="AW63" s="81">
        <v>0</v>
      </c>
      <c r="AX63" s="82"/>
      <c r="AY63" s="81">
        <v>6816.2000000000098</v>
      </c>
      <c r="AZ63" s="81">
        <v>1540.8</v>
      </c>
      <c r="BA63" s="81">
        <v>0</v>
      </c>
      <c r="BB63" s="81">
        <v>300</v>
      </c>
      <c r="BC63" s="81">
        <v>0</v>
      </c>
      <c r="BD63" s="81">
        <v>0</v>
      </c>
      <c r="BE63" s="81">
        <v>0</v>
      </c>
      <c r="BF63" s="82"/>
      <c r="BG63" s="81">
        <v>0</v>
      </c>
      <c r="BH63" s="81">
        <v>0</v>
      </c>
      <c r="BI63" s="81">
        <v>0</v>
      </c>
      <c r="BJ63" s="81">
        <v>0</v>
      </c>
      <c r="BK63" s="81">
        <v>111.20000000000002</v>
      </c>
      <c r="BL63" s="81">
        <v>0</v>
      </c>
      <c r="BM63" s="82"/>
      <c r="BN63" s="81">
        <v>0</v>
      </c>
      <c r="BO63" s="81">
        <v>0</v>
      </c>
      <c r="BP63" s="81">
        <v>0</v>
      </c>
      <c r="BQ63" s="81">
        <v>0</v>
      </c>
      <c r="BR63" s="81">
        <v>16</v>
      </c>
      <c r="BS63" s="81">
        <v>0</v>
      </c>
      <c r="BT63"/>
      <c r="BU63" s="80">
        <v>111.2</v>
      </c>
      <c r="BV63" s="80">
        <v>0</v>
      </c>
      <c r="BW63" s="80">
        <v>0</v>
      </c>
      <c r="BX63" s="80">
        <v>0</v>
      </c>
      <c r="BY63" s="80">
        <v>0</v>
      </c>
      <c r="BZ63" s="80">
        <v>0</v>
      </c>
      <c r="CA63" s="80">
        <v>0</v>
      </c>
      <c r="CB63" s="80">
        <v>0</v>
      </c>
      <c r="CC63" s="80">
        <v>0</v>
      </c>
    </row>
    <row r="64" spans="1:81">
      <c r="A64" s="80" t="s">
        <v>1698</v>
      </c>
      <c r="B64" s="80">
        <v>68</v>
      </c>
      <c r="C64" s="80">
        <v>18</v>
      </c>
      <c r="D64" s="80">
        <v>4</v>
      </c>
      <c r="E64" s="80">
        <v>2021</v>
      </c>
      <c r="F64" s="80" t="s">
        <v>75</v>
      </c>
      <c r="G64" s="174" t="s">
        <v>1680</v>
      </c>
      <c r="H64" s="80" t="s">
        <v>1681</v>
      </c>
      <c r="I64" s="177"/>
      <c r="J64" s="81">
        <v>24.07826794624286</v>
      </c>
      <c r="K64" s="81">
        <v>10.403951105100811</v>
      </c>
      <c r="L64" s="81">
        <v>3.4919329344343608</v>
      </c>
      <c r="M64" s="81">
        <v>438.16886070138565</v>
      </c>
      <c r="N64" s="81">
        <v>344.75047242423017</v>
      </c>
      <c r="O64" s="81">
        <v>75.076072067126915</v>
      </c>
      <c r="P64" s="81">
        <v>34.189685760413795</v>
      </c>
      <c r="Q64" s="81">
        <v>16.604945117612598</v>
      </c>
      <c r="R64" s="81">
        <v>0</v>
      </c>
      <c r="S64" s="81">
        <v>41.350513813342857</v>
      </c>
      <c r="T64" s="82"/>
      <c r="U64" s="81">
        <v>4688996</v>
      </c>
      <c r="V64" s="81">
        <v>4807</v>
      </c>
      <c r="W64" s="81">
        <v>41</v>
      </c>
      <c r="X64" s="81">
        <v>130585</v>
      </c>
      <c r="Y64" s="81">
        <v>156910</v>
      </c>
      <c r="Z64" s="81">
        <v>55240</v>
      </c>
      <c r="AA64" s="81">
        <v>7522</v>
      </c>
      <c r="AB64" s="81">
        <v>278276</v>
      </c>
      <c r="AC64" s="81">
        <v>0</v>
      </c>
      <c r="AD64" s="81">
        <v>41.350513813342857</v>
      </c>
      <c r="AE64" s="82"/>
      <c r="AF64" s="81">
        <v>37250241.761032738</v>
      </c>
      <c r="AG64" s="81">
        <v>7976677.373802823</v>
      </c>
      <c r="AH64" s="81">
        <v>777231.2353061873</v>
      </c>
      <c r="AI64" s="81">
        <v>713851851.65886486</v>
      </c>
      <c r="AJ64" s="81">
        <v>497708367.74964374</v>
      </c>
      <c r="AK64" s="81">
        <v>0</v>
      </c>
      <c r="AL64" s="81">
        <v>0</v>
      </c>
      <c r="AM64" s="81">
        <v>36527589.643604167</v>
      </c>
      <c r="AN64" s="81">
        <v>0</v>
      </c>
      <c r="AO64" s="81">
        <v>0</v>
      </c>
      <c r="AP64" s="82"/>
      <c r="AQ64" s="81">
        <v>1867</v>
      </c>
      <c r="AR64" s="81">
        <v>109</v>
      </c>
      <c r="AS64" s="81">
        <v>0</v>
      </c>
      <c r="AT64" s="81">
        <v>1</v>
      </c>
      <c r="AU64" s="81">
        <v>0</v>
      </c>
      <c r="AV64" s="81">
        <v>0</v>
      </c>
      <c r="AW64" s="81"/>
      <c r="AX64" s="82"/>
      <c r="AY64" s="81">
        <v>7220.6000000000085</v>
      </c>
      <c r="AZ64" s="81">
        <v>1562.8</v>
      </c>
      <c r="BA64" s="81">
        <v>0</v>
      </c>
      <c r="BB64" s="81">
        <v>300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1699</v>
      </c>
      <c r="B65" s="80">
        <v>68</v>
      </c>
      <c r="C65" s="80">
        <v>19</v>
      </c>
      <c r="D65" s="80">
        <v>4</v>
      </c>
      <c r="E65" s="80">
        <v>2022</v>
      </c>
      <c r="F65" s="80" t="s">
        <v>568</v>
      </c>
      <c r="G65" s="174" t="s">
        <v>1680</v>
      </c>
      <c r="H65" s="80" t="s">
        <v>1681</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2074</v>
      </c>
      <c r="AR65" s="81">
        <v>109</v>
      </c>
      <c r="AS65" s="81">
        <v>0</v>
      </c>
      <c r="AT65" s="81">
        <v>1</v>
      </c>
      <c r="AU65" s="81">
        <v>0</v>
      </c>
      <c r="AV65" s="81">
        <v>0</v>
      </c>
      <c r="AW65" s="81"/>
      <c r="AX65" s="82"/>
      <c r="AY65" s="81">
        <v>8025.7</v>
      </c>
      <c r="AZ65" s="81">
        <v>1562.8</v>
      </c>
      <c r="BA65" s="81">
        <v>0</v>
      </c>
      <c r="BB65" s="81">
        <v>300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1700</v>
      </c>
      <c r="B66" s="80">
        <v>35</v>
      </c>
      <c r="C66" s="80">
        <v>1</v>
      </c>
      <c r="D66" s="80">
        <v>3</v>
      </c>
      <c r="E66" s="80">
        <v>1990</v>
      </c>
      <c r="F66" s="80" t="s">
        <v>562</v>
      </c>
      <c r="G66" s="80" t="s">
        <v>1701</v>
      </c>
      <c r="H66" s="80" t="s">
        <v>1702</v>
      </c>
      <c r="I66" s="177"/>
      <c r="J66" s="81">
        <v>1076.1705916301046</v>
      </c>
      <c r="K66" s="81">
        <v>46.714450669166169</v>
      </c>
      <c r="L66" s="81">
        <v>35.968765859680055</v>
      </c>
      <c r="M66" s="81">
        <v>312.01367678846083</v>
      </c>
      <c r="N66" s="81">
        <v>302.01008859509813</v>
      </c>
      <c r="O66" s="81">
        <v>242.42199168439558</v>
      </c>
      <c r="P66" s="81">
        <v>265.32560392377468</v>
      </c>
      <c r="Q66" s="81">
        <v>17.268636583527229</v>
      </c>
      <c r="R66" s="81">
        <v>3.7296725575835636</v>
      </c>
      <c r="S66" s="81">
        <v>18.465190509240092</v>
      </c>
      <c r="T66" s="82"/>
      <c r="U66" s="81">
        <v>64729863</v>
      </c>
      <c r="V66" s="81">
        <v>12514</v>
      </c>
      <c r="W66" s="81">
        <v>352</v>
      </c>
      <c r="X66" s="81">
        <v>95347</v>
      </c>
      <c r="Y66" s="81">
        <v>88815</v>
      </c>
      <c r="Z66" s="81">
        <v>99711</v>
      </c>
      <c r="AA66" s="81">
        <v>64424</v>
      </c>
      <c r="AB66" s="81">
        <v>280384</v>
      </c>
      <c r="AC66" s="81">
        <v>645986</v>
      </c>
      <c r="AD66" s="81">
        <v>18.465190509240092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1703</v>
      </c>
      <c r="B67" s="80">
        <v>36</v>
      </c>
      <c r="C67" s="80">
        <v>2</v>
      </c>
      <c r="D67" s="80">
        <v>3</v>
      </c>
      <c r="E67" s="80">
        <v>2005</v>
      </c>
      <c r="F67" s="80" t="s">
        <v>565</v>
      </c>
      <c r="G67" s="80" t="s">
        <v>1701</v>
      </c>
      <c r="H67" s="80" t="s">
        <v>1702</v>
      </c>
      <c r="I67" s="177"/>
      <c r="J67" s="81">
        <v>1101.772086166296</v>
      </c>
      <c r="K67" s="81">
        <v>30.082381343750807</v>
      </c>
      <c r="L67" s="81">
        <v>110.7485109409638</v>
      </c>
      <c r="M67" s="81">
        <v>459.2745520426177</v>
      </c>
      <c r="N67" s="81">
        <v>459.25309010681372</v>
      </c>
      <c r="O67" s="81">
        <v>353.56092812432246</v>
      </c>
      <c r="P67" s="81">
        <v>266.56442389738601</v>
      </c>
      <c r="Q67" s="81">
        <v>16.682727990962256</v>
      </c>
      <c r="R67" s="81">
        <v>6.3929226526686955</v>
      </c>
      <c r="S67" s="81">
        <v>23.984300902887927</v>
      </c>
      <c r="T67" s="82"/>
      <c r="U67" s="81">
        <v>83496680</v>
      </c>
      <c r="V67" s="81">
        <v>10358</v>
      </c>
      <c r="W67" s="81">
        <v>1226</v>
      </c>
      <c r="X67" s="81">
        <v>77811</v>
      </c>
      <c r="Y67" s="81">
        <v>110712</v>
      </c>
      <c r="Z67" s="81">
        <v>168283</v>
      </c>
      <c r="AA67" s="81">
        <v>53009</v>
      </c>
      <c r="AB67" s="81">
        <v>283167</v>
      </c>
      <c r="AC67" s="81">
        <v>1130456</v>
      </c>
      <c r="AD67" s="81">
        <v>23.984300902887927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1704</v>
      </c>
      <c r="B68" s="80">
        <v>37</v>
      </c>
      <c r="C68" s="80">
        <v>3</v>
      </c>
      <c r="D68" s="80">
        <v>3</v>
      </c>
      <c r="E68" s="80">
        <v>2006</v>
      </c>
      <c r="F68" s="80" t="s">
        <v>566</v>
      </c>
      <c r="G68" s="80" t="s">
        <v>1701</v>
      </c>
      <c r="H68" s="80" t="s">
        <v>1702</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1705</v>
      </c>
      <c r="B69" s="80">
        <v>38</v>
      </c>
      <c r="C69" s="80">
        <v>4</v>
      </c>
      <c r="D69" s="80">
        <v>3</v>
      </c>
      <c r="E69" s="80">
        <v>2007</v>
      </c>
      <c r="F69" s="80" t="s">
        <v>567</v>
      </c>
      <c r="G69" s="80" t="s">
        <v>1701</v>
      </c>
      <c r="H69" s="80" t="s">
        <v>1702</v>
      </c>
      <c r="I69" s="177"/>
      <c r="J69" s="81">
        <v>1229.9946872680882</v>
      </c>
      <c r="K69" s="81">
        <v>26.066246241111592</v>
      </c>
      <c r="L69" s="81">
        <v>75.727762246503744</v>
      </c>
      <c r="M69" s="81">
        <v>480.39867469467686</v>
      </c>
      <c r="N69" s="81">
        <v>465.8406078824392</v>
      </c>
      <c r="O69" s="81">
        <v>346.46326027867212</v>
      </c>
      <c r="P69" s="81">
        <v>264.77209812860661</v>
      </c>
      <c r="Q69" s="81">
        <v>17.615383215175836</v>
      </c>
      <c r="R69" s="81">
        <v>7.0086839143063342</v>
      </c>
      <c r="S69" s="81">
        <v>13.30980438117</v>
      </c>
      <c r="T69" s="82"/>
      <c r="U69" s="81">
        <v>109985089</v>
      </c>
      <c r="V69" s="81">
        <v>9735</v>
      </c>
      <c r="W69" s="81">
        <v>978</v>
      </c>
      <c r="X69" s="81">
        <v>100257</v>
      </c>
      <c r="Y69" s="81">
        <v>113418</v>
      </c>
      <c r="Z69" s="81">
        <v>171427</v>
      </c>
      <c r="AA69" s="81">
        <v>51850</v>
      </c>
      <c r="AB69" s="81">
        <v>283185</v>
      </c>
      <c r="AC69" s="81">
        <v>1274900.5</v>
      </c>
      <c r="AD69" s="81">
        <v>13.30980438117</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1706</v>
      </c>
      <c r="B70" s="80">
        <v>39</v>
      </c>
      <c r="C70" s="80">
        <v>5</v>
      </c>
      <c r="D70" s="80">
        <v>3</v>
      </c>
      <c r="E70" s="80">
        <v>2008</v>
      </c>
      <c r="F70" s="80" t="s">
        <v>84</v>
      </c>
      <c r="G70" s="80" t="s">
        <v>1701</v>
      </c>
      <c r="H70" s="80" t="s">
        <v>1702</v>
      </c>
      <c r="I70" s="177"/>
      <c r="J70" s="81">
        <v>1132.4728306518064</v>
      </c>
      <c r="K70" s="81">
        <v>19.656668106343993</v>
      </c>
      <c r="L70" s="81">
        <v>64.761580782289187</v>
      </c>
      <c r="M70" s="81">
        <v>507.14487511970214</v>
      </c>
      <c r="N70" s="81">
        <v>408.3699533282396</v>
      </c>
      <c r="O70" s="81">
        <v>336.17973151022846</v>
      </c>
      <c r="P70" s="81">
        <v>256.61020048309371</v>
      </c>
      <c r="Q70" s="81">
        <v>17.292905368024108</v>
      </c>
      <c r="R70" s="81">
        <v>7.9450996139220296</v>
      </c>
      <c r="S70" s="81">
        <v>24.487680428880001</v>
      </c>
      <c r="T70" s="82"/>
      <c r="U70" s="81">
        <v>107781348</v>
      </c>
      <c r="V70" s="81">
        <v>9735</v>
      </c>
      <c r="W70" s="81">
        <v>978</v>
      </c>
      <c r="X70" s="81">
        <v>100257</v>
      </c>
      <c r="Y70" s="81">
        <v>114568</v>
      </c>
      <c r="Z70" s="81">
        <v>172177</v>
      </c>
      <c r="AA70" s="81">
        <v>50309</v>
      </c>
      <c r="AB70" s="81">
        <v>282569</v>
      </c>
      <c r="AC70" s="81">
        <v>1500720</v>
      </c>
      <c r="AD70" s="81">
        <v>24.487680428880001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1707</v>
      </c>
      <c r="B71" s="80">
        <v>40</v>
      </c>
      <c r="C71" s="80">
        <v>6</v>
      </c>
      <c r="D71" s="80">
        <v>3</v>
      </c>
      <c r="E71" s="80">
        <v>2009</v>
      </c>
      <c r="F71" s="80" t="s">
        <v>85</v>
      </c>
      <c r="G71" s="80" t="s">
        <v>1701</v>
      </c>
      <c r="H71" s="80" t="s">
        <v>1702</v>
      </c>
      <c r="I71" s="177"/>
      <c r="J71" s="81">
        <v>1080.0442153824156</v>
      </c>
      <c r="K71" s="81">
        <v>18.8725723566575</v>
      </c>
      <c r="L71" s="81">
        <v>77.59199393451749</v>
      </c>
      <c r="M71" s="81">
        <v>535.79799031003461</v>
      </c>
      <c r="N71" s="81">
        <v>424.38287820167068</v>
      </c>
      <c r="O71" s="81">
        <v>342.84396903809699</v>
      </c>
      <c r="P71" s="81">
        <v>243.62331457443457</v>
      </c>
      <c r="Q71" s="81">
        <v>16.425989210810723</v>
      </c>
      <c r="R71" s="81">
        <v>3.9545910552294483</v>
      </c>
      <c r="S71" s="81">
        <v>22.972578672320001</v>
      </c>
      <c r="T71" s="82"/>
      <c r="U71" s="81">
        <v>87750568</v>
      </c>
      <c r="V71" s="81">
        <v>9065</v>
      </c>
      <c r="W71" s="81">
        <v>1459</v>
      </c>
      <c r="X71" s="81">
        <v>110976</v>
      </c>
      <c r="Y71" s="81">
        <v>115270</v>
      </c>
      <c r="Z71" s="81">
        <v>173316</v>
      </c>
      <c r="AA71" s="81">
        <v>49034</v>
      </c>
      <c r="AB71" s="81">
        <v>281758</v>
      </c>
      <c r="AC71" s="81">
        <v>728727</v>
      </c>
      <c r="AD71" s="81">
        <v>22.972578672320001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4.04</v>
      </c>
      <c r="BH71" s="81">
        <v>0</v>
      </c>
      <c r="BI71" s="81">
        <v>273.75100000000009</v>
      </c>
      <c r="BJ71" s="81">
        <v>0</v>
      </c>
      <c r="BK71" s="81">
        <v>53.502000000000002</v>
      </c>
      <c r="BL71" s="81">
        <v>0</v>
      </c>
      <c r="BM71" s="82"/>
      <c r="BN71" s="81">
        <v>1</v>
      </c>
      <c r="BO71" s="81">
        <v>0</v>
      </c>
      <c r="BP71" s="81">
        <v>26</v>
      </c>
      <c r="BQ71" s="81">
        <v>0</v>
      </c>
      <c r="BR71" s="81">
        <v>7</v>
      </c>
      <c r="BS71" s="81">
        <v>0</v>
      </c>
      <c r="BT71"/>
      <c r="BU71" s="80"/>
      <c r="BV71" s="80"/>
      <c r="BW71" s="80"/>
      <c r="BX71" s="80"/>
      <c r="BY71" s="80"/>
      <c r="BZ71" s="80"/>
      <c r="CA71" s="80"/>
      <c r="CB71" s="80"/>
      <c r="CC71" s="80"/>
    </row>
    <row r="72" spans="1:81">
      <c r="A72" s="80" t="s">
        <v>1708</v>
      </c>
      <c r="B72" s="80">
        <v>41</v>
      </c>
      <c r="C72" s="80">
        <v>7</v>
      </c>
      <c r="D72" s="80">
        <v>3</v>
      </c>
      <c r="E72" s="80">
        <v>2010</v>
      </c>
      <c r="F72" s="80" t="s">
        <v>86</v>
      </c>
      <c r="G72" s="80" t="s">
        <v>1701</v>
      </c>
      <c r="H72" s="80" t="s">
        <v>1702</v>
      </c>
      <c r="I72" s="177"/>
      <c r="J72" s="81">
        <v>925.51978168912831</v>
      </c>
      <c r="K72" s="81">
        <v>19.732114153423478</v>
      </c>
      <c r="L72" s="81">
        <v>72.027074883178486</v>
      </c>
      <c r="M72" s="81">
        <v>553.07396897787908</v>
      </c>
      <c r="N72" s="81">
        <v>484.96565531481201</v>
      </c>
      <c r="O72" s="81">
        <v>343.61312768919407</v>
      </c>
      <c r="P72" s="81">
        <v>244.34466353466365</v>
      </c>
      <c r="Q72" s="81">
        <v>17.089522812206742</v>
      </c>
      <c r="R72" s="81">
        <v>3.6119147905558222</v>
      </c>
      <c r="S72" s="81">
        <v>22.009995150140007</v>
      </c>
      <c r="T72" s="82"/>
      <c r="U72" s="81">
        <v>75440223</v>
      </c>
      <c r="V72" s="81">
        <v>9065</v>
      </c>
      <c r="W72" s="81">
        <v>1459</v>
      </c>
      <c r="X72" s="81">
        <v>110976</v>
      </c>
      <c r="Y72" s="81">
        <v>115958</v>
      </c>
      <c r="Z72" s="81">
        <v>174512</v>
      </c>
      <c r="AA72" s="81">
        <v>47951</v>
      </c>
      <c r="AB72" s="81">
        <v>280887</v>
      </c>
      <c r="AC72" s="81">
        <v>630743.5</v>
      </c>
      <c r="AD72" s="81">
        <v>22.009995150140007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4.0019999999999998</v>
      </c>
      <c r="BH72" s="81">
        <v>0</v>
      </c>
      <c r="BI72" s="81">
        <v>293.21600000000001</v>
      </c>
      <c r="BJ72" s="81">
        <v>0</v>
      </c>
      <c r="BK72" s="81">
        <v>45.744</v>
      </c>
      <c r="BL72" s="81">
        <v>0</v>
      </c>
      <c r="BM72" s="82"/>
      <c r="BN72" s="81">
        <v>1</v>
      </c>
      <c r="BO72" s="81">
        <v>0</v>
      </c>
      <c r="BP72" s="81">
        <v>28</v>
      </c>
      <c r="BQ72" s="81">
        <v>0</v>
      </c>
      <c r="BR72" s="81">
        <v>6</v>
      </c>
      <c r="BS72" s="81">
        <v>0</v>
      </c>
      <c r="BT72"/>
      <c r="BU72" s="80">
        <v>342.82600000000002</v>
      </c>
      <c r="BV72" s="80">
        <v>0.13600000000000001</v>
      </c>
      <c r="BW72" s="80">
        <v>0</v>
      </c>
      <c r="BX72" s="80">
        <v>0</v>
      </c>
      <c r="BY72" s="80">
        <v>0</v>
      </c>
      <c r="BZ72" s="80">
        <v>0</v>
      </c>
      <c r="CA72" s="80">
        <v>0</v>
      </c>
      <c r="CB72" s="80">
        <v>0</v>
      </c>
      <c r="CC72" s="80">
        <v>0</v>
      </c>
    </row>
    <row r="73" spans="1:81">
      <c r="A73" s="80" t="s">
        <v>1709</v>
      </c>
      <c r="B73" s="80">
        <v>42</v>
      </c>
      <c r="C73" s="80">
        <v>8</v>
      </c>
      <c r="D73" s="80">
        <v>3</v>
      </c>
      <c r="E73" s="80">
        <v>2011</v>
      </c>
      <c r="F73" s="80" t="s">
        <v>87</v>
      </c>
      <c r="G73" s="80" t="s">
        <v>1701</v>
      </c>
      <c r="H73" s="80" t="s">
        <v>1702</v>
      </c>
      <c r="I73" s="177"/>
      <c r="J73" s="81">
        <v>1060.371292285688</v>
      </c>
      <c r="K73" s="81">
        <v>27.239122907459052</v>
      </c>
      <c r="L73" s="81">
        <v>71.636295461335521</v>
      </c>
      <c r="M73" s="81">
        <v>644.13503694968551</v>
      </c>
      <c r="N73" s="81">
        <v>503.58295131983033</v>
      </c>
      <c r="O73" s="81">
        <v>339.95876632110219</v>
      </c>
      <c r="P73" s="81">
        <v>233.93832753137383</v>
      </c>
      <c r="Q73" s="81">
        <v>19.636805070856848</v>
      </c>
      <c r="R73" s="81">
        <v>3.4855131618610988</v>
      </c>
      <c r="S73" s="81">
        <v>21.283655278190004</v>
      </c>
      <c r="T73" s="82"/>
      <c r="U73" s="81">
        <v>80159539</v>
      </c>
      <c r="V73" s="81">
        <v>9065</v>
      </c>
      <c r="W73" s="81">
        <v>1459</v>
      </c>
      <c r="X73" s="81">
        <v>110976</v>
      </c>
      <c r="Y73" s="81">
        <v>116777</v>
      </c>
      <c r="Z73" s="81">
        <v>176407</v>
      </c>
      <c r="AA73" s="81">
        <v>47275</v>
      </c>
      <c r="AB73" s="81">
        <v>279813</v>
      </c>
      <c r="AC73" s="81">
        <v>607663.5</v>
      </c>
      <c r="AD73" s="81">
        <v>21.283655278190004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11.847</v>
      </c>
      <c r="BH73" s="81">
        <v>0</v>
      </c>
      <c r="BI73" s="81">
        <v>234.38300000000001</v>
      </c>
      <c r="BJ73" s="81">
        <v>0</v>
      </c>
      <c r="BK73" s="81">
        <v>77.980999999999995</v>
      </c>
      <c r="BL73" s="81">
        <v>0</v>
      </c>
      <c r="BM73" s="82"/>
      <c r="BN73" s="81">
        <v>2</v>
      </c>
      <c r="BO73" s="81">
        <v>0</v>
      </c>
      <c r="BP73" s="81">
        <v>25</v>
      </c>
      <c r="BQ73" s="81">
        <v>0</v>
      </c>
      <c r="BR73" s="81">
        <v>10</v>
      </c>
      <c r="BS73" s="81">
        <v>0</v>
      </c>
      <c r="BT73"/>
      <c r="BU73" s="80">
        <v>290.98099999999999</v>
      </c>
      <c r="BV73" s="80">
        <v>25.053999999999998</v>
      </c>
      <c r="BW73" s="80">
        <v>0</v>
      </c>
      <c r="BX73" s="80">
        <v>0</v>
      </c>
      <c r="BY73" s="80">
        <v>8.1760000000000002</v>
      </c>
      <c r="BZ73" s="80">
        <v>0</v>
      </c>
      <c r="CA73" s="80">
        <v>0</v>
      </c>
      <c r="CB73" s="80">
        <v>0</v>
      </c>
      <c r="CC73" s="80">
        <v>0</v>
      </c>
    </row>
    <row r="74" spans="1:81">
      <c r="A74" s="80" t="s">
        <v>1710</v>
      </c>
      <c r="B74" s="80">
        <v>43</v>
      </c>
      <c r="C74" s="80">
        <v>9</v>
      </c>
      <c r="D74" s="80">
        <v>3</v>
      </c>
      <c r="E74" s="80">
        <v>2012</v>
      </c>
      <c r="F74" s="80" t="s">
        <v>88</v>
      </c>
      <c r="G74" s="80" t="s">
        <v>1701</v>
      </c>
      <c r="H74" s="80" t="s">
        <v>1702</v>
      </c>
      <c r="I74" s="177"/>
      <c r="J74" s="81">
        <v>971.2447475134145</v>
      </c>
      <c r="K74" s="81">
        <v>25.434880104119593</v>
      </c>
      <c r="L74" s="81">
        <v>72.691652743646031</v>
      </c>
      <c r="M74" s="81">
        <v>608.26836420828647</v>
      </c>
      <c r="N74" s="81">
        <v>490.92227857462285</v>
      </c>
      <c r="O74" s="81">
        <v>340.7136261678969</v>
      </c>
      <c r="P74" s="81">
        <v>231.5219597508391</v>
      </c>
      <c r="Q74" s="81">
        <v>21.777228563146622</v>
      </c>
      <c r="R74" s="81">
        <v>3.5155175774519307</v>
      </c>
      <c r="S74" s="81">
        <v>23.322209426499999</v>
      </c>
      <c r="T74" s="82"/>
      <c r="U74" s="81">
        <v>77219805</v>
      </c>
      <c r="V74" s="81">
        <v>9065</v>
      </c>
      <c r="W74" s="81">
        <v>1459</v>
      </c>
      <c r="X74" s="81">
        <v>110976</v>
      </c>
      <c r="Y74" s="81">
        <v>121248</v>
      </c>
      <c r="Z74" s="81">
        <v>178201</v>
      </c>
      <c r="AA74" s="81">
        <v>46522</v>
      </c>
      <c r="AB74" s="81">
        <v>285614</v>
      </c>
      <c r="AC74" s="81">
        <v>597020</v>
      </c>
      <c r="AD74" s="81">
        <v>23.322209426499999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8.8659999999999997</v>
      </c>
      <c r="BH74" s="81">
        <v>0</v>
      </c>
      <c r="BI74" s="81">
        <v>293.44200000000001</v>
      </c>
      <c r="BJ74" s="81">
        <v>0</v>
      </c>
      <c r="BK74" s="81">
        <v>84.027000000000001</v>
      </c>
      <c r="BL74" s="81">
        <v>0</v>
      </c>
      <c r="BM74" s="82"/>
      <c r="BN74" s="81">
        <v>2</v>
      </c>
      <c r="BO74" s="81">
        <v>0</v>
      </c>
      <c r="BP74" s="81">
        <v>26</v>
      </c>
      <c r="BQ74" s="81">
        <v>0</v>
      </c>
      <c r="BR74" s="81">
        <v>11</v>
      </c>
      <c r="BS74" s="81">
        <v>0</v>
      </c>
      <c r="BT74"/>
      <c r="BU74" s="80">
        <v>354.68299999999999</v>
      </c>
      <c r="BV74" s="80">
        <v>26.655000000000001</v>
      </c>
      <c r="BW74" s="80">
        <v>0</v>
      </c>
      <c r="BX74" s="80">
        <v>0</v>
      </c>
      <c r="BY74" s="80">
        <v>4.9969999999999999</v>
      </c>
      <c r="BZ74" s="80">
        <v>0</v>
      </c>
      <c r="CA74" s="80">
        <v>0</v>
      </c>
      <c r="CB74" s="80">
        <v>0</v>
      </c>
      <c r="CC74" s="80">
        <v>0</v>
      </c>
    </row>
    <row r="75" spans="1:81">
      <c r="A75" s="80" t="s">
        <v>1711</v>
      </c>
      <c r="B75" s="80">
        <v>44</v>
      </c>
      <c r="C75" s="80">
        <v>10</v>
      </c>
      <c r="D75" s="80">
        <v>3</v>
      </c>
      <c r="E75" s="80">
        <v>2013</v>
      </c>
      <c r="F75" s="80" t="s">
        <v>89</v>
      </c>
      <c r="G75" s="80" t="s">
        <v>1701</v>
      </c>
      <c r="H75" s="80" t="s">
        <v>1702</v>
      </c>
      <c r="I75" s="177"/>
      <c r="J75" s="81">
        <v>943.37885581921262</v>
      </c>
      <c r="K75" s="81">
        <v>22.256413342863066</v>
      </c>
      <c r="L75" s="81">
        <v>68.955612761336965</v>
      </c>
      <c r="M75" s="81">
        <v>612.4724435628209</v>
      </c>
      <c r="N75" s="81">
        <v>505.69607959475337</v>
      </c>
      <c r="O75" s="81">
        <v>330.2805924824512</v>
      </c>
      <c r="P75" s="81">
        <v>228.60282855245319</v>
      </c>
      <c r="Q75" s="81">
        <v>22.097112419809726</v>
      </c>
      <c r="R75" s="81">
        <v>3.4935523775230433</v>
      </c>
      <c r="S75" s="81">
        <v>25.275655974526405</v>
      </c>
      <c r="T75" s="82"/>
      <c r="U75" s="81">
        <v>75268328</v>
      </c>
      <c r="V75" s="81">
        <v>9065</v>
      </c>
      <c r="W75" s="81">
        <v>1459</v>
      </c>
      <c r="X75" s="81">
        <v>110976</v>
      </c>
      <c r="Y75" s="81">
        <v>121978</v>
      </c>
      <c r="Z75" s="81">
        <v>180457</v>
      </c>
      <c r="AA75" s="81">
        <v>45763</v>
      </c>
      <c r="AB75" s="81">
        <v>285654</v>
      </c>
      <c r="AC75" s="81">
        <v>579132.5</v>
      </c>
      <c r="AD75" s="81">
        <v>25.275655974526405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12.433</v>
      </c>
      <c r="BH75" s="81">
        <v>0</v>
      </c>
      <c r="BI75" s="81">
        <v>312.91000000000003</v>
      </c>
      <c r="BJ75" s="81">
        <v>0</v>
      </c>
      <c r="BK75" s="81">
        <v>87.254999999999995</v>
      </c>
      <c r="BL75" s="81">
        <v>0</v>
      </c>
      <c r="BM75" s="82"/>
      <c r="BN75" s="81">
        <v>3</v>
      </c>
      <c r="BO75" s="81">
        <v>0</v>
      </c>
      <c r="BP75" s="81">
        <v>28</v>
      </c>
      <c r="BQ75" s="81">
        <v>0</v>
      </c>
      <c r="BR75" s="81">
        <v>11</v>
      </c>
      <c r="BS75" s="81">
        <v>0</v>
      </c>
      <c r="BT75"/>
      <c r="BU75" s="80">
        <v>372.62</v>
      </c>
      <c r="BV75" s="80">
        <v>31.434999999999999</v>
      </c>
      <c r="BW75" s="80">
        <v>0</v>
      </c>
      <c r="BX75" s="80">
        <v>3.22</v>
      </c>
      <c r="BY75" s="80">
        <v>5.3230000000000004</v>
      </c>
      <c r="BZ75" s="80">
        <v>0</v>
      </c>
      <c r="CA75" s="80">
        <v>0</v>
      </c>
      <c r="CB75" s="80">
        <v>0</v>
      </c>
      <c r="CC75" s="80">
        <v>0</v>
      </c>
    </row>
    <row r="76" spans="1:81">
      <c r="A76" s="80" t="s">
        <v>1712</v>
      </c>
      <c r="B76" s="80">
        <v>45</v>
      </c>
      <c r="C76" s="80">
        <v>11</v>
      </c>
      <c r="D76" s="80">
        <v>3</v>
      </c>
      <c r="E76" s="80">
        <v>2014</v>
      </c>
      <c r="F76" s="80" t="s">
        <v>90</v>
      </c>
      <c r="G76" s="80" t="s">
        <v>1701</v>
      </c>
      <c r="H76" s="80" t="s">
        <v>1702</v>
      </c>
      <c r="I76" s="177"/>
      <c r="J76" s="81">
        <v>881.71961954394828</v>
      </c>
      <c r="K76" s="81">
        <v>21.217102615199863</v>
      </c>
      <c r="L76" s="81">
        <v>56.914843377717204</v>
      </c>
      <c r="M76" s="81">
        <v>618.38438932580357</v>
      </c>
      <c r="N76" s="81">
        <v>455.6748341008103</v>
      </c>
      <c r="O76" s="81">
        <v>315.30211329094777</v>
      </c>
      <c r="P76" s="81">
        <v>225.62409491447727</v>
      </c>
      <c r="Q76" s="81">
        <v>21.124438285865857</v>
      </c>
      <c r="R76" s="81">
        <v>3.7300173910870011</v>
      </c>
      <c r="S76" s="81">
        <v>30.454753507927798</v>
      </c>
      <c r="T76" s="82"/>
      <c r="U76" s="81">
        <v>73611336</v>
      </c>
      <c r="V76" s="81">
        <v>7299</v>
      </c>
      <c r="W76" s="81">
        <v>1246</v>
      </c>
      <c r="X76" s="81">
        <v>109771</v>
      </c>
      <c r="Y76" s="81">
        <v>122854</v>
      </c>
      <c r="Z76" s="81">
        <v>181440</v>
      </c>
      <c r="AA76" s="81">
        <v>44933</v>
      </c>
      <c r="AB76" s="81">
        <v>284620</v>
      </c>
      <c r="AC76" s="81">
        <v>620276</v>
      </c>
      <c r="AD76" s="81">
        <v>30.454753507927798</v>
      </c>
      <c r="AE76" s="82"/>
      <c r="AF76" s="81">
        <v>616526170.46639669</v>
      </c>
      <c r="AG76" s="81">
        <v>16938376.414017312</v>
      </c>
      <c r="AH76" s="81">
        <v>9692216.9411538169</v>
      </c>
      <c r="AI76" s="81">
        <v>820669652.58221841</v>
      </c>
      <c r="AJ76" s="81">
        <v>617363501.98227894</v>
      </c>
      <c r="AK76" s="81">
        <v>0</v>
      </c>
      <c r="AL76" s="81">
        <v>0</v>
      </c>
      <c r="AM76" s="81">
        <v>39074072.862155937</v>
      </c>
      <c r="AN76" s="81">
        <v>0</v>
      </c>
      <c r="AO76" s="81">
        <v>0</v>
      </c>
      <c r="AP76" s="82"/>
      <c r="AQ76" s="81">
        <v>6643</v>
      </c>
      <c r="AR76" s="81">
        <v>1121</v>
      </c>
      <c r="AS76" s="81">
        <v>2</v>
      </c>
      <c r="AT76" s="81">
        <v>0</v>
      </c>
      <c r="AU76" s="81">
        <v>0</v>
      </c>
      <c r="AV76" s="81">
        <v>1</v>
      </c>
      <c r="AW76" s="81" t="s">
        <v>564</v>
      </c>
      <c r="AX76" s="82"/>
      <c r="AY76" s="81">
        <v>27541.199999999997</v>
      </c>
      <c r="AZ76" s="81">
        <v>65669.7</v>
      </c>
      <c r="BA76" s="81">
        <v>19000</v>
      </c>
      <c r="BB76" s="81">
        <v>0</v>
      </c>
      <c r="BC76" s="81">
        <v>0</v>
      </c>
      <c r="BD76" s="81">
        <v>1393</v>
      </c>
      <c r="BE76" s="81" t="s">
        <v>564</v>
      </c>
      <c r="BF76" s="82"/>
      <c r="BG76" s="81">
        <v>10.831</v>
      </c>
      <c r="BH76" s="81">
        <v>0</v>
      </c>
      <c r="BI76" s="81">
        <v>287.06099999999998</v>
      </c>
      <c r="BJ76" s="81">
        <v>0</v>
      </c>
      <c r="BK76" s="81">
        <v>83.806999999999988</v>
      </c>
      <c r="BL76" s="81">
        <v>0</v>
      </c>
      <c r="BM76" s="82"/>
      <c r="BN76" s="81">
        <v>3</v>
      </c>
      <c r="BO76" s="81">
        <v>0</v>
      </c>
      <c r="BP76" s="81">
        <v>29</v>
      </c>
      <c r="BQ76" s="81">
        <v>0</v>
      </c>
      <c r="BR76" s="81">
        <v>10</v>
      </c>
      <c r="BS76" s="81">
        <v>0</v>
      </c>
      <c r="BT76"/>
      <c r="BU76" s="80">
        <v>336.279</v>
      </c>
      <c r="BV76" s="80">
        <v>34.588999999999999</v>
      </c>
      <c r="BW76" s="80">
        <v>0</v>
      </c>
      <c r="BX76" s="80">
        <v>3.24</v>
      </c>
      <c r="BY76" s="80">
        <v>7.5910000000000002</v>
      </c>
      <c r="BZ76" s="80">
        <v>0</v>
      </c>
      <c r="CA76" s="80">
        <v>0</v>
      </c>
      <c r="CB76" s="80">
        <v>0</v>
      </c>
      <c r="CC76" s="80">
        <v>0</v>
      </c>
    </row>
    <row r="77" spans="1:81">
      <c r="A77" s="80" t="s">
        <v>1713</v>
      </c>
      <c r="B77" s="80">
        <v>46</v>
      </c>
      <c r="C77" s="80">
        <v>12</v>
      </c>
      <c r="D77" s="80">
        <v>3</v>
      </c>
      <c r="E77" s="80">
        <v>2015</v>
      </c>
      <c r="F77" s="80" t="s">
        <v>91</v>
      </c>
      <c r="G77" s="80" t="s">
        <v>1701</v>
      </c>
      <c r="H77" s="80" t="s">
        <v>1702</v>
      </c>
      <c r="I77" s="177"/>
      <c r="J77" s="81">
        <v>820.29089786589145</v>
      </c>
      <c r="K77" s="81">
        <v>20.076155891575553</v>
      </c>
      <c r="L77" s="81">
        <v>105.37383331425292</v>
      </c>
      <c r="M77" s="81">
        <v>505.45535389177718</v>
      </c>
      <c r="N77" s="81">
        <v>428.66277758003991</v>
      </c>
      <c r="O77" s="81">
        <v>313.67191814858535</v>
      </c>
      <c r="P77" s="81">
        <v>223.76134961181882</v>
      </c>
      <c r="Q77" s="81">
        <v>20.56432363127799</v>
      </c>
      <c r="R77" s="81">
        <v>3.7254004003260128</v>
      </c>
      <c r="S77" s="81">
        <v>23.765732909990206</v>
      </c>
      <c r="T77" s="82"/>
      <c r="U77" s="81">
        <v>71377947</v>
      </c>
      <c r="V77" s="81">
        <v>7299</v>
      </c>
      <c r="W77" s="81">
        <v>1246</v>
      </c>
      <c r="X77" s="81">
        <v>109771</v>
      </c>
      <c r="Y77" s="81">
        <v>123350</v>
      </c>
      <c r="Z77" s="81">
        <v>182241</v>
      </c>
      <c r="AA77" s="81">
        <v>44527</v>
      </c>
      <c r="AB77" s="81">
        <v>283031</v>
      </c>
      <c r="AC77" s="81">
        <v>638171.5</v>
      </c>
      <c r="AD77" s="81">
        <v>23.765732909990206</v>
      </c>
      <c r="AE77" s="82"/>
      <c r="AF77" s="81">
        <v>558987232.50219107</v>
      </c>
      <c r="AG77" s="81">
        <v>14958354.22991921</v>
      </c>
      <c r="AH77" s="81">
        <v>16974707.876213204</v>
      </c>
      <c r="AI77" s="81">
        <v>725508910.2420615</v>
      </c>
      <c r="AJ77" s="81">
        <v>611496315.01772392</v>
      </c>
      <c r="AK77" s="81">
        <v>0</v>
      </c>
      <c r="AL77" s="81">
        <v>0</v>
      </c>
      <c r="AM77" s="81">
        <v>38788211.279609092</v>
      </c>
      <c r="AN77" s="81">
        <v>0</v>
      </c>
      <c r="AO77" s="81">
        <v>0</v>
      </c>
      <c r="AP77" s="82"/>
      <c r="AQ77" s="81">
        <v>7229</v>
      </c>
      <c r="AR77" s="81">
        <v>1748</v>
      </c>
      <c r="AS77" s="81">
        <v>2</v>
      </c>
      <c r="AT77" s="81">
        <v>0</v>
      </c>
      <c r="AU77" s="81">
        <v>0</v>
      </c>
      <c r="AV77" s="81">
        <v>1</v>
      </c>
      <c r="AW77" s="81" t="s">
        <v>564</v>
      </c>
      <c r="AX77" s="82"/>
      <c r="AY77" s="81">
        <v>30331.600000000002</v>
      </c>
      <c r="AZ77" s="81">
        <v>116202.1</v>
      </c>
      <c r="BA77" s="81">
        <v>19000</v>
      </c>
      <c r="BB77" s="81">
        <v>0</v>
      </c>
      <c r="BC77" s="81">
        <v>0</v>
      </c>
      <c r="BD77" s="81">
        <v>1393</v>
      </c>
      <c r="BE77" s="81" t="s">
        <v>564</v>
      </c>
      <c r="BF77" s="82"/>
      <c r="BG77" s="81">
        <v>3.26</v>
      </c>
      <c r="BH77" s="81">
        <v>0</v>
      </c>
      <c r="BI77" s="81">
        <v>276.65699999999998</v>
      </c>
      <c r="BJ77" s="81">
        <v>0</v>
      </c>
      <c r="BK77" s="81">
        <v>75.501999999999995</v>
      </c>
      <c r="BL77" s="81">
        <v>0</v>
      </c>
      <c r="BM77" s="82"/>
      <c r="BN77" s="81">
        <v>1</v>
      </c>
      <c r="BO77" s="81">
        <v>0</v>
      </c>
      <c r="BP77" s="81">
        <v>30</v>
      </c>
      <c r="BQ77" s="81">
        <v>0</v>
      </c>
      <c r="BR77" s="81">
        <v>8</v>
      </c>
      <c r="BS77" s="81">
        <v>0</v>
      </c>
      <c r="BT77"/>
      <c r="BU77" s="80">
        <v>324.06599999999997</v>
      </c>
      <c r="BV77" s="80">
        <v>31.353000000000002</v>
      </c>
      <c r="BW77" s="80">
        <v>0</v>
      </c>
      <c r="BX77" s="80">
        <v>0</v>
      </c>
      <c r="BY77" s="80">
        <v>0</v>
      </c>
      <c r="BZ77" s="80">
        <v>0</v>
      </c>
      <c r="CA77" s="80">
        <v>0</v>
      </c>
      <c r="CB77" s="80">
        <v>0</v>
      </c>
      <c r="CC77" s="80">
        <v>0</v>
      </c>
    </row>
    <row r="78" spans="1:81">
      <c r="A78" s="80" t="s">
        <v>1714</v>
      </c>
      <c r="B78" s="80">
        <v>47</v>
      </c>
      <c r="C78" s="80">
        <v>13</v>
      </c>
      <c r="D78" s="80">
        <v>3</v>
      </c>
      <c r="E78" s="80">
        <v>2016</v>
      </c>
      <c r="F78" s="80" t="s">
        <v>92</v>
      </c>
      <c r="G78" s="80" t="s">
        <v>1701</v>
      </c>
      <c r="H78" s="80" t="s">
        <v>1702</v>
      </c>
      <c r="I78" s="177"/>
      <c r="J78" s="81">
        <v>912.92600430535674</v>
      </c>
      <c r="K78" s="81">
        <v>18.791537067178329</v>
      </c>
      <c r="L78" s="81">
        <v>61.838863013062813</v>
      </c>
      <c r="M78" s="81">
        <v>489.7272343891587</v>
      </c>
      <c r="N78" s="81">
        <v>437.88708656689596</v>
      </c>
      <c r="O78" s="81">
        <v>311.58695568839505</v>
      </c>
      <c r="P78" s="81">
        <v>218.13717995158999</v>
      </c>
      <c r="Q78" s="81">
        <v>19.900220686966232</v>
      </c>
      <c r="R78" s="81">
        <v>5.319728152045113</v>
      </c>
      <c r="S78" s="81">
        <v>31.670398686864999</v>
      </c>
      <c r="T78" s="82"/>
      <c r="U78" s="81">
        <v>72838235</v>
      </c>
      <c r="V78" s="81">
        <v>7299</v>
      </c>
      <c r="W78" s="81">
        <v>1246</v>
      </c>
      <c r="X78" s="81">
        <v>109771</v>
      </c>
      <c r="Y78" s="81">
        <v>124065</v>
      </c>
      <c r="Z78" s="81">
        <v>183255</v>
      </c>
      <c r="AA78" s="81">
        <v>44896</v>
      </c>
      <c r="AB78" s="81">
        <v>281745</v>
      </c>
      <c r="AC78" s="81">
        <v>908557.20373138308</v>
      </c>
      <c r="AD78" s="81">
        <v>31.670398686864999</v>
      </c>
      <c r="AE78" s="82"/>
      <c r="AF78" s="81">
        <v>635275930.40042424</v>
      </c>
      <c r="AG78" s="81">
        <v>13767186.370098241</v>
      </c>
      <c r="AH78" s="81">
        <v>8025237.252814699</v>
      </c>
      <c r="AI78" s="81">
        <v>746169174.54672956</v>
      </c>
      <c r="AJ78" s="81">
        <v>632443139.0531106</v>
      </c>
      <c r="AK78" s="81">
        <v>0</v>
      </c>
      <c r="AL78" s="81">
        <v>0</v>
      </c>
      <c r="AM78" s="81">
        <v>38641968.086584367</v>
      </c>
      <c r="AN78" s="81">
        <v>0</v>
      </c>
      <c r="AO78" s="81">
        <v>0</v>
      </c>
      <c r="AP78" s="82"/>
      <c r="AQ78" s="81">
        <v>7676</v>
      </c>
      <c r="AR78" s="81">
        <v>2188</v>
      </c>
      <c r="AS78" s="81">
        <v>2</v>
      </c>
      <c r="AT78" s="81">
        <v>1</v>
      </c>
      <c r="AU78" s="81">
        <v>0</v>
      </c>
      <c r="AV78" s="81">
        <v>2</v>
      </c>
      <c r="AW78" s="81" t="s">
        <v>564</v>
      </c>
      <c r="AX78" s="82"/>
      <c r="AY78" s="81">
        <v>32518.2</v>
      </c>
      <c r="AZ78" s="81">
        <v>182038.6</v>
      </c>
      <c r="BA78" s="81">
        <v>19000</v>
      </c>
      <c r="BB78" s="81">
        <v>337.8</v>
      </c>
      <c r="BC78" s="81">
        <v>0</v>
      </c>
      <c r="BD78" s="81">
        <v>21493</v>
      </c>
      <c r="BE78" s="81" t="s">
        <v>564</v>
      </c>
      <c r="BF78" s="82"/>
      <c r="BG78" s="81">
        <v>3.1379999999999999</v>
      </c>
      <c r="BH78" s="81">
        <v>0</v>
      </c>
      <c r="BI78" s="81">
        <v>276.41300000000001</v>
      </c>
      <c r="BJ78" s="81">
        <v>0</v>
      </c>
      <c r="BK78" s="81">
        <v>80.421999999999997</v>
      </c>
      <c r="BL78" s="81">
        <v>0</v>
      </c>
      <c r="BM78" s="82"/>
      <c r="BN78" s="81">
        <v>1</v>
      </c>
      <c r="BO78" s="81">
        <v>0</v>
      </c>
      <c r="BP78" s="81">
        <v>29</v>
      </c>
      <c r="BQ78" s="81">
        <v>0</v>
      </c>
      <c r="BR78" s="81">
        <v>7</v>
      </c>
      <c r="BS78" s="81">
        <v>0</v>
      </c>
      <c r="BT78"/>
      <c r="BU78" s="80">
        <v>320.452</v>
      </c>
      <c r="BV78" s="80">
        <v>39.521000000000001</v>
      </c>
      <c r="BW78" s="80">
        <v>0</v>
      </c>
      <c r="BX78" s="80">
        <v>0</v>
      </c>
      <c r="BY78" s="80">
        <v>0</v>
      </c>
      <c r="BZ78" s="80">
        <v>0</v>
      </c>
      <c r="CA78" s="80">
        <v>0</v>
      </c>
      <c r="CB78" s="80">
        <v>0</v>
      </c>
      <c r="CC78" s="80">
        <v>0</v>
      </c>
    </row>
    <row r="79" spans="1:81">
      <c r="A79" s="80" t="s">
        <v>1715</v>
      </c>
      <c r="B79" s="80">
        <v>48</v>
      </c>
      <c r="C79" s="80">
        <v>14</v>
      </c>
      <c r="D79" s="80">
        <v>3</v>
      </c>
      <c r="E79" s="80">
        <v>2017</v>
      </c>
      <c r="F79" s="80" t="s">
        <v>71</v>
      </c>
      <c r="G79" s="80" t="s">
        <v>1701</v>
      </c>
      <c r="H79" s="80" t="s">
        <v>1702</v>
      </c>
      <c r="I79" s="177"/>
      <c r="J79" s="81">
        <v>950.63746226393255</v>
      </c>
      <c r="K79" s="81">
        <v>18.971512705613687</v>
      </c>
      <c r="L79" s="81">
        <v>60.428330332901517</v>
      </c>
      <c r="M79" s="81">
        <v>462.68284371288235</v>
      </c>
      <c r="N79" s="81">
        <v>428.5628336501299</v>
      </c>
      <c r="O79" s="81">
        <v>308.68527282790387</v>
      </c>
      <c r="P79" s="81">
        <v>214.25931193545588</v>
      </c>
      <c r="Q79" s="81">
        <v>19.201159324867273</v>
      </c>
      <c r="R79" s="81">
        <v>4.7183503905122661</v>
      </c>
      <c r="S79" s="81">
        <v>34.1598972232904</v>
      </c>
      <c r="T79" s="82"/>
      <c r="U79" s="81">
        <v>81052427</v>
      </c>
      <c r="V79" s="81">
        <v>7299</v>
      </c>
      <c r="W79" s="81">
        <v>1246</v>
      </c>
      <c r="X79" s="81">
        <v>109771</v>
      </c>
      <c r="Y79" s="81">
        <v>125261</v>
      </c>
      <c r="Z79" s="81">
        <v>184560</v>
      </c>
      <c r="AA79" s="81">
        <v>44379</v>
      </c>
      <c r="AB79" s="81">
        <v>281127</v>
      </c>
      <c r="AC79" s="81">
        <v>821837.49999999977</v>
      </c>
      <c r="AD79" s="81">
        <v>34.1598972232904</v>
      </c>
      <c r="AE79" s="82"/>
      <c r="AF79" s="81">
        <v>721611587.40557241</v>
      </c>
      <c r="AG79" s="81">
        <v>14501871.85047628</v>
      </c>
      <c r="AH79" s="81">
        <v>9824123.1776708663</v>
      </c>
      <c r="AI79" s="81">
        <v>733598835.06976473</v>
      </c>
      <c r="AJ79" s="81">
        <v>602603748.14177227</v>
      </c>
      <c r="AK79" s="81">
        <v>0</v>
      </c>
      <c r="AL79" s="81">
        <v>0</v>
      </c>
      <c r="AM79" s="81">
        <v>38617539.485331848</v>
      </c>
      <c r="AN79" s="81">
        <v>0</v>
      </c>
      <c r="AO79" s="81">
        <v>0</v>
      </c>
      <c r="AP79" s="82"/>
      <c r="AQ79" s="81">
        <v>8120</v>
      </c>
      <c r="AR79" s="81">
        <v>2544</v>
      </c>
      <c r="AS79" s="81">
        <v>3</v>
      </c>
      <c r="AT79" s="81">
        <v>1</v>
      </c>
      <c r="AU79" s="81">
        <v>0</v>
      </c>
      <c r="AV79" s="81">
        <v>3</v>
      </c>
      <c r="AW79" s="81" t="s">
        <v>564</v>
      </c>
      <c r="AX79" s="82"/>
      <c r="AY79" s="81">
        <v>34712.6</v>
      </c>
      <c r="AZ79" s="81">
        <v>229821.89999999991</v>
      </c>
      <c r="BA79" s="81">
        <v>19019.5</v>
      </c>
      <c r="BB79" s="81">
        <v>337.8</v>
      </c>
      <c r="BC79" s="81">
        <v>0</v>
      </c>
      <c r="BD79" s="81">
        <v>21793</v>
      </c>
      <c r="BE79" s="81" t="s">
        <v>564</v>
      </c>
      <c r="BF79" s="82"/>
      <c r="BG79" s="81">
        <v>15.621</v>
      </c>
      <c r="BH79" s="81">
        <v>0</v>
      </c>
      <c r="BI79" s="81">
        <v>269.10899999999998</v>
      </c>
      <c r="BJ79" s="81">
        <v>0</v>
      </c>
      <c r="BK79" s="81">
        <v>51.832000000000001</v>
      </c>
      <c r="BL79" s="81">
        <v>0</v>
      </c>
      <c r="BM79" s="82"/>
      <c r="BN79" s="81">
        <v>3</v>
      </c>
      <c r="BO79" s="81">
        <v>0</v>
      </c>
      <c r="BP79" s="81">
        <v>29</v>
      </c>
      <c r="BQ79" s="81">
        <v>0</v>
      </c>
      <c r="BR79" s="81">
        <v>7</v>
      </c>
      <c r="BS79" s="81">
        <v>0</v>
      </c>
      <c r="BT79"/>
      <c r="BU79" s="80">
        <v>312.32299999999998</v>
      </c>
      <c r="BV79" s="80">
        <v>11.845000000000001</v>
      </c>
      <c r="BW79" s="80">
        <v>0</v>
      </c>
      <c r="BX79" s="80">
        <v>7.1879999999999997</v>
      </c>
      <c r="BY79" s="80">
        <v>5.2060000000000004</v>
      </c>
      <c r="BZ79" s="80">
        <v>0</v>
      </c>
      <c r="CA79" s="80">
        <v>0</v>
      </c>
      <c r="CB79" s="80">
        <v>0</v>
      </c>
      <c r="CC79" s="80">
        <v>0</v>
      </c>
    </row>
    <row r="80" spans="1:81">
      <c r="A80" s="80" t="s">
        <v>1716</v>
      </c>
      <c r="B80" s="80">
        <v>49</v>
      </c>
      <c r="C80" s="80">
        <v>15</v>
      </c>
      <c r="D80" s="80">
        <v>3</v>
      </c>
      <c r="E80" s="80">
        <v>2018</v>
      </c>
      <c r="F80" s="80" t="s">
        <v>93</v>
      </c>
      <c r="G80" s="80" t="s">
        <v>1701</v>
      </c>
      <c r="H80" s="80" t="s">
        <v>1702</v>
      </c>
      <c r="I80" s="177"/>
      <c r="J80" s="81">
        <v>1001.5724398535997</v>
      </c>
      <c r="K80" s="81">
        <v>17.572218002012381</v>
      </c>
      <c r="L80" s="81">
        <v>55.567535506269593</v>
      </c>
      <c r="M80" s="81">
        <v>478.84625056478143</v>
      </c>
      <c r="N80" s="81">
        <v>388.27793545714746</v>
      </c>
      <c r="O80" s="81">
        <v>303.74241669836425</v>
      </c>
      <c r="P80" s="81">
        <v>211.0175905294555</v>
      </c>
      <c r="Q80" s="81">
        <v>17.733728927000932</v>
      </c>
      <c r="R80" s="81">
        <v>4.4112367099879384</v>
      </c>
      <c r="S80" s="81">
        <v>32.246484775139997</v>
      </c>
      <c r="T80" s="82"/>
      <c r="U80" s="81">
        <v>89014034</v>
      </c>
      <c r="V80" s="81">
        <v>7299</v>
      </c>
      <c r="W80" s="81">
        <v>1246</v>
      </c>
      <c r="X80" s="81">
        <v>109771</v>
      </c>
      <c r="Y80" s="81">
        <v>125832</v>
      </c>
      <c r="Z80" s="81">
        <v>185082</v>
      </c>
      <c r="AA80" s="81">
        <v>44147</v>
      </c>
      <c r="AB80" s="81">
        <v>279802</v>
      </c>
      <c r="AC80" s="81">
        <v>765333.5</v>
      </c>
      <c r="AD80" s="81">
        <v>32.246484775139997</v>
      </c>
      <c r="AE80" s="82"/>
      <c r="AF80" s="81">
        <v>805840875.31536043</v>
      </c>
      <c r="AG80" s="81">
        <v>13144886.933226001</v>
      </c>
      <c r="AH80" s="81">
        <v>9092225.2216339428</v>
      </c>
      <c r="AI80" s="81">
        <v>746609404.82505357</v>
      </c>
      <c r="AJ80" s="81">
        <v>594295289.88484788</v>
      </c>
      <c r="AK80" s="81">
        <v>0</v>
      </c>
      <c r="AL80" s="81">
        <v>0</v>
      </c>
      <c r="AM80" s="81">
        <v>38515056.079340771</v>
      </c>
      <c r="AN80" s="81">
        <v>0</v>
      </c>
      <c r="AO80" s="81">
        <v>0</v>
      </c>
      <c r="AP80" s="82"/>
      <c r="AQ80" s="81">
        <v>8582</v>
      </c>
      <c r="AR80" s="81">
        <v>2952</v>
      </c>
      <c r="AS80" s="81">
        <v>3</v>
      </c>
      <c r="AT80" s="81">
        <v>1</v>
      </c>
      <c r="AU80" s="81">
        <v>0</v>
      </c>
      <c r="AV80" s="81">
        <v>3</v>
      </c>
      <c r="AW80" s="81" t="s">
        <v>564</v>
      </c>
      <c r="AX80" s="82"/>
      <c r="AY80" s="81">
        <v>36970.699999999997</v>
      </c>
      <c r="AZ80" s="81">
        <v>261793.1</v>
      </c>
      <c r="BA80" s="81">
        <v>19020</v>
      </c>
      <c r="BB80" s="81">
        <v>338</v>
      </c>
      <c r="BC80" s="81">
        <v>0</v>
      </c>
      <c r="BD80" s="81">
        <v>21793</v>
      </c>
      <c r="BE80" s="81" t="s">
        <v>564</v>
      </c>
      <c r="BF80" s="82"/>
      <c r="BG80" s="81">
        <v>12.506</v>
      </c>
      <c r="BH80" s="81">
        <v>0</v>
      </c>
      <c r="BI80" s="81">
        <v>278.745</v>
      </c>
      <c r="BJ80" s="81">
        <v>0</v>
      </c>
      <c r="BK80" s="81">
        <v>53.863999999999997</v>
      </c>
      <c r="BL80" s="81">
        <v>0</v>
      </c>
      <c r="BM80" s="82"/>
      <c r="BN80" s="81">
        <v>3</v>
      </c>
      <c r="BO80" s="81">
        <v>0</v>
      </c>
      <c r="BP80" s="81">
        <v>30</v>
      </c>
      <c r="BQ80" s="81">
        <v>0</v>
      </c>
      <c r="BR80" s="81">
        <v>7</v>
      </c>
      <c r="BS80" s="81">
        <v>0</v>
      </c>
      <c r="BT80"/>
      <c r="BU80" s="80">
        <v>322.24200000000002</v>
      </c>
      <c r="BV80" s="80">
        <v>13.458</v>
      </c>
      <c r="BW80" s="80">
        <v>0</v>
      </c>
      <c r="BX80" s="80">
        <v>4.5750000000000002</v>
      </c>
      <c r="BY80" s="80">
        <v>4.84</v>
      </c>
      <c r="BZ80" s="80">
        <v>0</v>
      </c>
      <c r="CA80" s="80">
        <v>0</v>
      </c>
      <c r="CB80" s="80">
        <v>0</v>
      </c>
      <c r="CC80" s="80">
        <v>0</v>
      </c>
    </row>
    <row r="81" spans="1:81">
      <c r="A81" s="80" t="s">
        <v>1717</v>
      </c>
      <c r="B81" s="80">
        <v>50</v>
      </c>
      <c r="C81" s="80">
        <v>16</v>
      </c>
      <c r="D81" s="80">
        <v>3</v>
      </c>
      <c r="E81" s="80">
        <v>2019</v>
      </c>
      <c r="F81" s="80" t="s">
        <v>73</v>
      </c>
      <c r="G81" s="80" t="s">
        <v>1701</v>
      </c>
      <c r="H81" s="80" t="s">
        <v>1702</v>
      </c>
      <c r="I81" s="177"/>
      <c r="J81" s="81">
        <v>941.65005918819111</v>
      </c>
      <c r="K81" s="81">
        <v>16.383327664662595</v>
      </c>
      <c r="L81" s="81">
        <v>55.962525341672077</v>
      </c>
      <c r="M81" s="81">
        <v>426.94722025327928</v>
      </c>
      <c r="N81" s="81">
        <v>362.83443895825604</v>
      </c>
      <c r="O81" s="81">
        <v>296.00593774691322</v>
      </c>
      <c r="P81" s="81">
        <v>208.28414558664656</v>
      </c>
      <c r="Q81" s="81">
        <v>17.161523020921763</v>
      </c>
      <c r="R81" s="81">
        <v>4.3363393655138047</v>
      </c>
      <c r="S81" s="81">
        <v>37.427154332413295</v>
      </c>
      <c r="T81" s="82"/>
      <c r="U81" s="81">
        <v>82356541</v>
      </c>
      <c r="V81" s="81">
        <v>7299</v>
      </c>
      <c r="W81" s="81">
        <v>1246</v>
      </c>
      <c r="X81" s="81">
        <v>109771</v>
      </c>
      <c r="Y81" s="81">
        <v>126665</v>
      </c>
      <c r="Z81" s="81">
        <v>185320</v>
      </c>
      <c r="AA81" s="81">
        <v>43249</v>
      </c>
      <c r="AB81" s="81">
        <v>278105</v>
      </c>
      <c r="AC81" s="81">
        <v>764661.5</v>
      </c>
      <c r="AD81" s="81">
        <v>37.427154332413288</v>
      </c>
      <c r="AE81" s="82"/>
      <c r="AF81" s="81">
        <v>790667576.94506228</v>
      </c>
      <c r="AG81" s="81">
        <v>12911977.380328851</v>
      </c>
      <c r="AH81" s="81">
        <v>10000157.919498039</v>
      </c>
      <c r="AI81" s="81">
        <v>716370588.07591546</v>
      </c>
      <c r="AJ81" s="81">
        <v>536694920.5902589</v>
      </c>
      <c r="AK81" s="81">
        <v>0</v>
      </c>
      <c r="AL81" s="81">
        <v>0</v>
      </c>
      <c r="AM81" s="81">
        <v>37875807.426680893</v>
      </c>
      <c r="AN81" s="81">
        <v>0</v>
      </c>
      <c r="AO81" s="81">
        <v>0</v>
      </c>
      <c r="AP81" s="82"/>
      <c r="AQ81" s="81">
        <v>9159</v>
      </c>
      <c r="AR81" s="81">
        <v>3445</v>
      </c>
      <c r="AS81" s="81">
        <v>2</v>
      </c>
      <c r="AT81" s="81">
        <v>1</v>
      </c>
      <c r="AU81" s="81">
        <v>0</v>
      </c>
      <c r="AV81" s="81">
        <v>3</v>
      </c>
      <c r="AW81" s="81" t="s">
        <v>564</v>
      </c>
      <c r="AX81" s="82"/>
      <c r="AY81" s="81">
        <v>39694.999999999964</v>
      </c>
      <c r="AZ81" s="81">
        <v>320951.19999999978</v>
      </c>
      <c r="BA81" s="81">
        <v>16019.5</v>
      </c>
      <c r="BB81" s="81">
        <v>337.8</v>
      </c>
      <c r="BC81" s="81">
        <v>0</v>
      </c>
      <c r="BD81" s="81">
        <v>21793</v>
      </c>
      <c r="BE81" s="81" t="s">
        <v>564</v>
      </c>
      <c r="BF81" s="82"/>
      <c r="BG81" s="81">
        <v>11.403</v>
      </c>
      <c r="BH81" s="81">
        <v>0</v>
      </c>
      <c r="BI81" s="81">
        <v>252.06200000000001</v>
      </c>
      <c r="BJ81" s="81">
        <v>0</v>
      </c>
      <c r="BK81" s="81">
        <v>49.830999999999996</v>
      </c>
      <c r="BL81" s="81">
        <v>0</v>
      </c>
      <c r="BM81" s="82"/>
      <c r="BN81" s="81">
        <v>3</v>
      </c>
      <c r="BO81" s="81">
        <v>0</v>
      </c>
      <c r="BP81" s="81">
        <v>31</v>
      </c>
      <c r="BQ81" s="81">
        <v>0</v>
      </c>
      <c r="BR81" s="81">
        <v>7</v>
      </c>
      <c r="BS81" s="81">
        <v>0</v>
      </c>
      <c r="BT81"/>
      <c r="BU81" s="80">
        <v>291.07799999999997</v>
      </c>
      <c r="BV81" s="80">
        <v>13.781000000000001</v>
      </c>
      <c r="BW81" s="80">
        <v>0</v>
      </c>
      <c r="BX81" s="80">
        <v>4.306</v>
      </c>
      <c r="BY81" s="80">
        <v>4.1310000000000002</v>
      </c>
      <c r="BZ81" s="80">
        <v>0</v>
      </c>
      <c r="CA81" s="80">
        <v>0</v>
      </c>
      <c r="CB81" s="80">
        <v>0</v>
      </c>
      <c r="CC81" s="80">
        <v>0</v>
      </c>
    </row>
    <row r="82" spans="1:81">
      <c r="A82" s="80" t="s">
        <v>1718</v>
      </c>
      <c r="B82" s="80">
        <v>51</v>
      </c>
      <c r="C82" s="80">
        <v>17</v>
      </c>
      <c r="D82" s="80">
        <v>3</v>
      </c>
      <c r="E82" s="80">
        <v>2020</v>
      </c>
      <c r="F82" s="80" t="s">
        <v>218</v>
      </c>
      <c r="G82" s="80" t="s">
        <v>1701</v>
      </c>
      <c r="H82" s="80" t="s">
        <v>1702</v>
      </c>
      <c r="I82" s="177"/>
      <c r="J82" s="81">
        <v>885.74001769985387</v>
      </c>
      <c r="K82" s="81">
        <v>16.786579338740335</v>
      </c>
      <c r="L82" s="81">
        <v>50.518219727645395</v>
      </c>
      <c r="M82" s="81">
        <v>390.97320933950675</v>
      </c>
      <c r="N82" s="81">
        <v>361.0345016898525</v>
      </c>
      <c r="O82" s="81">
        <v>260.36607292172761</v>
      </c>
      <c r="P82" s="81">
        <v>194.69247607523397</v>
      </c>
      <c r="Q82" s="81">
        <v>16.278080558722419</v>
      </c>
      <c r="R82" s="81">
        <v>3.6543379368812436</v>
      </c>
      <c r="S82" s="81">
        <v>31.999983016040002</v>
      </c>
      <c r="T82" s="82"/>
      <c r="U82" s="81">
        <v>78937678</v>
      </c>
      <c r="V82" s="81">
        <v>7117</v>
      </c>
      <c r="W82" s="81">
        <v>1198</v>
      </c>
      <c r="X82" s="81">
        <v>111516</v>
      </c>
      <c r="Y82" s="81">
        <v>126863</v>
      </c>
      <c r="Z82" s="81">
        <v>186051</v>
      </c>
      <c r="AA82" s="81">
        <v>43923</v>
      </c>
      <c r="AB82" s="81">
        <v>276072</v>
      </c>
      <c r="AC82" s="81">
        <v>647760.5</v>
      </c>
      <c r="AD82" s="81">
        <v>31.999983016040002</v>
      </c>
      <c r="AE82" s="82"/>
      <c r="AF82" s="81">
        <v>771112570.56225252</v>
      </c>
      <c r="AG82" s="81">
        <v>12896230.145803288</v>
      </c>
      <c r="AH82" s="81">
        <v>9415004.2012559138</v>
      </c>
      <c r="AI82" s="81">
        <v>703011599.80483842</v>
      </c>
      <c r="AJ82" s="81">
        <v>617950521.59393501</v>
      </c>
      <c r="AK82" s="81"/>
      <c r="AL82" s="81"/>
      <c r="AM82" s="81">
        <v>36030463.223893225</v>
      </c>
      <c r="AN82" s="81"/>
      <c r="AO82" s="81"/>
      <c r="AP82" s="82"/>
      <c r="AQ82" s="81">
        <v>9676</v>
      </c>
      <c r="AR82" s="81">
        <v>3784</v>
      </c>
      <c r="AS82" s="81">
        <v>2</v>
      </c>
      <c r="AT82" s="81">
        <v>1</v>
      </c>
      <c r="AU82" s="81">
        <v>0</v>
      </c>
      <c r="AV82" s="81">
        <v>3</v>
      </c>
      <c r="AW82" s="81">
        <v>2</v>
      </c>
      <c r="AX82" s="82"/>
      <c r="AY82" s="81">
        <v>42612.500000000087</v>
      </c>
      <c r="AZ82" s="81">
        <v>344585.00000000198</v>
      </c>
      <c r="BA82" s="81">
        <v>16019.5</v>
      </c>
      <c r="BB82" s="81">
        <v>337.8</v>
      </c>
      <c r="BC82" s="81">
        <v>0</v>
      </c>
      <c r="BD82" s="81">
        <v>21793</v>
      </c>
      <c r="BE82" s="81">
        <v>16019.5</v>
      </c>
      <c r="BF82" s="82"/>
      <c r="BG82" s="81">
        <v>2.8690000000000002</v>
      </c>
      <c r="BH82" s="81">
        <v>0</v>
      </c>
      <c r="BI82" s="81">
        <v>186.67</v>
      </c>
      <c r="BJ82" s="81">
        <v>0</v>
      </c>
      <c r="BK82" s="81">
        <v>56.957999999999998</v>
      </c>
      <c r="BL82" s="81">
        <v>0</v>
      </c>
      <c r="BM82" s="82"/>
      <c r="BN82" s="81">
        <v>1</v>
      </c>
      <c r="BO82" s="81">
        <v>0</v>
      </c>
      <c r="BP82" s="81">
        <v>28</v>
      </c>
      <c r="BQ82" s="81">
        <v>0</v>
      </c>
      <c r="BR82" s="81">
        <v>8</v>
      </c>
      <c r="BS82" s="81">
        <v>0</v>
      </c>
      <c r="BT82"/>
      <c r="BU82" s="80">
        <v>226.923</v>
      </c>
      <c r="BV82" s="80">
        <v>19.574000000000002</v>
      </c>
      <c r="BW82" s="80">
        <v>0</v>
      </c>
      <c r="BX82" s="80">
        <v>0</v>
      </c>
      <c r="BY82" s="80">
        <v>0</v>
      </c>
      <c r="BZ82" s="80">
        <v>0</v>
      </c>
      <c r="CA82" s="80">
        <v>0</v>
      </c>
      <c r="CB82" s="80">
        <v>0</v>
      </c>
      <c r="CC82" s="80">
        <v>0</v>
      </c>
    </row>
    <row r="83" spans="1:81">
      <c r="A83" s="80" t="s">
        <v>1719</v>
      </c>
      <c r="B83" s="80">
        <v>51</v>
      </c>
      <c r="C83" s="80">
        <v>18</v>
      </c>
      <c r="D83" s="80">
        <v>3</v>
      </c>
      <c r="E83" s="80">
        <v>2021</v>
      </c>
      <c r="F83" s="80" t="s">
        <v>75</v>
      </c>
      <c r="G83" s="174" t="s">
        <v>1701</v>
      </c>
      <c r="H83" s="80" t="s">
        <v>1702</v>
      </c>
      <c r="I83" s="177"/>
      <c r="J83" s="81">
        <v>979.1374630561894</v>
      </c>
      <c r="K83" s="81">
        <v>18.398571797569844</v>
      </c>
      <c r="L83" s="81">
        <v>48.323920394054191</v>
      </c>
      <c r="M83" s="81">
        <v>446.40505343067792</v>
      </c>
      <c r="N83" s="81">
        <v>351.59736156943273</v>
      </c>
      <c r="O83" s="81">
        <v>253.08546184149483</v>
      </c>
      <c r="P83" s="81">
        <v>200.32465042790707</v>
      </c>
      <c r="Q83" s="81">
        <v>16.353671476011215</v>
      </c>
      <c r="R83" s="81">
        <v>3.1135403017733698</v>
      </c>
      <c r="S83" s="81">
        <v>30.61355733604</v>
      </c>
      <c r="T83" s="82"/>
      <c r="U83" s="81">
        <v>86095377</v>
      </c>
      <c r="V83" s="81">
        <v>7117</v>
      </c>
      <c r="W83" s="81">
        <v>1198</v>
      </c>
      <c r="X83" s="81">
        <v>111516</v>
      </c>
      <c r="Y83" s="81">
        <v>126922</v>
      </c>
      <c r="Z83" s="81">
        <v>186217</v>
      </c>
      <c r="AA83" s="81">
        <v>44073</v>
      </c>
      <c r="AB83" s="81">
        <v>274065</v>
      </c>
      <c r="AC83" s="81">
        <v>534936.5</v>
      </c>
      <c r="AD83" s="81">
        <v>30.61355733604</v>
      </c>
      <c r="AE83" s="82"/>
      <c r="AF83" s="81">
        <v>854737958.56926548</v>
      </c>
      <c r="AG83" s="81">
        <v>13666955.296625972</v>
      </c>
      <c r="AH83" s="81">
        <v>8601627.5937537923</v>
      </c>
      <c r="AI83" s="81">
        <v>748680563.34052932</v>
      </c>
      <c r="AJ83" s="81">
        <v>571878226.63972139</v>
      </c>
      <c r="AK83" s="81">
        <v>0</v>
      </c>
      <c r="AL83" s="81">
        <v>0</v>
      </c>
      <c r="AM83" s="81">
        <v>35974837.412045509</v>
      </c>
      <c r="AN83" s="81">
        <v>0</v>
      </c>
      <c r="AO83" s="81">
        <v>0</v>
      </c>
      <c r="AP83" s="82"/>
      <c r="AQ83" s="81">
        <v>10322</v>
      </c>
      <c r="AR83" s="81">
        <v>4117</v>
      </c>
      <c r="AS83" s="81">
        <v>3</v>
      </c>
      <c r="AT83" s="81">
        <v>1</v>
      </c>
      <c r="AU83" s="81">
        <v>0</v>
      </c>
      <c r="AV83" s="81">
        <v>3</v>
      </c>
      <c r="AW83" s="81"/>
      <c r="AX83" s="82"/>
      <c r="AY83" s="81">
        <v>46914.500000000393</v>
      </c>
      <c r="AZ83" s="81">
        <v>383925.40000000218</v>
      </c>
      <c r="BA83" s="81">
        <v>19019.5</v>
      </c>
      <c r="BB83" s="81">
        <v>337.8</v>
      </c>
      <c r="BC83" s="81">
        <v>0</v>
      </c>
      <c r="BD83" s="81">
        <v>21793</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1720</v>
      </c>
      <c r="B84" s="80">
        <v>51</v>
      </c>
      <c r="C84" s="80">
        <v>19</v>
      </c>
      <c r="D84" s="80">
        <v>3</v>
      </c>
      <c r="E84" s="80">
        <v>2022</v>
      </c>
      <c r="F84" s="80" t="s">
        <v>568</v>
      </c>
      <c r="G84" s="174" t="s">
        <v>1701</v>
      </c>
      <c r="H84" s="80" t="s">
        <v>1702</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10907</v>
      </c>
      <c r="AR84" s="81">
        <v>4238</v>
      </c>
      <c r="AS84" s="81">
        <v>3</v>
      </c>
      <c r="AT84" s="81">
        <v>1</v>
      </c>
      <c r="AU84" s="81">
        <v>0</v>
      </c>
      <c r="AV84" s="81">
        <v>3</v>
      </c>
      <c r="AW84" s="81"/>
      <c r="AX84" s="82"/>
      <c r="AY84" s="81">
        <v>50383.400000000649</v>
      </c>
      <c r="AZ84" s="81">
        <v>430917.70000000222</v>
      </c>
      <c r="BA84" s="81">
        <v>19019.5</v>
      </c>
      <c r="BB84" s="81">
        <v>337.8</v>
      </c>
      <c r="BC84" s="81">
        <v>0</v>
      </c>
      <c r="BD84" s="81">
        <v>21793</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1721</v>
      </c>
      <c r="B85" s="80">
        <v>1</v>
      </c>
      <c r="C85" s="80">
        <v>1</v>
      </c>
      <c r="D85" s="80">
        <v>1</v>
      </c>
      <c r="E85" s="80">
        <v>1990</v>
      </c>
      <c r="F85" s="80" t="s">
        <v>562</v>
      </c>
      <c r="G85" s="80" t="s">
        <v>1722</v>
      </c>
      <c r="H85" s="80" t="s">
        <v>1723</v>
      </c>
      <c r="I85" s="177" t="s">
        <v>563</v>
      </c>
      <c r="J85" s="81">
        <v>631.20898239694327</v>
      </c>
      <c r="K85" s="81">
        <v>41.447047215172937</v>
      </c>
      <c r="L85" s="81">
        <v>51.185643038943297</v>
      </c>
      <c r="M85" s="81">
        <v>285.25478444181306</v>
      </c>
      <c r="N85" s="81">
        <v>462.81265459527907</v>
      </c>
      <c r="O85" s="81">
        <v>187.96693888433245</v>
      </c>
      <c r="P85" s="81">
        <v>232.86415461719346</v>
      </c>
      <c r="Q85" s="81">
        <v>19.017647731449387</v>
      </c>
      <c r="R85" s="81">
        <v>145.58471687356672</v>
      </c>
      <c r="S85" s="81">
        <v>21.860295813397371</v>
      </c>
      <c r="T85" s="82"/>
      <c r="U85" s="81">
        <v>13393805</v>
      </c>
      <c r="V85" s="81">
        <v>12774</v>
      </c>
      <c r="W85" s="81">
        <v>674</v>
      </c>
      <c r="X85" s="81">
        <v>118578</v>
      </c>
      <c r="Y85" s="81">
        <v>101634</v>
      </c>
      <c r="Z85" s="81">
        <v>77313</v>
      </c>
      <c r="AA85" s="81">
        <v>56542</v>
      </c>
      <c r="AB85" s="81">
        <v>308782</v>
      </c>
      <c r="AC85" s="81">
        <v>25215535</v>
      </c>
      <c r="AD85" s="81">
        <v>21.860295813397371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1724</v>
      </c>
      <c r="B86" s="80">
        <v>2</v>
      </c>
      <c r="C86" s="80">
        <v>2</v>
      </c>
      <c r="D86" s="80">
        <v>1</v>
      </c>
      <c r="E86" s="80">
        <v>2005</v>
      </c>
      <c r="F86" s="80" t="s">
        <v>565</v>
      </c>
      <c r="G86" s="80" t="s">
        <v>1722</v>
      </c>
      <c r="H86" s="80" t="s">
        <v>1723</v>
      </c>
      <c r="I86" s="177"/>
      <c r="J86" s="81">
        <v>403.58082156318136</v>
      </c>
      <c r="K86" s="81">
        <v>38.324498373486421</v>
      </c>
      <c r="L86" s="81">
        <v>23.932453194956548</v>
      </c>
      <c r="M86" s="81">
        <v>595.47764224414982</v>
      </c>
      <c r="N86" s="81">
        <v>849.41579515755052</v>
      </c>
      <c r="O86" s="81">
        <v>302.74427897650014</v>
      </c>
      <c r="P86" s="81">
        <v>220.01408580351324</v>
      </c>
      <c r="Q86" s="81">
        <v>18.48351785620698</v>
      </c>
      <c r="R86" s="81">
        <v>171.44112999947876</v>
      </c>
      <c r="S86" s="81">
        <v>21.113189584018532</v>
      </c>
      <c r="T86" s="82"/>
      <c r="U86" s="81">
        <v>10078561</v>
      </c>
      <c r="V86" s="81">
        <v>12916</v>
      </c>
      <c r="W86" s="81">
        <v>245</v>
      </c>
      <c r="X86" s="81">
        <v>98992</v>
      </c>
      <c r="Y86" s="81">
        <v>129598</v>
      </c>
      <c r="Z86" s="81">
        <v>144096</v>
      </c>
      <c r="AA86" s="81">
        <v>43752</v>
      </c>
      <c r="AB86" s="81">
        <v>313733</v>
      </c>
      <c r="AC86" s="81">
        <v>30315814</v>
      </c>
      <c r="AD86" s="81">
        <v>21.113189584018532</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1725</v>
      </c>
      <c r="B87" s="80">
        <v>3</v>
      </c>
      <c r="C87" s="80">
        <v>3</v>
      </c>
      <c r="D87" s="80">
        <v>1</v>
      </c>
      <c r="E87" s="80">
        <v>2006</v>
      </c>
      <c r="F87" s="80" t="s">
        <v>566</v>
      </c>
      <c r="G87" s="80" t="s">
        <v>1722</v>
      </c>
      <c r="H87" s="80" t="s">
        <v>1723</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1726</v>
      </c>
      <c r="B88" s="80">
        <v>4</v>
      </c>
      <c r="C88" s="80">
        <v>4</v>
      </c>
      <c r="D88" s="80">
        <v>1</v>
      </c>
      <c r="E88" s="80">
        <v>2007</v>
      </c>
      <c r="F88" s="80" t="s">
        <v>567</v>
      </c>
      <c r="G88" s="80" t="s">
        <v>1722</v>
      </c>
      <c r="H88" s="80" t="s">
        <v>1723</v>
      </c>
      <c r="I88" s="177"/>
      <c r="J88" s="81">
        <v>238.36569944966405</v>
      </c>
      <c r="K88" s="81">
        <v>36.909123328913445</v>
      </c>
      <c r="L88" s="81">
        <v>33.793603603463673</v>
      </c>
      <c r="M88" s="81">
        <v>547.0922198444199</v>
      </c>
      <c r="N88" s="81">
        <v>741.38834196906112</v>
      </c>
      <c r="O88" s="81">
        <v>289.63121585722007</v>
      </c>
      <c r="P88" s="81">
        <v>212.01172555648003</v>
      </c>
      <c r="Q88" s="81">
        <v>19.197306023746687</v>
      </c>
      <c r="R88" s="81">
        <v>171.68819198206597</v>
      </c>
      <c r="S88" s="81">
        <v>43.709159123886025</v>
      </c>
      <c r="T88" s="82"/>
      <c r="U88" s="81">
        <v>9250269</v>
      </c>
      <c r="V88" s="81">
        <v>11607</v>
      </c>
      <c r="W88" s="81">
        <v>401</v>
      </c>
      <c r="X88" s="81">
        <v>118407</v>
      </c>
      <c r="Y88" s="81">
        <v>131389</v>
      </c>
      <c r="Z88" s="81">
        <v>143307</v>
      </c>
      <c r="AA88" s="81">
        <v>41518</v>
      </c>
      <c r="AB88" s="81">
        <v>308616</v>
      </c>
      <c r="AC88" s="81">
        <v>31230594</v>
      </c>
      <c r="AD88" s="81">
        <v>43.709159123886025</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1727</v>
      </c>
      <c r="B89" s="80">
        <v>5</v>
      </c>
      <c r="C89" s="80">
        <v>5</v>
      </c>
      <c r="D89" s="80">
        <v>1</v>
      </c>
      <c r="E89" s="80">
        <v>2008</v>
      </c>
      <c r="F89" s="80" t="s">
        <v>84</v>
      </c>
      <c r="G89" s="80" t="s">
        <v>1722</v>
      </c>
      <c r="H89" s="80" t="s">
        <v>1723</v>
      </c>
      <c r="I89" s="177"/>
      <c r="J89" s="81">
        <v>252.84548824896817</v>
      </c>
      <c r="K89" s="81">
        <v>26.607697412728921</v>
      </c>
      <c r="L89" s="81">
        <v>30.05471191019544</v>
      </c>
      <c r="M89" s="81">
        <v>576.63607654833538</v>
      </c>
      <c r="N89" s="81">
        <v>708.41946541211655</v>
      </c>
      <c r="O89" s="81">
        <v>279.70883124632081</v>
      </c>
      <c r="P89" s="81">
        <v>203.32337775859349</v>
      </c>
      <c r="Q89" s="81">
        <v>18.742951550690869</v>
      </c>
      <c r="R89" s="81">
        <v>185.82131141246532</v>
      </c>
      <c r="S89" s="81">
        <v>41.024778838004408</v>
      </c>
      <c r="T89" s="82"/>
      <c r="U89" s="81">
        <v>10759678</v>
      </c>
      <c r="V89" s="81">
        <v>11607</v>
      </c>
      <c r="W89" s="81">
        <v>401</v>
      </c>
      <c r="X89" s="81">
        <v>118407</v>
      </c>
      <c r="Y89" s="81">
        <v>132008</v>
      </c>
      <c r="Z89" s="81">
        <v>143255</v>
      </c>
      <c r="AA89" s="81">
        <v>39862</v>
      </c>
      <c r="AB89" s="81">
        <v>306263</v>
      </c>
      <c r="AC89" s="81">
        <v>35099089</v>
      </c>
      <c r="AD89" s="81">
        <v>41.024778838004408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1728</v>
      </c>
      <c r="B90" s="80">
        <v>6</v>
      </c>
      <c r="C90" s="80">
        <v>6</v>
      </c>
      <c r="D90" s="80">
        <v>1</v>
      </c>
      <c r="E90" s="80">
        <v>2009</v>
      </c>
      <c r="F90" s="80" t="s">
        <v>85</v>
      </c>
      <c r="G90" s="80" t="s">
        <v>1722</v>
      </c>
      <c r="H90" s="80" t="s">
        <v>1723</v>
      </c>
      <c r="I90" s="177"/>
      <c r="J90" s="81">
        <v>240.26741984359242</v>
      </c>
      <c r="K90" s="81">
        <v>25.330197866454508</v>
      </c>
      <c r="L90" s="81">
        <v>28.905056263280049</v>
      </c>
      <c r="M90" s="81">
        <v>595.97495197148737</v>
      </c>
      <c r="N90" s="81">
        <v>728.12100309622258</v>
      </c>
      <c r="O90" s="81">
        <v>284.14453022554369</v>
      </c>
      <c r="P90" s="81">
        <v>192.47801946840141</v>
      </c>
      <c r="Q90" s="81">
        <v>17.741371895822407</v>
      </c>
      <c r="R90" s="81">
        <v>120.03385082304139</v>
      </c>
      <c r="S90" s="81">
        <v>36.349284915024242</v>
      </c>
      <c r="T90" s="82"/>
      <c r="U90" s="81">
        <v>9657335</v>
      </c>
      <c r="V90" s="81">
        <v>11485</v>
      </c>
      <c r="W90" s="81">
        <v>484</v>
      </c>
      <c r="X90" s="81">
        <v>125165</v>
      </c>
      <c r="Y90" s="81">
        <v>132864</v>
      </c>
      <c r="Z90" s="81">
        <v>143642</v>
      </c>
      <c r="AA90" s="81">
        <v>38740</v>
      </c>
      <c r="AB90" s="81">
        <v>304321</v>
      </c>
      <c r="AC90" s="81">
        <v>22119078</v>
      </c>
      <c r="AD90" s="81">
        <v>36.349284915024242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13.725</v>
      </c>
      <c r="BJ90" s="81">
        <v>0</v>
      </c>
      <c r="BK90" s="81">
        <v>498.822</v>
      </c>
      <c r="BL90" s="81">
        <v>0</v>
      </c>
      <c r="BM90" s="82"/>
      <c r="BN90" s="81">
        <v>0</v>
      </c>
      <c r="BO90" s="81">
        <v>0</v>
      </c>
      <c r="BP90" s="81">
        <v>3</v>
      </c>
      <c r="BQ90" s="81">
        <v>0</v>
      </c>
      <c r="BR90" s="81">
        <v>16</v>
      </c>
      <c r="BS90" s="81">
        <v>0</v>
      </c>
      <c r="BT90"/>
      <c r="BU90" s="80"/>
      <c r="BV90" s="80"/>
      <c r="BW90" s="80"/>
      <c r="BX90" s="80"/>
      <c r="BY90" s="80"/>
      <c r="BZ90" s="80"/>
      <c r="CA90" s="80"/>
      <c r="CB90" s="80"/>
      <c r="CC90" s="80"/>
    </row>
    <row r="91" spans="1:81">
      <c r="A91" s="80" t="s">
        <v>1729</v>
      </c>
      <c r="B91" s="80">
        <v>7</v>
      </c>
      <c r="C91" s="80">
        <v>7</v>
      </c>
      <c r="D91" s="80">
        <v>1</v>
      </c>
      <c r="E91" s="80">
        <v>2010</v>
      </c>
      <c r="F91" s="80" t="s">
        <v>86</v>
      </c>
      <c r="G91" s="80" t="s">
        <v>1722</v>
      </c>
      <c r="H91" s="80" t="s">
        <v>1723</v>
      </c>
      <c r="I91" s="177"/>
      <c r="J91" s="81">
        <v>250.34853042330892</v>
      </c>
      <c r="K91" s="81">
        <v>29.427662793494168</v>
      </c>
      <c r="L91" s="81">
        <v>26.682726313490107</v>
      </c>
      <c r="M91" s="81">
        <v>566.32643213826839</v>
      </c>
      <c r="N91" s="81">
        <v>747.63029010860885</v>
      </c>
      <c r="O91" s="81">
        <v>285.0355482175616</v>
      </c>
      <c r="P91" s="81">
        <v>193.04099786623144</v>
      </c>
      <c r="Q91" s="81">
        <v>18.432289720128441</v>
      </c>
      <c r="R91" s="81">
        <v>130.48457956215134</v>
      </c>
      <c r="S91" s="81">
        <v>37.775617986197425</v>
      </c>
      <c r="T91" s="82"/>
      <c r="U91" s="81">
        <v>9920693</v>
      </c>
      <c r="V91" s="81">
        <v>11485</v>
      </c>
      <c r="W91" s="81">
        <v>484</v>
      </c>
      <c r="X91" s="81">
        <v>125165</v>
      </c>
      <c r="Y91" s="81">
        <v>133707</v>
      </c>
      <c r="Z91" s="81">
        <v>144762</v>
      </c>
      <c r="AA91" s="81">
        <v>37883</v>
      </c>
      <c r="AB91" s="81">
        <v>302957</v>
      </c>
      <c r="AC91" s="81">
        <v>22786335</v>
      </c>
      <c r="AD91" s="81">
        <v>37.775617986197425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13.590999999999999</v>
      </c>
      <c r="BJ91" s="81">
        <v>0</v>
      </c>
      <c r="BK91" s="81">
        <v>488.22199999999998</v>
      </c>
      <c r="BL91" s="81">
        <v>0</v>
      </c>
      <c r="BM91" s="82"/>
      <c r="BN91" s="81">
        <v>0</v>
      </c>
      <c r="BO91" s="81">
        <v>0</v>
      </c>
      <c r="BP91" s="81">
        <v>3</v>
      </c>
      <c r="BQ91" s="81">
        <v>0</v>
      </c>
      <c r="BR91" s="81">
        <v>17</v>
      </c>
      <c r="BS91" s="81">
        <v>0</v>
      </c>
      <c r="BT91"/>
      <c r="BU91" s="80">
        <v>82.682000000000002</v>
      </c>
      <c r="BV91" s="80">
        <v>406.45600000000002</v>
      </c>
      <c r="BW91" s="80">
        <v>0</v>
      </c>
      <c r="BX91" s="80">
        <v>0</v>
      </c>
      <c r="BY91" s="80">
        <v>12.675000000000001</v>
      </c>
      <c r="BZ91" s="80">
        <v>0</v>
      </c>
      <c r="CA91" s="80">
        <v>0</v>
      </c>
      <c r="CB91" s="80">
        <v>0</v>
      </c>
      <c r="CC91" s="80">
        <v>0</v>
      </c>
    </row>
    <row r="92" spans="1:81">
      <c r="A92" s="80" t="s">
        <v>1730</v>
      </c>
      <c r="B92" s="80">
        <v>8</v>
      </c>
      <c r="C92" s="80">
        <v>8</v>
      </c>
      <c r="D92" s="80">
        <v>1</v>
      </c>
      <c r="E92" s="80">
        <v>2011</v>
      </c>
      <c r="F92" s="80" t="s">
        <v>87</v>
      </c>
      <c r="G92" s="80" t="s">
        <v>1722</v>
      </c>
      <c r="H92" s="80" t="s">
        <v>1723</v>
      </c>
      <c r="I92" s="177"/>
      <c r="J92" s="81">
        <v>250.63391923242239</v>
      </c>
      <c r="K92" s="81">
        <v>34.21898423296026</v>
      </c>
      <c r="L92" s="81">
        <v>24.159390352178715</v>
      </c>
      <c r="M92" s="81">
        <v>667.11757646043543</v>
      </c>
      <c r="N92" s="81">
        <v>855.10672126244492</v>
      </c>
      <c r="O92" s="81">
        <v>282.43401291174257</v>
      </c>
      <c r="P92" s="81">
        <v>186.01746526138282</v>
      </c>
      <c r="Q92" s="81">
        <v>21.108093460997811</v>
      </c>
      <c r="R92" s="81">
        <v>158.04470692663082</v>
      </c>
      <c r="S92" s="81">
        <v>36.100913865218068</v>
      </c>
      <c r="T92" s="82"/>
      <c r="U92" s="81">
        <v>9406890</v>
      </c>
      <c r="V92" s="81">
        <v>11485</v>
      </c>
      <c r="W92" s="81">
        <v>484</v>
      </c>
      <c r="X92" s="81">
        <v>125165</v>
      </c>
      <c r="Y92" s="81">
        <v>134288</v>
      </c>
      <c r="Z92" s="81">
        <v>146557</v>
      </c>
      <c r="AA92" s="81">
        <v>37591</v>
      </c>
      <c r="AB92" s="81">
        <v>300778</v>
      </c>
      <c r="AC92" s="81">
        <v>27553475</v>
      </c>
      <c r="AD92" s="81">
        <v>36.100913865218068</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12.675000000000001</v>
      </c>
      <c r="BJ92" s="81">
        <v>0</v>
      </c>
      <c r="BK92" s="81">
        <v>504.23900000000003</v>
      </c>
      <c r="BL92" s="81">
        <v>0</v>
      </c>
      <c r="BM92" s="82"/>
      <c r="BN92" s="81">
        <v>0</v>
      </c>
      <c r="BO92" s="81">
        <v>0</v>
      </c>
      <c r="BP92" s="81">
        <v>3</v>
      </c>
      <c r="BQ92" s="81">
        <v>0</v>
      </c>
      <c r="BR92" s="81">
        <v>18</v>
      </c>
      <c r="BS92" s="81">
        <v>0</v>
      </c>
      <c r="BT92"/>
      <c r="BU92" s="80">
        <v>79.313999999999993</v>
      </c>
      <c r="BV92" s="80">
        <v>425.35899999999998</v>
      </c>
      <c r="BW92" s="80">
        <v>0</v>
      </c>
      <c r="BX92" s="80">
        <v>0</v>
      </c>
      <c r="BY92" s="80">
        <v>12.241</v>
      </c>
      <c r="BZ92" s="80">
        <v>0</v>
      </c>
      <c r="CA92" s="80">
        <v>0</v>
      </c>
      <c r="CB92" s="80">
        <v>0</v>
      </c>
      <c r="CC92" s="80">
        <v>0</v>
      </c>
    </row>
    <row r="93" spans="1:81">
      <c r="A93" s="80" t="s">
        <v>1731</v>
      </c>
      <c r="B93" s="80">
        <v>9</v>
      </c>
      <c r="C93" s="80">
        <v>9</v>
      </c>
      <c r="D93" s="80">
        <v>1</v>
      </c>
      <c r="E93" s="80">
        <v>2012</v>
      </c>
      <c r="F93" s="80" t="s">
        <v>88</v>
      </c>
      <c r="G93" s="80" t="s">
        <v>1722</v>
      </c>
      <c r="H93" s="80" t="s">
        <v>1723</v>
      </c>
      <c r="I93" s="177"/>
      <c r="J93" s="81">
        <v>306.60586065788078</v>
      </c>
      <c r="K93" s="81">
        <v>37.633278437339818</v>
      </c>
      <c r="L93" s="81">
        <v>23.542238126519425</v>
      </c>
      <c r="M93" s="81">
        <v>723.39654889644623</v>
      </c>
      <c r="N93" s="81">
        <v>861.89810223147651</v>
      </c>
      <c r="O93" s="81">
        <v>283.37004742239287</v>
      </c>
      <c r="P93" s="81">
        <v>186.53338410603479</v>
      </c>
      <c r="Q93" s="81">
        <v>22.756850824587964</v>
      </c>
      <c r="R93" s="81">
        <v>146.24099712174464</v>
      </c>
      <c r="S93" s="81">
        <v>37.021022125830903</v>
      </c>
      <c r="T93" s="82"/>
      <c r="U93" s="81">
        <v>10188026</v>
      </c>
      <c r="V93" s="81">
        <v>11485</v>
      </c>
      <c r="W93" s="81">
        <v>484</v>
      </c>
      <c r="X93" s="81">
        <v>125165</v>
      </c>
      <c r="Y93" s="81">
        <v>135118</v>
      </c>
      <c r="Z93" s="81">
        <v>148209</v>
      </c>
      <c r="AA93" s="81">
        <v>37482</v>
      </c>
      <c r="AB93" s="81">
        <v>298462</v>
      </c>
      <c r="AC93" s="81">
        <v>24835262</v>
      </c>
      <c r="AD93" s="81">
        <v>37.021022125830903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20.370999999999999</v>
      </c>
      <c r="BJ93" s="81">
        <v>0</v>
      </c>
      <c r="BK93" s="81">
        <v>516.80499999999995</v>
      </c>
      <c r="BL93" s="81">
        <v>0</v>
      </c>
      <c r="BM93" s="82"/>
      <c r="BN93" s="81">
        <v>0</v>
      </c>
      <c r="BO93" s="81">
        <v>0</v>
      </c>
      <c r="BP93" s="81">
        <v>4</v>
      </c>
      <c r="BQ93" s="81">
        <v>0</v>
      </c>
      <c r="BR93" s="81">
        <v>18</v>
      </c>
      <c r="BS93" s="81">
        <v>0</v>
      </c>
      <c r="BT93"/>
      <c r="BU93" s="80">
        <v>95.445999999999998</v>
      </c>
      <c r="BV93" s="80">
        <v>428.27800000000002</v>
      </c>
      <c r="BW93" s="80">
        <v>0</v>
      </c>
      <c r="BX93" s="80">
        <v>0</v>
      </c>
      <c r="BY93" s="80">
        <v>13.452</v>
      </c>
      <c r="BZ93" s="80">
        <v>0</v>
      </c>
      <c r="CA93" s="80">
        <v>0</v>
      </c>
      <c r="CB93" s="80">
        <v>0</v>
      </c>
      <c r="CC93" s="80">
        <v>0</v>
      </c>
    </row>
    <row r="94" spans="1:81">
      <c r="A94" s="80" t="s">
        <v>1732</v>
      </c>
      <c r="B94" s="80">
        <v>10</v>
      </c>
      <c r="C94" s="80">
        <v>10</v>
      </c>
      <c r="D94" s="80">
        <v>1</v>
      </c>
      <c r="E94" s="80">
        <v>2013</v>
      </c>
      <c r="F94" s="80" t="s">
        <v>89</v>
      </c>
      <c r="G94" s="80" t="s">
        <v>1722</v>
      </c>
      <c r="H94" s="80" t="s">
        <v>1723</v>
      </c>
      <c r="I94" s="177"/>
      <c r="J94" s="81">
        <v>309.68890159715204</v>
      </c>
      <c r="K94" s="81">
        <v>34.778756474794058</v>
      </c>
      <c r="L94" s="81">
        <v>20.319338878292328</v>
      </c>
      <c r="M94" s="81">
        <v>674.26023953354309</v>
      </c>
      <c r="N94" s="81">
        <v>854.07455456944888</v>
      </c>
      <c r="O94" s="81">
        <v>274.16892929217875</v>
      </c>
      <c r="P94" s="81">
        <v>186.90652783074947</v>
      </c>
      <c r="Q94" s="81">
        <v>23.084332443690407</v>
      </c>
      <c r="R94" s="81">
        <v>147.95093954942269</v>
      </c>
      <c r="S94" s="81">
        <v>32.255410955547241</v>
      </c>
      <c r="T94" s="82"/>
      <c r="U94" s="81">
        <v>10307959</v>
      </c>
      <c r="V94" s="81">
        <v>11485</v>
      </c>
      <c r="W94" s="81">
        <v>484</v>
      </c>
      <c r="X94" s="81">
        <v>125165</v>
      </c>
      <c r="Y94" s="81">
        <v>136339</v>
      </c>
      <c r="Z94" s="81">
        <v>149799</v>
      </c>
      <c r="AA94" s="81">
        <v>37416</v>
      </c>
      <c r="AB94" s="81">
        <v>298416</v>
      </c>
      <c r="AC94" s="81">
        <v>24526095</v>
      </c>
      <c r="AD94" s="81">
        <v>32.255410955547241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20.010999999999999</v>
      </c>
      <c r="BJ94" s="81">
        <v>0</v>
      </c>
      <c r="BK94" s="81">
        <v>500.51099999999997</v>
      </c>
      <c r="BL94" s="81">
        <v>0</v>
      </c>
      <c r="BM94" s="82"/>
      <c r="BN94" s="81">
        <v>0</v>
      </c>
      <c r="BO94" s="81">
        <v>0</v>
      </c>
      <c r="BP94" s="81">
        <v>4</v>
      </c>
      <c r="BQ94" s="81">
        <v>0</v>
      </c>
      <c r="BR94" s="81">
        <v>17</v>
      </c>
      <c r="BS94" s="81">
        <v>0</v>
      </c>
      <c r="BT94"/>
      <c r="BU94" s="80">
        <v>94.019000000000005</v>
      </c>
      <c r="BV94" s="80">
        <v>413.09500000000003</v>
      </c>
      <c r="BW94" s="80">
        <v>0</v>
      </c>
      <c r="BX94" s="80">
        <v>0</v>
      </c>
      <c r="BY94" s="80">
        <v>13.407999999999999</v>
      </c>
      <c r="BZ94" s="80">
        <v>0</v>
      </c>
      <c r="CA94" s="80">
        <v>0</v>
      </c>
      <c r="CB94" s="80">
        <v>0</v>
      </c>
      <c r="CC94" s="80">
        <v>0</v>
      </c>
    </row>
    <row r="95" spans="1:81">
      <c r="A95" s="80" t="s">
        <v>1733</v>
      </c>
      <c r="B95" s="80">
        <v>11</v>
      </c>
      <c r="C95" s="80">
        <v>11</v>
      </c>
      <c r="D95" s="80">
        <v>1</v>
      </c>
      <c r="E95" s="80">
        <v>2014</v>
      </c>
      <c r="F95" s="80" t="s">
        <v>90</v>
      </c>
      <c r="G95" s="80" t="s">
        <v>1722</v>
      </c>
      <c r="H95" s="80" t="s">
        <v>1723</v>
      </c>
      <c r="I95" s="177"/>
      <c r="J95" s="81">
        <v>260.56371213576409</v>
      </c>
      <c r="K95" s="81">
        <v>33.34582684429364</v>
      </c>
      <c r="L95" s="81">
        <v>18.91449496268611</v>
      </c>
      <c r="M95" s="81">
        <v>657.7121605523854</v>
      </c>
      <c r="N95" s="81">
        <v>821.01778254566193</v>
      </c>
      <c r="O95" s="81">
        <v>261.59440212819408</v>
      </c>
      <c r="P95" s="81">
        <v>186.41743314935499</v>
      </c>
      <c r="Q95" s="81">
        <v>21.961489143107073</v>
      </c>
      <c r="R95" s="81">
        <v>154.42264542384842</v>
      </c>
      <c r="S95" s="81">
        <v>34.680235443868277</v>
      </c>
      <c r="T95" s="82"/>
      <c r="U95" s="81">
        <v>10221521</v>
      </c>
      <c r="V95" s="81">
        <v>10005</v>
      </c>
      <c r="W95" s="81">
        <v>372</v>
      </c>
      <c r="X95" s="81">
        <v>119377</v>
      </c>
      <c r="Y95" s="81">
        <v>136561</v>
      </c>
      <c r="Z95" s="81">
        <v>150534</v>
      </c>
      <c r="AA95" s="81">
        <v>37125</v>
      </c>
      <c r="AB95" s="81">
        <v>295898</v>
      </c>
      <c r="AC95" s="81">
        <v>25679414</v>
      </c>
      <c r="AD95" s="81">
        <v>34.680235443868277</v>
      </c>
      <c r="AE95" s="82"/>
      <c r="AF95" s="81">
        <v>143304830.20628703</v>
      </c>
      <c r="AG95" s="81">
        <v>27059853.177284371</v>
      </c>
      <c r="AH95" s="81">
        <v>3363959.8484322182</v>
      </c>
      <c r="AI95" s="81">
        <v>768707751.14748216</v>
      </c>
      <c r="AJ95" s="81">
        <v>774225350.60172987</v>
      </c>
      <c r="AK95" s="81">
        <v>0</v>
      </c>
      <c r="AL95" s="81">
        <v>0</v>
      </c>
      <c r="AM95" s="81">
        <v>40622373.73257754</v>
      </c>
      <c r="AN95" s="81">
        <v>0</v>
      </c>
      <c r="AO95" s="81">
        <v>0</v>
      </c>
      <c r="AP95" s="82"/>
      <c r="AQ95" s="81">
        <v>766</v>
      </c>
      <c r="AR95" s="81">
        <v>71</v>
      </c>
      <c r="AS95" s="81">
        <v>0</v>
      </c>
      <c r="AT95" s="81">
        <v>0</v>
      </c>
      <c r="AU95" s="81">
        <v>0</v>
      </c>
      <c r="AV95" s="81">
        <v>1</v>
      </c>
      <c r="AW95" s="81" t="s">
        <v>564</v>
      </c>
      <c r="AX95" s="82"/>
      <c r="AY95" s="81">
        <v>3063.5</v>
      </c>
      <c r="AZ95" s="81">
        <v>2159.5</v>
      </c>
      <c r="BA95" s="81">
        <v>0</v>
      </c>
      <c r="BB95" s="81">
        <v>0</v>
      </c>
      <c r="BC95" s="81">
        <v>0</v>
      </c>
      <c r="BD95" s="81">
        <v>4284</v>
      </c>
      <c r="BE95" s="81" t="s">
        <v>564</v>
      </c>
      <c r="BF95" s="82"/>
      <c r="BG95" s="81">
        <v>0</v>
      </c>
      <c r="BH95" s="81">
        <v>0</v>
      </c>
      <c r="BI95" s="81">
        <v>20.486000000000001</v>
      </c>
      <c r="BJ95" s="81">
        <v>0</v>
      </c>
      <c r="BK95" s="81">
        <v>438.577</v>
      </c>
      <c r="BL95" s="81">
        <v>0</v>
      </c>
      <c r="BM95" s="82"/>
      <c r="BN95" s="81">
        <v>0</v>
      </c>
      <c r="BO95" s="81">
        <v>0</v>
      </c>
      <c r="BP95" s="81">
        <v>4</v>
      </c>
      <c r="BQ95" s="81">
        <v>0</v>
      </c>
      <c r="BR95" s="81">
        <v>18</v>
      </c>
      <c r="BS95" s="81">
        <v>0</v>
      </c>
      <c r="BT95"/>
      <c r="BU95" s="80">
        <v>96.162999999999997</v>
      </c>
      <c r="BV95" s="80">
        <v>351.125</v>
      </c>
      <c r="BW95" s="80">
        <v>0</v>
      </c>
      <c r="BX95" s="80">
        <v>0</v>
      </c>
      <c r="BY95" s="80">
        <v>11.775</v>
      </c>
      <c r="BZ95" s="80">
        <v>0</v>
      </c>
      <c r="CA95" s="80">
        <v>0</v>
      </c>
      <c r="CB95" s="80">
        <v>0</v>
      </c>
      <c r="CC95" s="80">
        <v>0</v>
      </c>
    </row>
    <row r="96" spans="1:81">
      <c r="A96" s="80" t="s">
        <v>1734</v>
      </c>
      <c r="B96" s="80">
        <v>12</v>
      </c>
      <c r="C96" s="80">
        <v>12</v>
      </c>
      <c r="D96" s="80">
        <v>1</v>
      </c>
      <c r="E96" s="80">
        <v>2015</v>
      </c>
      <c r="F96" s="80" t="s">
        <v>91</v>
      </c>
      <c r="G96" s="80" t="s">
        <v>1722</v>
      </c>
      <c r="H96" s="80" t="s">
        <v>1723</v>
      </c>
      <c r="I96" s="177"/>
      <c r="J96" s="81">
        <v>279.3912458613878</v>
      </c>
      <c r="K96" s="81">
        <v>32.128179189379331</v>
      </c>
      <c r="L96" s="81">
        <v>16.718216695828559</v>
      </c>
      <c r="M96" s="81">
        <v>569.34436270814376</v>
      </c>
      <c r="N96" s="81">
        <v>761.39162425544805</v>
      </c>
      <c r="O96" s="81">
        <v>259.96209321442342</v>
      </c>
      <c r="P96" s="81">
        <v>185.0514954545695</v>
      </c>
      <c r="Q96" s="81">
        <v>21.293441599415313</v>
      </c>
      <c r="R96" s="81">
        <v>155.50484184839038</v>
      </c>
      <c r="S96" s="81">
        <v>40.318947046426302</v>
      </c>
      <c r="T96" s="82"/>
      <c r="U96" s="81">
        <v>10943569</v>
      </c>
      <c r="V96" s="81">
        <v>10005</v>
      </c>
      <c r="W96" s="81">
        <v>372</v>
      </c>
      <c r="X96" s="81">
        <v>119377</v>
      </c>
      <c r="Y96" s="81">
        <v>136713</v>
      </c>
      <c r="Z96" s="81">
        <v>151036</v>
      </c>
      <c r="AA96" s="81">
        <v>36824</v>
      </c>
      <c r="AB96" s="81">
        <v>293066</v>
      </c>
      <c r="AC96" s="81">
        <v>26638414</v>
      </c>
      <c r="AD96" s="81">
        <v>40.318947046426302</v>
      </c>
      <c r="AE96" s="82"/>
      <c r="AF96" s="81">
        <v>153026947.91821262</v>
      </c>
      <c r="AG96" s="81">
        <v>25054874.415195074</v>
      </c>
      <c r="AH96" s="81">
        <v>2515636.8884322983</v>
      </c>
      <c r="AI96" s="81">
        <v>728953858.12043226</v>
      </c>
      <c r="AJ96" s="81">
        <v>695197172.2005744</v>
      </c>
      <c r="AK96" s="81">
        <v>0</v>
      </c>
      <c r="AL96" s="81">
        <v>0</v>
      </c>
      <c r="AM96" s="81">
        <v>40163465.934367329</v>
      </c>
      <c r="AN96" s="81">
        <v>0</v>
      </c>
      <c r="AO96" s="81">
        <v>0</v>
      </c>
      <c r="AP96" s="82"/>
      <c r="AQ96" s="81">
        <v>822</v>
      </c>
      <c r="AR96" s="81">
        <v>119</v>
      </c>
      <c r="AS96" s="81">
        <v>0</v>
      </c>
      <c r="AT96" s="81">
        <v>0</v>
      </c>
      <c r="AU96" s="81">
        <v>0</v>
      </c>
      <c r="AV96" s="81">
        <v>2</v>
      </c>
      <c r="AW96" s="81" t="s">
        <v>564</v>
      </c>
      <c r="AX96" s="82"/>
      <c r="AY96" s="81">
        <v>3342</v>
      </c>
      <c r="AZ96" s="81">
        <v>4811.3</v>
      </c>
      <c r="BA96" s="81">
        <v>0</v>
      </c>
      <c r="BB96" s="81">
        <v>0</v>
      </c>
      <c r="BC96" s="81">
        <v>0</v>
      </c>
      <c r="BD96" s="81">
        <v>4494</v>
      </c>
      <c r="BE96" s="81" t="s">
        <v>564</v>
      </c>
      <c r="BF96" s="82"/>
      <c r="BG96" s="81">
        <v>0</v>
      </c>
      <c r="BH96" s="81">
        <v>0</v>
      </c>
      <c r="BI96" s="81">
        <v>16.826000000000001</v>
      </c>
      <c r="BJ96" s="81">
        <v>0</v>
      </c>
      <c r="BK96" s="81">
        <v>421.42099999999999</v>
      </c>
      <c r="BL96" s="81">
        <v>0</v>
      </c>
      <c r="BM96" s="82"/>
      <c r="BN96" s="81">
        <v>0</v>
      </c>
      <c r="BO96" s="81">
        <v>0</v>
      </c>
      <c r="BP96" s="81">
        <v>3</v>
      </c>
      <c r="BQ96" s="81">
        <v>0</v>
      </c>
      <c r="BR96" s="81">
        <v>18</v>
      </c>
      <c r="BS96" s="81">
        <v>0</v>
      </c>
      <c r="BT96"/>
      <c r="BU96" s="80">
        <v>85.206999999999994</v>
      </c>
      <c r="BV96" s="80">
        <v>342.19600000000003</v>
      </c>
      <c r="BW96" s="80">
        <v>0</v>
      </c>
      <c r="BX96" s="80">
        <v>0</v>
      </c>
      <c r="BY96" s="80">
        <v>10.843999999999999</v>
      </c>
      <c r="BZ96" s="80">
        <v>0</v>
      </c>
      <c r="CA96" s="80">
        <v>0</v>
      </c>
      <c r="CB96" s="80">
        <v>0</v>
      </c>
      <c r="CC96" s="80">
        <v>0</v>
      </c>
    </row>
    <row r="97" spans="1:81">
      <c r="A97" s="80" t="s">
        <v>1735</v>
      </c>
      <c r="B97" s="80">
        <v>13</v>
      </c>
      <c r="C97" s="80">
        <v>13</v>
      </c>
      <c r="D97" s="80">
        <v>1</v>
      </c>
      <c r="E97" s="80">
        <v>2016</v>
      </c>
      <c r="F97" s="80" t="s">
        <v>92</v>
      </c>
      <c r="G97" s="80" t="s">
        <v>1722</v>
      </c>
      <c r="H97" s="80" t="s">
        <v>1723</v>
      </c>
      <c r="I97" s="177"/>
      <c r="J97" s="81">
        <v>228.34000611055239</v>
      </c>
      <c r="K97" s="81">
        <v>29.572471612120928</v>
      </c>
      <c r="L97" s="81">
        <v>20.77345073774547</v>
      </c>
      <c r="M97" s="81">
        <v>535.72879077397113</v>
      </c>
      <c r="N97" s="81">
        <v>826.06774547328484</v>
      </c>
      <c r="O97" s="81">
        <v>258.55485753052187</v>
      </c>
      <c r="P97" s="81">
        <v>188.6398790899074</v>
      </c>
      <c r="Q97" s="81">
        <v>20.492964664694391</v>
      </c>
      <c r="R97" s="81">
        <v>158.50487540133378</v>
      </c>
      <c r="S97" s="81">
        <v>34.836570588510561</v>
      </c>
      <c r="T97" s="82"/>
      <c r="U97" s="81">
        <v>10237711</v>
      </c>
      <c r="V97" s="81">
        <v>10005</v>
      </c>
      <c r="W97" s="81">
        <v>372</v>
      </c>
      <c r="X97" s="81">
        <v>119377</v>
      </c>
      <c r="Y97" s="81">
        <v>136744</v>
      </c>
      <c r="Z97" s="81">
        <v>152065</v>
      </c>
      <c r="AA97" s="81">
        <v>38825</v>
      </c>
      <c r="AB97" s="81">
        <v>290137</v>
      </c>
      <c r="AC97" s="81">
        <v>27071072.47896938</v>
      </c>
      <c r="AD97" s="81">
        <v>34.836570588510561</v>
      </c>
      <c r="AE97" s="82"/>
      <c r="AF97" s="81">
        <v>125193964.79203761</v>
      </c>
      <c r="AG97" s="81">
        <v>23483485.117633302</v>
      </c>
      <c r="AH97" s="81">
        <v>2304708.7004601629</v>
      </c>
      <c r="AI97" s="81">
        <v>744267480.16158605</v>
      </c>
      <c r="AJ97" s="81">
        <v>755353114.26665759</v>
      </c>
      <c r="AK97" s="81">
        <v>0</v>
      </c>
      <c r="AL97" s="81">
        <v>0</v>
      </c>
      <c r="AM97" s="81">
        <v>39792949.989307098</v>
      </c>
      <c r="AN97" s="81">
        <v>0</v>
      </c>
      <c r="AO97" s="81">
        <v>0</v>
      </c>
      <c r="AP97" s="82"/>
      <c r="AQ97" s="81">
        <v>892</v>
      </c>
      <c r="AR97" s="81">
        <v>142</v>
      </c>
      <c r="AS97" s="81">
        <v>1</v>
      </c>
      <c r="AT97" s="81">
        <v>0</v>
      </c>
      <c r="AU97" s="81">
        <v>0</v>
      </c>
      <c r="AV97" s="81">
        <v>3</v>
      </c>
      <c r="AW97" s="81" t="s">
        <v>564</v>
      </c>
      <c r="AX97" s="82"/>
      <c r="AY97" s="81">
        <v>3690.9</v>
      </c>
      <c r="AZ97" s="81">
        <v>35473</v>
      </c>
      <c r="BA97" s="81">
        <v>9.8000000000000007</v>
      </c>
      <c r="BB97" s="81">
        <v>0</v>
      </c>
      <c r="BC97" s="81">
        <v>0</v>
      </c>
      <c r="BD97" s="81">
        <v>5244</v>
      </c>
      <c r="BE97" s="81" t="s">
        <v>564</v>
      </c>
      <c r="BF97" s="82"/>
      <c r="BG97" s="81">
        <v>0</v>
      </c>
      <c r="BH97" s="81">
        <v>0</v>
      </c>
      <c r="BI97" s="81">
        <v>20.571000000000002</v>
      </c>
      <c r="BJ97" s="81">
        <v>0</v>
      </c>
      <c r="BK97" s="81">
        <v>437.05700000000002</v>
      </c>
      <c r="BL97" s="81">
        <v>0</v>
      </c>
      <c r="BM97" s="82"/>
      <c r="BN97" s="81">
        <v>0</v>
      </c>
      <c r="BO97" s="81">
        <v>0</v>
      </c>
      <c r="BP97" s="81">
        <v>4</v>
      </c>
      <c r="BQ97" s="81">
        <v>0</v>
      </c>
      <c r="BR97" s="81">
        <v>18</v>
      </c>
      <c r="BS97" s="81">
        <v>0</v>
      </c>
      <c r="BT97"/>
      <c r="BU97" s="80">
        <v>96.474000000000004</v>
      </c>
      <c r="BV97" s="80">
        <v>350.476</v>
      </c>
      <c r="BW97" s="80">
        <v>0</v>
      </c>
      <c r="BX97" s="80">
        <v>0</v>
      </c>
      <c r="BY97" s="80">
        <v>10.678000000000001</v>
      </c>
      <c r="BZ97" s="80">
        <v>0</v>
      </c>
      <c r="CA97" s="80">
        <v>0</v>
      </c>
      <c r="CB97" s="80">
        <v>0</v>
      </c>
      <c r="CC97" s="80">
        <v>0</v>
      </c>
    </row>
    <row r="98" spans="1:81">
      <c r="A98" s="80" t="s">
        <v>1736</v>
      </c>
      <c r="B98" s="80">
        <v>14</v>
      </c>
      <c r="C98" s="80">
        <v>14</v>
      </c>
      <c r="D98" s="80">
        <v>1</v>
      </c>
      <c r="E98" s="80">
        <v>2017</v>
      </c>
      <c r="F98" s="80" t="s">
        <v>71</v>
      </c>
      <c r="G98" s="80" t="s">
        <v>1722</v>
      </c>
      <c r="H98" s="80" t="s">
        <v>1723</v>
      </c>
      <c r="I98" s="177"/>
      <c r="J98" s="81">
        <v>225.61591870524381</v>
      </c>
      <c r="K98" s="81">
        <v>32.361657596556554</v>
      </c>
      <c r="L98" s="81">
        <v>20.275141782465898</v>
      </c>
      <c r="M98" s="81">
        <v>477.71246484112959</v>
      </c>
      <c r="N98" s="81">
        <v>748.93319618694977</v>
      </c>
      <c r="O98" s="81">
        <v>255.54176470678439</v>
      </c>
      <c r="P98" s="81">
        <v>186.89452723886146</v>
      </c>
      <c r="Q98" s="81">
        <v>19.641493672572832</v>
      </c>
      <c r="R98" s="81">
        <v>183.41530292050587</v>
      </c>
      <c r="S98" s="81">
        <v>30.267020121421826</v>
      </c>
      <c r="T98" s="82"/>
      <c r="U98" s="81">
        <v>10323440</v>
      </c>
      <c r="V98" s="81">
        <v>10005</v>
      </c>
      <c r="W98" s="81">
        <v>372</v>
      </c>
      <c r="X98" s="81">
        <v>119377</v>
      </c>
      <c r="Y98" s="81">
        <v>136975</v>
      </c>
      <c r="Z98" s="81">
        <v>152786</v>
      </c>
      <c r="AA98" s="81">
        <v>38711</v>
      </c>
      <c r="AB98" s="81">
        <v>287574</v>
      </c>
      <c r="AC98" s="81">
        <v>31947091.999999989</v>
      </c>
      <c r="AD98" s="81">
        <v>30.26702012142183</v>
      </c>
      <c r="AE98" s="82"/>
      <c r="AF98" s="81">
        <v>131433613.3471837</v>
      </c>
      <c r="AG98" s="81">
        <v>25167812.38047741</v>
      </c>
      <c r="AH98" s="81">
        <v>3116195.322310925</v>
      </c>
      <c r="AI98" s="81">
        <v>692532927.95097947</v>
      </c>
      <c r="AJ98" s="81">
        <v>719222937.4411999</v>
      </c>
      <c r="AK98" s="81">
        <v>0</v>
      </c>
      <c r="AL98" s="81">
        <v>0</v>
      </c>
      <c r="AM98" s="81">
        <v>39503143.774716847</v>
      </c>
      <c r="AN98" s="81">
        <v>0</v>
      </c>
      <c r="AO98" s="81">
        <v>0</v>
      </c>
      <c r="AP98" s="82"/>
      <c r="AQ98" s="81">
        <v>985</v>
      </c>
      <c r="AR98" s="81">
        <v>159</v>
      </c>
      <c r="AS98" s="81">
        <v>3</v>
      </c>
      <c r="AT98" s="81">
        <v>0</v>
      </c>
      <c r="AU98" s="81">
        <v>0</v>
      </c>
      <c r="AV98" s="81">
        <v>3</v>
      </c>
      <c r="AW98" s="81" t="s">
        <v>564</v>
      </c>
      <c r="AX98" s="82"/>
      <c r="AY98" s="81">
        <v>4188.7</v>
      </c>
      <c r="AZ98" s="81">
        <v>36748.1</v>
      </c>
      <c r="BA98" s="81">
        <v>48.3</v>
      </c>
      <c r="BB98" s="81">
        <v>0</v>
      </c>
      <c r="BC98" s="81">
        <v>0</v>
      </c>
      <c r="BD98" s="81">
        <v>5244</v>
      </c>
      <c r="BE98" s="81" t="s">
        <v>564</v>
      </c>
      <c r="BF98" s="82"/>
      <c r="BG98" s="81">
        <v>0</v>
      </c>
      <c r="BH98" s="81">
        <v>0</v>
      </c>
      <c r="BI98" s="81">
        <v>19.718</v>
      </c>
      <c r="BJ98" s="81">
        <v>0</v>
      </c>
      <c r="BK98" s="81">
        <v>418.92</v>
      </c>
      <c r="BL98" s="81">
        <v>0</v>
      </c>
      <c r="BM98" s="82"/>
      <c r="BN98" s="81">
        <v>0</v>
      </c>
      <c r="BO98" s="81">
        <v>0</v>
      </c>
      <c r="BP98" s="81">
        <v>4</v>
      </c>
      <c r="BQ98" s="81">
        <v>0</v>
      </c>
      <c r="BR98" s="81">
        <v>18</v>
      </c>
      <c r="BS98" s="81">
        <v>0</v>
      </c>
      <c r="BT98"/>
      <c r="BU98" s="80">
        <v>90.590999999999994</v>
      </c>
      <c r="BV98" s="80">
        <v>337.07600000000002</v>
      </c>
      <c r="BW98" s="80">
        <v>0</v>
      </c>
      <c r="BX98" s="80">
        <v>0</v>
      </c>
      <c r="BY98" s="80">
        <v>10.971</v>
      </c>
      <c r="BZ98" s="80">
        <v>0</v>
      </c>
      <c r="CA98" s="80">
        <v>0</v>
      </c>
      <c r="CB98" s="80">
        <v>0</v>
      </c>
      <c r="CC98" s="80">
        <v>0</v>
      </c>
    </row>
    <row r="99" spans="1:81">
      <c r="A99" s="80" t="s">
        <v>1737</v>
      </c>
      <c r="B99" s="80">
        <v>15</v>
      </c>
      <c r="C99" s="80">
        <v>15</v>
      </c>
      <c r="D99" s="80">
        <v>1</v>
      </c>
      <c r="E99" s="80">
        <v>2018</v>
      </c>
      <c r="F99" s="80" t="s">
        <v>93</v>
      </c>
      <c r="G99" s="80" t="s">
        <v>1722</v>
      </c>
      <c r="H99" s="80" t="s">
        <v>1723</v>
      </c>
      <c r="I99" s="177"/>
      <c r="J99" s="81">
        <v>265.65353419789608</v>
      </c>
      <c r="K99" s="81">
        <v>30.198911157025861</v>
      </c>
      <c r="L99" s="81">
        <v>18.710726957534355</v>
      </c>
      <c r="M99" s="81">
        <v>517.88281759922108</v>
      </c>
      <c r="N99" s="81">
        <v>725.11539486032791</v>
      </c>
      <c r="O99" s="81">
        <v>251.43160564023674</v>
      </c>
      <c r="P99" s="81">
        <v>184.9576565913263</v>
      </c>
      <c r="Q99" s="81">
        <v>18.033450887872501</v>
      </c>
      <c r="R99" s="81">
        <v>184.75486468058639</v>
      </c>
      <c r="S99" s="81">
        <v>29.868866009506128</v>
      </c>
      <c r="T99" s="82"/>
      <c r="U99" s="81">
        <v>11293214</v>
      </c>
      <c r="V99" s="81">
        <v>10005</v>
      </c>
      <c r="W99" s="81">
        <v>372</v>
      </c>
      <c r="X99" s="81">
        <v>119377</v>
      </c>
      <c r="Y99" s="81">
        <v>137006</v>
      </c>
      <c r="Z99" s="81">
        <v>153207</v>
      </c>
      <c r="AA99" s="81">
        <v>38695</v>
      </c>
      <c r="AB99" s="81">
        <v>284531</v>
      </c>
      <c r="AC99" s="81">
        <v>32054296</v>
      </c>
      <c r="AD99" s="81">
        <v>29.868866009506132</v>
      </c>
      <c r="AE99" s="82"/>
      <c r="AF99" s="81">
        <v>153779233.04356551</v>
      </c>
      <c r="AG99" s="81">
        <v>23073169.571748249</v>
      </c>
      <c r="AH99" s="81">
        <v>2965653.0984120029</v>
      </c>
      <c r="AI99" s="81">
        <v>732771409.11121547</v>
      </c>
      <c r="AJ99" s="81">
        <v>681553163.43407786</v>
      </c>
      <c r="AK99" s="81">
        <v>0</v>
      </c>
      <c r="AL99" s="81">
        <v>0</v>
      </c>
      <c r="AM99" s="81">
        <v>39166008.181896158</v>
      </c>
      <c r="AN99" s="81">
        <v>0</v>
      </c>
      <c r="AO99" s="81">
        <v>0</v>
      </c>
      <c r="AP99" s="82"/>
      <c r="AQ99" s="81">
        <v>1092</v>
      </c>
      <c r="AR99" s="81">
        <v>170</v>
      </c>
      <c r="AS99" s="81">
        <v>7</v>
      </c>
      <c r="AT99" s="81">
        <v>0</v>
      </c>
      <c r="AU99" s="81">
        <v>0</v>
      </c>
      <c r="AV99" s="81">
        <v>3</v>
      </c>
      <c r="AW99" s="81" t="s">
        <v>564</v>
      </c>
      <c r="AX99" s="82"/>
      <c r="AY99" s="81">
        <v>4734.3000000000011</v>
      </c>
      <c r="AZ99" s="81">
        <v>37137</v>
      </c>
      <c r="BA99" s="81">
        <v>126</v>
      </c>
      <c r="BB99" s="81">
        <v>0</v>
      </c>
      <c r="BC99" s="81">
        <v>0</v>
      </c>
      <c r="BD99" s="81">
        <v>5267</v>
      </c>
      <c r="BE99" s="81" t="s">
        <v>564</v>
      </c>
      <c r="BF99" s="82"/>
      <c r="BG99" s="81">
        <v>0</v>
      </c>
      <c r="BH99" s="81">
        <v>0</v>
      </c>
      <c r="BI99" s="81">
        <v>19.03</v>
      </c>
      <c r="BJ99" s="81">
        <v>0</v>
      </c>
      <c r="BK99" s="81">
        <v>406.61600000000004</v>
      </c>
      <c r="BL99" s="81">
        <v>0</v>
      </c>
      <c r="BM99" s="82"/>
      <c r="BN99" s="81">
        <v>0</v>
      </c>
      <c r="BO99" s="81">
        <v>0</v>
      </c>
      <c r="BP99" s="81">
        <v>4</v>
      </c>
      <c r="BQ99" s="81">
        <v>0</v>
      </c>
      <c r="BR99" s="81">
        <v>18</v>
      </c>
      <c r="BS99" s="81">
        <v>0</v>
      </c>
      <c r="BT99"/>
      <c r="BU99" s="80">
        <v>88.763999999999996</v>
      </c>
      <c r="BV99" s="80">
        <v>324.87700000000001</v>
      </c>
      <c r="BW99" s="80">
        <v>0</v>
      </c>
      <c r="BX99" s="80">
        <v>0</v>
      </c>
      <c r="BY99" s="80">
        <v>12.005000000000001</v>
      </c>
      <c r="BZ99" s="80">
        <v>0</v>
      </c>
      <c r="CA99" s="80">
        <v>0</v>
      </c>
      <c r="CB99" s="80">
        <v>0</v>
      </c>
      <c r="CC99" s="80">
        <v>0</v>
      </c>
    </row>
    <row r="100" spans="1:81">
      <c r="A100" s="80" t="s">
        <v>1738</v>
      </c>
      <c r="B100" s="80">
        <v>16</v>
      </c>
      <c r="C100" s="80">
        <v>16</v>
      </c>
      <c r="D100" s="80">
        <v>1</v>
      </c>
      <c r="E100" s="80">
        <v>2019</v>
      </c>
      <c r="F100" s="80" t="s">
        <v>73</v>
      </c>
      <c r="G100" s="80" t="s">
        <v>1722</v>
      </c>
      <c r="H100" s="80" t="s">
        <v>1723</v>
      </c>
      <c r="I100" s="177"/>
      <c r="J100" s="81">
        <v>270.5698901473624</v>
      </c>
      <c r="K100" s="81">
        <v>26.798034835193594</v>
      </c>
      <c r="L100" s="81">
        <v>18.906160596150784</v>
      </c>
      <c r="M100" s="81">
        <v>479.57801569429529</v>
      </c>
      <c r="N100" s="81">
        <v>711.71472579697024</v>
      </c>
      <c r="O100" s="81">
        <v>244.78949918736876</v>
      </c>
      <c r="P100" s="81">
        <v>174.6015329428165</v>
      </c>
      <c r="Q100" s="81">
        <v>17.354486407004078</v>
      </c>
      <c r="R100" s="81">
        <v>181.68601930691452</v>
      </c>
      <c r="S100" s="81">
        <v>23.893289828519553</v>
      </c>
      <c r="T100" s="82"/>
      <c r="U100" s="81">
        <v>11554705</v>
      </c>
      <c r="V100" s="81">
        <v>10005</v>
      </c>
      <c r="W100" s="81">
        <v>372</v>
      </c>
      <c r="X100" s="81">
        <v>119377</v>
      </c>
      <c r="Y100" s="81">
        <v>136888</v>
      </c>
      <c r="Z100" s="81">
        <v>153255</v>
      </c>
      <c r="AA100" s="81">
        <v>36255</v>
      </c>
      <c r="AB100" s="81">
        <v>281232</v>
      </c>
      <c r="AC100" s="81">
        <v>32038153</v>
      </c>
      <c r="AD100" s="81">
        <v>23.893289828519549</v>
      </c>
      <c r="AE100" s="82"/>
      <c r="AF100" s="81">
        <v>152578947.958635</v>
      </c>
      <c r="AG100" s="81">
        <v>20210606.42772714</v>
      </c>
      <c r="AH100" s="81">
        <v>3148622.262144397</v>
      </c>
      <c r="AI100" s="81">
        <v>700066504.49815464</v>
      </c>
      <c r="AJ100" s="81">
        <v>662607327.21278811</v>
      </c>
      <c r="AK100" s="81">
        <v>0</v>
      </c>
      <c r="AL100" s="81">
        <v>0</v>
      </c>
      <c r="AM100" s="81">
        <v>38301681.2866375</v>
      </c>
      <c r="AN100" s="81">
        <v>0</v>
      </c>
      <c r="AO100" s="81">
        <v>0</v>
      </c>
      <c r="AP100" s="82"/>
      <c r="AQ100" s="81">
        <v>1256</v>
      </c>
      <c r="AR100" s="81">
        <v>196</v>
      </c>
      <c r="AS100" s="81">
        <v>7</v>
      </c>
      <c r="AT100" s="81">
        <v>0</v>
      </c>
      <c r="AU100" s="81">
        <v>0</v>
      </c>
      <c r="AV100" s="81">
        <v>3</v>
      </c>
      <c r="AW100" s="81" t="s">
        <v>564</v>
      </c>
      <c r="AX100" s="82"/>
      <c r="AY100" s="81">
        <v>5638.4000000000042</v>
      </c>
      <c r="AZ100" s="81">
        <v>40111</v>
      </c>
      <c r="BA100" s="81">
        <v>126.3</v>
      </c>
      <c r="BB100" s="81">
        <v>0</v>
      </c>
      <c r="BC100" s="81">
        <v>0</v>
      </c>
      <c r="BD100" s="81">
        <v>5266.5889999999999</v>
      </c>
      <c r="BE100" s="81" t="s">
        <v>564</v>
      </c>
      <c r="BF100" s="82"/>
      <c r="BG100" s="81">
        <v>0</v>
      </c>
      <c r="BH100" s="81">
        <v>0</v>
      </c>
      <c r="BI100" s="81">
        <v>18.606000000000002</v>
      </c>
      <c r="BJ100" s="81">
        <v>0</v>
      </c>
      <c r="BK100" s="81">
        <v>412.69000000000005</v>
      </c>
      <c r="BL100" s="81">
        <v>0</v>
      </c>
      <c r="BM100" s="82"/>
      <c r="BN100" s="81">
        <v>0</v>
      </c>
      <c r="BO100" s="81">
        <v>0</v>
      </c>
      <c r="BP100" s="81">
        <v>4</v>
      </c>
      <c r="BQ100" s="81">
        <v>0</v>
      </c>
      <c r="BR100" s="81">
        <v>17</v>
      </c>
      <c r="BS100" s="81">
        <v>0</v>
      </c>
      <c r="BT100"/>
      <c r="BU100" s="80">
        <v>83.426000000000002</v>
      </c>
      <c r="BV100" s="80">
        <v>335.43</v>
      </c>
      <c r="BW100" s="80">
        <v>0</v>
      </c>
      <c r="BX100" s="80">
        <v>0</v>
      </c>
      <c r="BY100" s="80">
        <v>12.44</v>
      </c>
      <c r="BZ100" s="80">
        <v>0</v>
      </c>
      <c r="CA100" s="80">
        <v>0</v>
      </c>
      <c r="CB100" s="80">
        <v>0</v>
      </c>
      <c r="CC100" s="80">
        <v>0</v>
      </c>
    </row>
    <row r="101" spans="1:81">
      <c r="A101" s="80" t="s">
        <v>1739</v>
      </c>
      <c r="B101" s="80">
        <v>17</v>
      </c>
      <c r="C101" s="80">
        <v>17</v>
      </c>
      <c r="D101" s="80">
        <v>1</v>
      </c>
      <c r="E101" s="80">
        <v>2020</v>
      </c>
      <c r="F101" s="80" t="s">
        <v>218</v>
      </c>
      <c r="G101" s="80" t="s">
        <v>1722</v>
      </c>
      <c r="H101" s="80" t="s">
        <v>1723</v>
      </c>
      <c r="I101" s="177"/>
      <c r="J101" s="81">
        <v>233.51406051698149</v>
      </c>
      <c r="K101" s="81">
        <v>29.563154944113744</v>
      </c>
      <c r="L101" s="81">
        <v>20.839327536213951</v>
      </c>
      <c r="M101" s="81">
        <v>425.23796223128386</v>
      </c>
      <c r="N101" s="81">
        <v>624.85768251221191</v>
      </c>
      <c r="O101" s="81">
        <v>215.02441518990153</v>
      </c>
      <c r="P101" s="81">
        <v>169.70155605355586</v>
      </c>
      <c r="Q101" s="81">
        <v>16.418059126800337</v>
      </c>
      <c r="R101" s="81">
        <v>183.90924948105007</v>
      </c>
      <c r="S101" s="81">
        <v>33.407975357181208</v>
      </c>
      <c r="T101" s="82"/>
      <c r="U101" s="81">
        <v>11758639</v>
      </c>
      <c r="V101" s="81">
        <v>9856</v>
      </c>
      <c r="W101" s="81">
        <v>443</v>
      </c>
      <c r="X101" s="81">
        <v>114889</v>
      </c>
      <c r="Y101" s="81">
        <v>137347</v>
      </c>
      <c r="Z101" s="81">
        <v>153651</v>
      </c>
      <c r="AA101" s="81">
        <v>38285</v>
      </c>
      <c r="AB101" s="81">
        <v>278446</v>
      </c>
      <c r="AC101" s="81">
        <v>32599379</v>
      </c>
      <c r="AD101" s="81">
        <v>33.407975357181208</v>
      </c>
      <c r="AE101" s="82"/>
      <c r="AF101" s="81">
        <v>137595907.69378769</v>
      </c>
      <c r="AG101" s="81">
        <v>22775778.50083724</v>
      </c>
      <c r="AH101" s="81">
        <v>3633758.9231626159</v>
      </c>
      <c r="AI101" s="81">
        <v>649266014.84727669</v>
      </c>
      <c r="AJ101" s="81">
        <v>607614678.72155464</v>
      </c>
      <c r="AK101" s="81"/>
      <c r="AL101" s="81"/>
      <c r="AM101" s="81">
        <v>36340296.59958335</v>
      </c>
      <c r="AN101" s="81"/>
      <c r="AO101" s="81"/>
      <c r="AP101" s="82"/>
      <c r="AQ101" s="81">
        <v>1408</v>
      </c>
      <c r="AR101" s="81">
        <v>213</v>
      </c>
      <c r="AS101" s="81">
        <v>7</v>
      </c>
      <c r="AT101" s="81">
        <v>0</v>
      </c>
      <c r="AU101" s="81">
        <v>0</v>
      </c>
      <c r="AV101" s="81">
        <v>3</v>
      </c>
      <c r="AW101" s="81">
        <v>7</v>
      </c>
      <c r="AX101" s="82"/>
      <c r="AY101" s="81">
        <v>6472.5000000000045</v>
      </c>
      <c r="AZ101" s="81">
        <v>40952.000000000022</v>
      </c>
      <c r="BA101" s="81">
        <v>126.3</v>
      </c>
      <c r="BB101" s="81">
        <v>0</v>
      </c>
      <c r="BC101" s="81">
        <v>0</v>
      </c>
      <c r="BD101" s="81">
        <v>5266.5889999999999</v>
      </c>
      <c r="BE101" s="81">
        <v>126.3</v>
      </c>
      <c r="BF101" s="82"/>
      <c r="BG101" s="81">
        <v>0</v>
      </c>
      <c r="BH101" s="81">
        <v>0</v>
      </c>
      <c r="BI101" s="81">
        <v>17.268000000000001</v>
      </c>
      <c r="BJ101" s="81">
        <v>0</v>
      </c>
      <c r="BK101" s="81">
        <v>417.52100000000002</v>
      </c>
      <c r="BL101" s="81">
        <v>0</v>
      </c>
      <c r="BM101" s="82"/>
      <c r="BN101" s="81">
        <v>0</v>
      </c>
      <c r="BO101" s="81">
        <v>0</v>
      </c>
      <c r="BP101" s="81">
        <v>4</v>
      </c>
      <c r="BQ101" s="81">
        <v>0</v>
      </c>
      <c r="BR101" s="81">
        <v>16</v>
      </c>
      <c r="BS101" s="81">
        <v>0</v>
      </c>
      <c r="BT101"/>
      <c r="BU101" s="80">
        <v>80.495999999999995</v>
      </c>
      <c r="BV101" s="80">
        <v>341.06400000000002</v>
      </c>
      <c r="BW101" s="80">
        <v>0</v>
      </c>
      <c r="BX101" s="80">
        <v>0</v>
      </c>
      <c r="BY101" s="80">
        <v>13.228999999999999</v>
      </c>
      <c r="BZ101" s="80">
        <v>0</v>
      </c>
      <c r="CA101" s="80">
        <v>0</v>
      </c>
      <c r="CB101" s="80">
        <v>0</v>
      </c>
      <c r="CC101" s="80">
        <v>0</v>
      </c>
    </row>
    <row r="102" spans="1:81">
      <c r="A102" s="80" t="s">
        <v>1740</v>
      </c>
      <c r="B102" s="80">
        <v>17</v>
      </c>
      <c r="C102" s="80">
        <v>18</v>
      </c>
      <c r="D102" s="80">
        <v>1</v>
      </c>
      <c r="E102" s="80">
        <v>2021</v>
      </c>
      <c r="F102" s="80" t="s">
        <v>75</v>
      </c>
      <c r="G102" s="174" t="s">
        <v>1722</v>
      </c>
      <c r="H102" s="80" t="s">
        <v>1723</v>
      </c>
      <c r="I102" s="177"/>
      <c r="J102" s="81">
        <v>280.54033891876946</v>
      </c>
      <c r="K102" s="81">
        <v>35.04068979365028</v>
      </c>
      <c r="L102" s="81">
        <v>16.622527229349263</v>
      </c>
      <c r="M102" s="81">
        <v>481.17815820938046</v>
      </c>
      <c r="N102" s="81">
        <v>610.36956255177085</v>
      </c>
      <c r="O102" s="81">
        <v>208.33745907519952</v>
      </c>
      <c r="P102" s="81">
        <v>174.11649726458006</v>
      </c>
      <c r="Q102" s="81">
        <v>16.415371059344348</v>
      </c>
      <c r="R102" s="81">
        <v>191.37137426809787</v>
      </c>
      <c r="S102" s="81">
        <v>32.789341217358754</v>
      </c>
      <c r="T102" s="82"/>
      <c r="U102" s="81">
        <v>13039209</v>
      </c>
      <c r="V102" s="81">
        <v>9856</v>
      </c>
      <c r="W102" s="81">
        <v>443</v>
      </c>
      <c r="X102" s="81">
        <v>114889</v>
      </c>
      <c r="Y102" s="81">
        <v>137258</v>
      </c>
      <c r="Z102" s="81">
        <v>153292</v>
      </c>
      <c r="AA102" s="81">
        <v>38307</v>
      </c>
      <c r="AB102" s="81">
        <v>275099</v>
      </c>
      <c r="AC102" s="81">
        <v>32879462.999999993</v>
      </c>
      <c r="AD102" s="81">
        <v>32.789341217358754</v>
      </c>
      <c r="AE102" s="82"/>
      <c r="AF102" s="81">
        <v>165431726.17902336</v>
      </c>
      <c r="AG102" s="81">
        <v>25217784.552167248</v>
      </c>
      <c r="AH102" s="81">
        <v>2788712.5385903209</v>
      </c>
      <c r="AI102" s="81">
        <v>724576060.51763737</v>
      </c>
      <c r="AJ102" s="81">
        <v>640346100.85355484</v>
      </c>
      <c r="AK102" s="81">
        <v>0</v>
      </c>
      <c r="AL102" s="81">
        <v>0</v>
      </c>
      <c r="AM102" s="81">
        <v>36110564.27203878</v>
      </c>
      <c r="AN102" s="81">
        <v>0</v>
      </c>
      <c r="AO102" s="81">
        <v>0</v>
      </c>
      <c r="AP102" s="82"/>
      <c r="AQ102" s="81">
        <v>1550</v>
      </c>
      <c r="AR102" s="81">
        <v>217</v>
      </c>
      <c r="AS102" s="81">
        <v>6</v>
      </c>
      <c r="AT102" s="81">
        <v>0</v>
      </c>
      <c r="AU102" s="81">
        <v>0</v>
      </c>
      <c r="AV102" s="81">
        <v>3</v>
      </c>
      <c r="AW102" s="81"/>
      <c r="AX102" s="82"/>
      <c r="AY102" s="81">
        <v>7290.099999999994</v>
      </c>
      <c r="AZ102" s="81">
        <v>41090.60000000002</v>
      </c>
      <c r="BA102" s="81">
        <v>116.5</v>
      </c>
      <c r="BB102" s="81">
        <v>0</v>
      </c>
      <c r="BC102" s="81">
        <v>0</v>
      </c>
      <c r="BD102" s="81">
        <v>5266.5889999999999</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1741</v>
      </c>
      <c r="B103" s="80">
        <v>17</v>
      </c>
      <c r="C103" s="80">
        <v>19</v>
      </c>
      <c r="D103" s="80">
        <v>1</v>
      </c>
      <c r="E103" s="80">
        <v>2022</v>
      </c>
      <c r="F103" s="80" t="s">
        <v>568</v>
      </c>
      <c r="G103" s="174" t="s">
        <v>1722</v>
      </c>
      <c r="H103" s="80" t="s">
        <v>1723</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1752</v>
      </c>
      <c r="AR103" s="81">
        <v>218</v>
      </c>
      <c r="AS103" s="81">
        <v>6</v>
      </c>
      <c r="AT103" s="81">
        <v>0</v>
      </c>
      <c r="AU103" s="81">
        <v>0</v>
      </c>
      <c r="AV103" s="81">
        <v>3</v>
      </c>
      <c r="AW103" s="81"/>
      <c r="AX103" s="82"/>
      <c r="AY103" s="81">
        <v>8540.0999999999804</v>
      </c>
      <c r="AZ103" s="81">
        <v>57415.200000000026</v>
      </c>
      <c r="BA103" s="81">
        <v>116.5</v>
      </c>
      <c r="BB103" s="81">
        <v>0</v>
      </c>
      <c r="BC103" s="81">
        <v>0</v>
      </c>
      <c r="BD103" s="81">
        <v>5266.5889999999999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1742</v>
      </c>
      <c r="B104" s="80">
        <v>69</v>
      </c>
      <c r="C104" s="80">
        <v>1</v>
      </c>
      <c r="D104" s="80">
        <v>5</v>
      </c>
      <c r="E104" s="80">
        <v>1990</v>
      </c>
      <c r="F104" s="80" t="s">
        <v>562</v>
      </c>
      <c r="G104" s="80" t="s">
        <v>1743</v>
      </c>
      <c r="H104" s="80" t="s">
        <v>1744</v>
      </c>
      <c r="I104" s="177"/>
      <c r="J104" s="81">
        <v>634.54731605129814</v>
      </c>
      <c r="K104" s="81">
        <v>38.923076297516737</v>
      </c>
      <c r="L104" s="81">
        <v>35.248329809459612</v>
      </c>
      <c r="M104" s="81">
        <v>295.79029439541728</v>
      </c>
      <c r="N104" s="81">
        <v>265.13683002565824</v>
      </c>
      <c r="O104" s="81">
        <v>218.96775941534435</v>
      </c>
      <c r="P104" s="81">
        <v>220.82598964343842</v>
      </c>
      <c r="Q104" s="81">
        <v>17.538643797855379</v>
      </c>
      <c r="R104" s="81">
        <v>0</v>
      </c>
      <c r="S104" s="81">
        <v>17.278420323089954</v>
      </c>
      <c r="T104" s="82"/>
      <c r="U104" s="81">
        <v>65982384</v>
      </c>
      <c r="V104" s="81">
        <v>11974</v>
      </c>
      <c r="W104" s="81">
        <v>398</v>
      </c>
      <c r="X104" s="81">
        <v>102007</v>
      </c>
      <c r="Y104" s="81">
        <v>90832</v>
      </c>
      <c r="Z104" s="81">
        <v>90064</v>
      </c>
      <c r="AA104" s="81">
        <v>53619</v>
      </c>
      <c r="AB104" s="81">
        <v>284768</v>
      </c>
      <c r="AC104" s="81">
        <v>0</v>
      </c>
      <c r="AD104" s="81">
        <v>17.278420323089954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1745</v>
      </c>
      <c r="B105" s="80">
        <v>70</v>
      </c>
      <c r="C105" s="80">
        <v>2</v>
      </c>
      <c r="D105" s="80">
        <v>5</v>
      </c>
      <c r="E105" s="80">
        <v>2005</v>
      </c>
      <c r="F105" s="80" t="s">
        <v>565</v>
      </c>
      <c r="G105" s="80" t="s">
        <v>1743</v>
      </c>
      <c r="H105" s="80" t="s">
        <v>1744</v>
      </c>
      <c r="I105" s="177"/>
      <c r="J105" s="81">
        <v>621.50838822558717</v>
      </c>
      <c r="K105" s="81">
        <v>28.635135331330908</v>
      </c>
      <c r="L105" s="81">
        <v>14.071377230540941</v>
      </c>
      <c r="M105" s="81">
        <v>576.61839124771154</v>
      </c>
      <c r="N105" s="81">
        <v>507.76411030850926</v>
      </c>
      <c r="O105" s="81">
        <v>334.79278297041759</v>
      </c>
      <c r="P105" s="81">
        <v>216.28784614405987</v>
      </c>
      <c r="Q105" s="81">
        <v>17.397305635258309</v>
      </c>
      <c r="R105" s="81">
        <v>0</v>
      </c>
      <c r="S105" s="81">
        <v>42.532049735851366</v>
      </c>
      <c r="T105" s="82"/>
      <c r="U105" s="81">
        <v>67269434</v>
      </c>
      <c r="V105" s="81">
        <v>10913</v>
      </c>
      <c r="W105" s="81">
        <v>168</v>
      </c>
      <c r="X105" s="81">
        <v>93308</v>
      </c>
      <c r="Y105" s="81">
        <v>112043</v>
      </c>
      <c r="Z105" s="81">
        <v>159350</v>
      </c>
      <c r="AA105" s="81">
        <v>43011</v>
      </c>
      <c r="AB105" s="81">
        <v>295296</v>
      </c>
      <c r="AC105" s="81">
        <v>0</v>
      </c>
      <c r="AD105" s="81">
        <v>42.532049735851366</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1746</v>
      </c>
      <c r="B106" s="80">
        <v>71</v>
      </c>
      <c r="C106" s="80">
        <v>3</v>
      </c>
      <c r="D106" s="80">
        <v>5</v>
      </c>
      <c r="E106" s="80">
        <v>2006</v>
      </c>
      <c r="F106" s="80" t="s">
        <v>566</v>
      </c>
      <c r="G106" s="80" t="s">
        <v>1743</v>
      </c>
      <c r="H106" s="80" t="s">
        <v>1744</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1747</v>
      </c>
      <c r="B107" s="80">
        <v>72</v>
      </c>
      <c r="C107" s="80">
        <v>4</v>
      </c>
      <c r="D107" s="80">
        <v>5</v>
      </c>
      <c r="E107" s="80">
        <v>2007</v>
      </c>
      <c r="F107" s="80" t="s">
        <v>567</v>
      </c>
      <c r="G107" s="80" t="s">
        <v>1743</v>
      </c>
      <c r="H107" s="80" t="s">
        <v>1744</v>
      </c>
      <c r="I107" s="177"/>
      <c r="J107" s="81">
        <v>637.1824422060597</v>
      </c>
      <c r="K107" s="81">
        <v>25.148189936484378</v>
      </c>
      <c r="L107" s="81">
        <v>14.434635250116749</v>
      </c>
      <c r="M107" s="81">
        <v>512.05509960266636</v>
      </c>
      <c r="N107" s="81">
        <v>524.83371975198304</v>
      </c>
      <c r="O107" s="81">
        <v>325.27857003593886</v>
      </c>
      <c r="P107" s="81">
        <v>211.75129398455027</v>
      </c>
      <c r="Q107" s="81">
        <v>18.239729848404007</v>
      </c>
      <c r="R107" s="81">
        <v>0</v>
      </c>
      <c r="S107" s="81">
        <v>36.671129128153652</v>
      </c>
      <c r="T107" s="82"/>
      <c r="U107" s="81">
        <v>81375632</v>
      </c>
      <c r="V107" s="81">
        <v>10019</v>
      </c>
      <c r="W107" s="81">
        <v>216</v>
      </c>
      <c r="X107" s="81">
        <v>111580</v>
      </c>
      <c r="Y107" s="81">
        <v>113574</v>
      </c>
      <c r="Z107" s="81">
        <v>160945</v>
      </c>
      <c r="AA107" s="81">
        <v>41467</v>
      </c>
      <c r="AB107" s="81">
        <v>293222</v>
      </c>
      <c r="AC107" s="81">
        <v>0</v>
      </c>
      <c r="AD107" s="81">
        <v>36.671129128153652</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1748</v>
      </c>
      <c r="B108" s="80">
        <v>73</v>
      </c>
      <c r="C108" s="80">
        <v>5</v>
      </c>
      <c r="D108" s="80">
        <v>5</v>
      </c>
      <c r="E108" s="80">
        <v>2008</v>
      </c>
      <c r="F108" s="80" t="s">
        <v>84</v>
      </c>
      <c r="G108" s="80" t="s">
        <v>1743</v>
      </c>
      <c r="H108" s="80" t="s">
        <v>1744</v>
      </c>
      <c r="I108" s="177"/>
      <c r="J108" s="81">
        <v>596.95076923518684</v>
      </c>
      <c r="K108" s="81">
        <v>19.92350446485192</v>
      </c>
      <c r="L108" s="81">
        <v>14.101517560208563</v>
      </c>
      <c r="M108" s="81">
        <v>573.81280595401108</v>
      </c>
      <c r="N108" s="81">
        <v>503.95611993958778</v>
      </c>
      <c r="O108" s="81">
        <v>314.71368222244058</v>
      </c>
      <c r="P108" s="81">
        <v>204.03747321005613</v>
      </c>
      <c r="Q108" s="81">
        <v>17.911932005049277</v>
      </c>
      <c r="R108" s="81">
        <v>0</v>
      </c>
      <c r="S108" s="81">
        <v>29.387217457120649</v>
      </c>
      <c r="T108" s="82"/>
      <c r="U108" s="81">
        <v>79447114</v>
      </c>
      <c r="V108" s="81">
        <v>10019</v>
      </c>
      <c r="W108" s="81">
        <v>216</v>
      </c>
      <c r="X108" s="81">
        <v>111580</v>
      </c>
      <c r="Y108" s="81">
        <v>114293</v>
      </c>
      <c r="Z108" s="81">
        <v>161183</v>
      </c>
      <c r="AA108" s="81">
        <v>40002</v>
      </c>
      <c r="AB108" s="81">
        <v>292684</v>
      </c>
      <c r="AC108" s="81">
        <v>0</v>
      </c>
      <c r="AD108" s="81">
        <v>29.387217457120649</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1749</v>
      </c>
      <c r="B109" s="80">
        <v>74</v>
      </c>
      <c r="C109" s="80">
        <v>6</v>
      </c>
      <c r="D109" s="80">
        <v>5</v>
      </c>
      <c r="E109" s="80">
        <v>2009</v>
      </c>
      <c r="F109" s="80" t="s">
        <v>85</v>
      </c>
      <c r="G109" s="80" t="s">
        <v>1743</v>
      </c>
      <c r="H109" s="80" t="s">
        <v>1744</v>
      </c>
      <c r="I109" s="177"/>
      <c r="J109" s="81">
        <v>582.39679620470406</v>
      </c>
      <c r="K109" s="81">
        <v>18.948412891409564</v>
      </c>
      <c r="L109" s="81">
        <v>26.156579404245264</v>
      </c>
      <c r="M109" s="81">
        <v>619.70087662890057</v>
      </c>
      <c r="N109" s="81">
        <v>465.17082608699627</v>
      </c>
      <c r="O109" s="81">
        <v>322.07741553488933</v>
      </c>
      <c r="P109" s="81">
        <v>194.68401432240168</v>
      </c>
      <c r="Q109" s="81">
        <v>17.040627319576323</v>
      </c>
      <c r="R109" s="81">
        <v>0</v>
      </c>
      <c r="S109" s="81">
        <v>30.256168463239998</v>
      </c>
      <c r="T109" s="82"/>
      <c r="U109" s="81">
        <v>67095836</v>
      </c>
      <c r="V109" s="81">
        <v>9719</v>
      </c>
      <c r="W109" s="81">
        <v>552</v>
      </c>
      <c r="X109" s="81">
        <v>119378</v>
      </c>
      <c r="Y109" s="81">
        <v>115242</v>
      </c>
      <c r="Z109" s="81">
        <v>162818</v>
      </c>
      <c r="AA109" s="81">
        <v>39184</v>
      </c>
      <c r="AB109" s="81">
        <v>292301</v>
      </c>
      <c r="AC109" s="81">
        <v>0</v>
      </c>
      <c r="AD109" s="81">
        <v>30.256168463239998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251.46600000000001</v>
      </c>
      <c r="BJ109" s="81">
        <v>0</v>
      </c>
      <c r="BK109" s="81">
        <v>73.712000000000003</v>
      </c>
      <c r="BL109" s="81">
        <v>0</v>
      </c>
      <c r="BM109" s="82"/>
      <c r="BN109" s="81">
        <v>0</v>
      </c>
      <c r="BO109" s="81">
        <v>0</v>
      </c>
      <c r="BP109" s="81">
        <v>17</v>
      </c>
      <c r="BQ109" s="81">
        <v>0</v>
      </c>
      <c r="BR109" s="81">
        <v>13</v>
      </c>
      <c r="BS109" s="81">
        <v>0</v>
      </c>
      <c r="BT109"/>
      <c r="BU109" s="80"/>
      <c r="BV109" s="80"/>
      <c r="BW109" s="80"/>
      <c r="BX109" s="80"/>
      <c r="BY109" s="80"/>
      <c r="BZ109" s="80"/>
      <c r="CA109" s="80"/>
      <c r="CB109" s="80"/>
      <c r="CC109" s="80"/>
    </row>
    <row r="110" spans="1:81">
      <c r="A110" s="80" t="s">
        <v>1750</v>
      </c>
      <c r="B110" s="80">
        <v>75</v>
      </c>
      <c r="C110" s="80">
        <v>7</v>
      </c>
      <c r="D110" s="80">
        <v>5</v>
      </c>
      <c r="E110" s="80">
        <v>2010</v>
      </c>
      <c r="F110" s="80" t="s">
        <v>86</v>
      </c>
      <c r="G110" s="80" t="s">
        <v>1743</v>
      </c>
      <c r="H110" s="80" t="s">
        <v>1744</v>
      </c>
      <c r="I110" s="177"/>
      <c r="J110" s="81">
        <v>517.79472251674554</v>
      </c>
      <c r="K110" s="81">
        <v>19.313294900370131</v>
      </c>
      <c r="L110" s="81">
        <v>24.76340505455504</v>
      </c>
      <c r="M110" s="81">
        <v>604.37574505176576</v>
      </c>
      <c r="N110" s="81">
        <v>468.64852448011521</v>
      </c>
      <c r="O110" s="81">
        <v>322.54685801635389</v>
      </c>
      <c r="P110" s="81">
        <v>195.88440722687756</v>
      </c>
      <c r="Q110" s="81">
        <v>17.732736756499818</v>
      </c>
      <c r="R110" s="81">
        <v>0</v>
      </c>
      <c r="S110" s="81">
        <v>20.55207360264</v>
      </c>
      <c r="T110" s="82"/>
      <c r="U110" s="81">
        <v>63817115</v>
      </c>
      <c r="V110" s="81">
        <v>9719</v>
      </c>
      <c r="W110" s="81">
        <v>552</v>
      </c>
      <c r="X110" s="81">
        <v>119378</v>
      </c>
      <c r="Y110" s="81">
        <v>115902</v>
      </c>
      <c r="Z110" s="81">
        <v>163813</v>
      </c>
      <c r="AA110" s="81">
        <v>38441</v>
      </c>
      <c r="AB110" s="81">
        <v>291459</v>
      </c>
      <c r="AC110" s="81">
        <v>0</v>
      </c>
      <c r="AD110" s="81">
        <v>20.55207360264</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271.24799999999999</v>
      </c>
      <c r="BJ110" s="81">
        <v>0</v>
      </c>
      <c r="BK110" s="81">
        <v>58.457999999999998</v>
      </c>
      <c r="BL110" s="81">
        <v>0</v>
      </c>
      <c r="BM110" s="82"/>
      <c r="BN110" s="81">
        <v>0</v>
      </c>
      <c r="BO110" s="81">
        <v>0</v>
      </c>
      <c r="BP110" s="81">
        <v>18</v>
      </c>
      <c r="BQ110" s="81">
        <v>0</v>
      </c>
      <c r="BR110" s="81">
        <v>9</v>
      </c>
      <c r="BS110" s="81">
        <v>0</v>
      </c>
      <c r="BT110"/>
      <c r="BU110" s="80">
        <v>322.709</v>
      </c>
      <c r="BV110" s="80">
        <v>6.9969999999999999</v>
      </c>
      <c r="BW110" s="80">
        <v>0</v>
      </c>
      <c r="BX110" s="80">
        <v>0</v>
      </c>
      <c r="BY110" s="80">
        <v>0</v>
      </c>
      <c r="BZ110" s="80">
        <v>0</v>
      </c>
      <c r="CA110" s="80">
        <v>0</v>
      </c>
      <c r="CB110" s="80">
        <v>0</v>
      </c>
      <c r="CC110" s="80">
        <v>0</v>
      </c>
    </row>
    <row r="111" spans="1:81">
      <c r="A111" s="80" t="s">
        <v>1751</v>
      </c>
      <c r="B111" s="80">
        <v>76</v>
      </c>
      <c r="C111" s="80">
        <v>8</v>
      </c>
      <c r="D111" s="80">
        <v>5</v>
      </c>
      <c r="E111" s="80">
        <v>2011</v>
      </c>
      <c r="F111" s="80" t="s">
        <v>87</v>
      </c>
      <c r="G111" s="80" t="s">
        <v>1743</v>
      </c>
      <c r="H111" s="80" t="s">
        <v>1744</v>
      </c>
      <c r="I111" s="177"/>
      <c r="J111" s="81">
        <v>592.23893489830311</v>
      </c>
      <c r="K111" s="81">
        <v>25.942859064792628</v>
      </c>
      <c r="L111" s="81">
        <v>23.117871110897315</v>
      </c>
      <c r="M111" s="81">
        <v>703.37444917065329</v>
      </c>
      <c r="N111" s="81">
        <v>546.45017213492406</v>
      </c>
      <c r="O111" s="81">
        <v>319.6911672723171</v>
      </c>
      <c r="P111" s="81">
        <v>191.51025306804226</v>
      </c>
      <c r="Q111" s="81">
        <v>20.029522925911884</v>
      </c>
      <c r="R111" s="81">
        <v>0</v>
      </c>
      <c r="S111" s="81">
        <v>21.541938388739997</v>
      </c>
      <c r="T111" s="82"/>
      <c r="U111" s="81">
        <v>60190164</v>
      </c>
      <c r="V111" s="81">
        <v>9719</v>
      </c>
      <c r="W111" s="81">
        <v>552</v>
      </c>
      <c r="X111" s="81">
        <v>119378</v>
      </c>
      <c r="Y111" s="81">
        <v>115458</v>
      </c>
      <c r="Z111" s="81">
        <v>165890</v>
      </c>
      <c r="AA111" s="81">
        <v>38701</v>
      </c>
      <c r="AB111" s="81">
        <v>285409</v>
      </c>
      <c r="AC111" s="81">
        <v>0</v>
      </c>
      <c r="AD111" s="81">
        <v>21.541938388739997</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248.74199999999999</v>
      </c>
      <c r="BJ111" s="81">
        <v>0</v>
      </c>
      <c r="BK111" s="81">
        <v>57.972000000000001</v>
      </c>
      <c r="BL111" s="81">
        <v>0</v>
      </c>
      <c r="BM111" s="82"/>
      <c r="BN111" s="81">
        <v>0</v>
      </c>
      <c r="BO111" s="81">
        <v>0</v>
      </c>
      <c r="BP111" s="81">
        <v>19</v>
      </c>
      <c r="BQ111" s="81">
        <v>0</v>
      </c>
      <c r="BR111" s="81">
        <v>11</v>
      </c>
      <c r="BS111" s="81">
        <v>0</v>
      </c>
      <c r="BT111"/>
      <c r="BU111" s="80">
        <v>300.178</v>
      </c>
      <c r="BV111" s="80">
        <v>6.5359999999999996</v>
      </c>
      <c r="BW111" s="80">
        <v>0</v>
      </c>
      <c r="BX111" s="80">
        <v>0</v>
      </c>
      <c r="BY111" s="80">
        <v>0</v>
      </c>
      <c r="BZ111" s="80">
        <v>0</v>
      </c>
      <c r="CA111" s="80">
        <v>0</v>
      </c>
      <c r="CB111" s="80">
        <v>0</v>
      </c>
      <c r="CC111" s="80">
        <v>0</v>
      </c>
    </row>
    <row r="112" spans="1:81">
      <c r="A112" s="80" t="s">
        <v>1752</v>
      </c>
      <c r="B112" s="80">
        <v>77</v>
      </c>
      <c r="C112" s="80">
        <v>9</v>
      </c>
      <c r="D112" s="80">
        <v>5</v>
      </c>
      <c r="E112" s="80">
        <v>2012</v>
      </c>
      <c r="F112" s="80" t="s">
        <v>88</v>
      </c>
      <c r="G112" s="80" t="s">
        <v>1743</v>
      </c>
      <c r="H112" s="80" t="s">
        <v>1744</v>
      </c>
      <c r="I112" s="177"/>
      <c r="J112" s="81">
        <v>656.27108942176119</v>
      </c>
      <c r="K112" s="81">
        <v>24.354381695493089</v>
      </c>
      <c r="L112" s="81">
        <v>23.186915493940145</v>
      </c>
      <c r="M112" s="81">
        <v>791.38127605932198</v>
      </c>
      <c r="N112" s="81">
        <v>587.01540384925681</v>
      </c>
      <c r="O112" s="81">
        <v>324.2803086393024</v>
      </c>
      <c r="P112" s="81">
        <v>198.91021902070608</v>
      </c>
      <c r="Q112" s="81">
        <v>21.691984347059183</v>
      </c>
      <c r="R112" s="81">
        <v>0</v>
      </c>
      <c r="S112" s="81">
        <v>47.76313720041</v>
      </c>
      <c r="T112" s="82"/>
      <c r="U112" s="81">
        <v>61168249</v>
      </c>
      <c r="V112" s="81">
        <v>9719</v>
      </c>
      <c r="W112" s="81">
        <v>552</v>
      </c>
      <c r="X112" s="81">
        <v>119378</v>
      </c>
      <c r="Y112" s="81">
        <v>116644</v>
      </c>
      <c r="Z112" s="81">
        <v>169606</v>
      </c>
      <c r="AA112" s="81">
        <v>39969</v>
      </c>
      <c r="AB112" s="81">
        <v>284496</v>
      </c>
      <c r="AC112" s="81">
        <v>0</v>
      </c>
      <c r="AD112" s="81">
        <v>47.76313720041</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275.60899999999998</v>
      </c>
      <c r="BJ112" s="81">
        <v>0</v>
      </c>
      <c r="BK112" s="81">
        <v>69.507000000000005</v>
      </c>
      <c r="BL112" s="81">
        <v>0</v>
      </c>
      <c r="BM112" s="82"/>
      <c r="BN112" s="81">
        <v>0</v>
      </c>
      <c r="BO112" s="81">
        <v>0</v>
      </c>
      <c r="BP112" s="81">
        <v>18</v>
      </c>
      <c r="BQ112" s="81">
        <v>0</v>
      </c>
      <c r="BR112" s="81">
        <v>11</v>
      </c>
      <c r="BS112" s="81">
        <v>0</v>
      </c>
      <c r="BT112"/>
      <c r="BU112" s="80">
        <v>339.15100000000001</v>
      </c>
      <c r="BV112" s="80">
        <v>5.9649999999999999</v>
      </c>
      <c r="BW112" s="80">
        <v>0</v>
      </c>
      <c r="BX112" s="80">
        <v>0</v>
      </c>
      <c r="BY112" s="80">
        <v>0</v>
      </c>
      <c r="BZ112" s="80">
        <v>0</v>
      </c>
      <c r="CA112" s="80">
        <v>0</v>
      </c>
      <c r="CB112" s="80">
        <v>0</v>
      </c>
      <c r="CC112" s="80">
        <v>0</v>
      </c>
    </row>
    <row r="113" spans="1:81">
      <c r="A113" s="80" t="s">
        <v>1753</v>
      </c>
      <c r="B113" s="80">
        <v>78</v>
      </c>
      <c r="C113" s="80">
        <v>10</v>
      </c>
      <c r="D113" s="80">
        <v>5</v>
      </c>
      <c r="E113" s="80">
        <v>2013</v>
      </c>
      <c r="F113" s="80" t="s">
        <v>89</v>
      </c>
      <c r="G113" s="80" t="s">
        <v>1743</v>
      </c>
      <c r="H113" s="80" t="s">
        <v>1744</v>
      </c>
      <c r="I113" s="177"/>
      <c r="J113" s="81">
        <v>602.7612802761987</v>
      </c>
      <c r="K113" s="81">
        <v>20.676246939899229</v>
      </c>
      <c r="L113" s="81">
        <v>16.820882212786326</v>
      </c>
      <c r="M113" s="81">
        <v>683.01197189539357</v>
      </c>
      <c r="N113" s="81">
        <v>584.91920511242688</v>
      </c>
      <c r="O113" s="81">
        <v>316.90698941208393</v>
      </c>
      <c r="P113" s="81">
        <v>205.97882639975208</v>
      </c>
      <c r="Q113" s="81">
        <v>22.057815462269264</v>
      </c>
      <c r="R113" s="81">
        <v>0</v>
      </c>
      <c r="S113" s="81">
        <v>40.063893117100001</v>
      </c>
      <c r="T113" s="82"/>
      <c r="U113" s="81">
        <v>61767463</v>
      </c>
      <c r="V113" s="81">
        <v>9719</v>
      </c>
      <c r="W113" s="81">
        <v>552</v>
      </c>
      <c r="X113" s="81">
        <v>119378</v>
      </c>
      <c r="Y113" s="81">
        <v>118167</v>
      </c>
      <c r="Z113" s="81">
        <v>173150</v>
      </c>
      <c r="AA113" s="81">
        <v>41234</v>
      </c>
      <c r="AB113" s="81">
        <v>285146</v>
      </c>
      <c r="AC113" s="81">
        <v>0</v>
      </c>
      <c r="AD113" s="81">
        <v>40.063893117100001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280.20999999999998</v>
      </c>
      <c r="BJ113" s="81">
        <v>0</v>
      </c>
      <c r="BK113" s="81">
        <v>74.135999999999996</v>
      </c>
      <c r="BL113" s="81">
        <v>0</v>
      </c>
      <c r="BM113" s="82"/>
      <c r="BN113" s="81">
        <v>0</v>
      </c>
      <c r="BO113" s="81">
        <v>0</v>
      </c>
      <c r="BP113" s="81">
        <v>17</v>
      </c>
      <c r="BQ113" s="81">
        <v>0</v>
      </c>
      <c r="BR113" s="81">
        <v>11</v>
      </c>
      <c r="BS113" s="81">
        <v>0</v>
      </c>
      <c r="BT113"/>
      <c r="BU113" s="80">
        <v>349.13400000000001</v>
      </c>
      <c r="BV113" s="80">
        <v>5.2119999999999997</v>
      </c>
      <c r="BW113" s="80">
        <v>0</v>
      </c>
      <c r="BX113" s="80">
        <v>0</v>
      </c>
      <c r="BY113" s="80">
        <v>0</v>
      </c>
      <c r="BZ113" s="80">
        <v>0</v>
      </c>
      <c r="CA113" s="80">
        <v>0</v>
      </c>
      <c r="CB113" s="80">
        <v>0</v>
      </c>
      <c r="CC113" s="80">
        <v>0</v>
      </c>
    </row>
    <row r="114" spans="1:81">
      <c r="A114" s="80" t="s">
        <v>1754</v>
      </c>
      <c r="B114" s="80">
        <v>79</v>
      </c>
      <c r="C114" s="80">
        <v>11</v>
      </c>
      <c r="D114" s="80">
        <v>5</v>
      </c>
      <c r="E114" s="80">
        <v>2014</v>
      </c>
      <c r="F114" s="80" t="s">
        <v>90</v>
      </c>
      <c r="G114" s="80" t="s">
        <v>1743</v>
      </c>
      <c r="H114" s="80" t="s">
        <v>1744</v>
      </c>
      <c r="I114" s="177"/>
      <c r="J114" s="81">
        <v>578.16910015423127</v>
      </c>
      <c r="K114" s="81">
        <v>21.810130427046925</v>
      </c>
      <c r="L114" s="81">
        <v>18.954696633210276</v>
      </c>
      <c r="M114" s="81">
        <v>771.83187030577255</v>
      </c>
      <c r="N114" s="81">
        <v>578.37813158409631</v>
      </c>
      <c r="O114" s="81">
        <v>305.55840215105394</v>
      </c>
      <c r="P114" s="81">
        <v>209.81690085241209</v>
      </c>
      <c r="Q114" s="81">
        <v>21.148782378894328</v>
      </c>
      <c r="R114" s="81">
        <v>0</v>
      </c>
      <c r="S114" s="81">
        <v>36.732489168119997</v>
      </c>
      <c r="T114" s="82"/>
      <c r="U114" s="81">
        <v>63721652</v>
      </c>
      <c r="V114" s="81">
        <v>9438</v>
      </c>
      <c r="W114" s="81">
        <v>413</v>
      </c>
      <c r="X114" s="81">
        <v>120655</v>
      </c>
      <c r="Y114" s="81">
        <v>119634</v>
      </c>
      <c r="Z114" s="81">
        <v>175833</v>
      </c>
      <c r="AA114" s="81">
        <v>41785</v>
      </c>
      <c r="AB114" s="81">
        <v>284948</v>
      </c>
      <c r="AC114" s="81">
        <v>0</v>
      </c>
      <c r="AD114" s="81">
        <v>36.732489168119997</v>
      </c>
      <c r="AE114" s="82"/>
      <c r="AF114" s="81">
        <v>612864890.70099604</v>
      </c>
      <c r="AG114" s="81">
        <v>17177587.68604907</v>
      </c>
      <c r="AH114" s="81">
        <v>4234708.4610313354</v>
      </c>
      <c r="AI114" s="81">
        <v>829900285.97200155</v>
      </c>
      <c r="AJ114" s="81">
        <v>717160622.76980674</v>
      </c>
      <c r="AK114" s="81">
        <v>0</v>
      </c>
      <c r="AL114" s="81">
        <v>0</v>
      </c>
      <c r="AM114" s="81">
        <v>39119102.360781431</v>
      </c>
      <c r="AN114" s="81">
        <v>0</v>
      </c>
      <c r="AO114" s="81">
        <v>0</v>
      </c>
      <c r="AP114" s="82"/>
      <c r="AQ114" s="81">
        <v>6234</v>
      </c>
      <c r="AR114" s="81">
        <v>561</v>
      </c>
      <c r="AS114" s="81">
        <v>0</v>
      </c>
      <c r="AT114" s="81">
        <v>2</v>
      </c>
      <c r="AU114" s="81">
        <v>0</v>
      </c>
      <c r="AV114" s="81">
        <v>2</v>
      </c>
      <c r="AW114" s="81" t="s">
        <v>564</v>
      </c>
      <c r="AX114" s="82"/>
      <c r="AY114" s="81">
        <v>25298.199999999997</v>
      </c>
      <c r="AZ114" s="81">
        <v>21168.2</v>
      </c>
      <c r="BA114" s="81">
        <v>0</v>
      </c>
      <c r="BB114" s="81">
        <v>2640</v>
      </c>
      <c r="BC114" s="81">
        <v>0</v>
      </c>
      <c r="BD114" s="81">
        <v>3929</v>
      </c>
      <c r="BE114" s="81" t="s">
        <v>564</v>
      </c>
      <c r="BF114" s="82"/>
      <c r="BG114" s="81">
        <v>0</v>
      </c>
      <c r="BH114" s="81">
        <v>0</v>
      </c>
      <c r="BI114" s="81">
        <v>284.548</v>
      </c>
      <c r="BJ114" s="81">
        <v>0</v>
      </c>
      <c r="BK114" s="81">
        <v>135.34899999999999</v>
      </c>
      <c r="BL114" s="81">
        <v>0</v>
      </c>
      <c r="BM114" s="82"/>
      <c r="BN114" s="81">
        <v>0</v>
      </c>
      <c r="BO114" s="81">
        <v>0</v>
      </c>
      <c r="BP114" s="81">
        <v>18</v>
      </c>
      <c r="BQ114" s="81">
        <v>0</v>
      </c>
      <c r="BR114" s="81">
        <v>14</v>
      </c>
      <c r="BS114" s="81">
        <v>0</v>
      </c>
      <c r="BT114"/>
      <c r="BU114" s="80">
        <v>361.51100000000002</v>
      </c>
      <c r="BV114" s="80">
        <v>58.386000000000003</v>
      </c>
      <c r="BW114" s="80">
        <v>0</v>
      </c>
      <c r="BX114" s="80">
        <v>0</v>
      </c>
      <c r="BY114" s="80">
        <v>0</v>
      </c>
      <c r="BZ114" s="80">
        <v>0</v>
      </c>
      <c r="CA114" s="80">
        <v>0</v>
      </c>
      <c r="CB114" s="80">
        <v>0</v>
      </c>
      <c r="CC114" s="80">
        <v>0</v>
      </c>
    </row>
    <row r="115" spans="1:81">
      <c r="A115" s="80" t="s">
        <v>1755</v>
      </c>
      <c r="B115" s="80">
        <v>80</v>
      </c>
      <c r="C115" s="80">
        <v>12</v>
      </c>
      <c r="D115" s="80">
        <v>5</v>
      </c>
      <c r="E115" s="80">
        <v>2015</v>
      </c>
      <c r="F115" s="80" t="s">
        <v>91</v>
      </c>
      <c r="G115" s="80" t="s">
        <v>1743</v>
      </c>
      <c r="H115" s="80" t="s">
        <v>1744</v>
      </c>
      <c r="I115" s="177"/>
      <c r="J115" s="81">
        <v>521.61649843058331</v>
      </c>
      <c r="K115" s="81">
        <v>22.041485726016337</v>
      </c>
      <c r="L115" s="81">
        <v>19.280864070790184</v>
      </c>
      <c r="M115" s="81">
        <v>759.32717020266671</v>
      </c>
      <c r="N115" s="81">
        <v>525.84034356122959</v>
      </c>
      <c r="O115" s="81">
        <v>307.60643431368754</v>
      </c>
      <c r="P115" s="81">
        <v>209.32367455096235</v>
      </c>
      <c r="Q115" s="81">
        <v>20.709275334958505</v>
      </c>
      <c r="R115" s="81">
        <v>0</v>
      </c>
      <c r="S115" s="81">
        <v>45.230848175879999</v>
      </c>
      <c r="T115" s="82"/>
      <c r="U115" s="81">
        <v>63652511</v>
      </c>
      <c r="V115" s="81">
        <v>9438</v>
      </c>
      <c r="W115" s="81">
        <v>413</v>
      </c>
      <c r="X115" s="81">
        <v>120655</v>
      </c>
      <c r="Y115" s="81">
        <v>121308</v>
      </c>
      <c r="Z115" s="81">
        <v>178717</v>
      </c>
      <c r="AA115" s="81">
        <v>41654</v>
      </c>
      <c r="AB115" s="81">
        <v>285026</v>
      </c>
      <c r="AC115" s="81">
        <v>0</v>
      </c>
      <c r="AD115" s="81">
        <v>45.230848175879999</v>
      </c>
      <c r="AE115" s="82"/>
      <c r="AF115" s="81">
        <v>554838354.78749859</v>
      </c>
      <c r="AG115" s="81">
        <v>16208335.47837064</v>
      </c>
      <c r="AH115" s="81">
        <v>3353593.2398383617</v>
      </c>
      <c r="AI115" s="81">
        <v>850149633.82268155</v>
      </c>
      <c r="AJ115" s="81">
        <v>664773172.59811616</v>
      </c>
      <c r="AK115" s="81">
        <v>0</v>
      </c>
      <c r="AL115" s="81">
        <v>0</v>
      </c>
      <c r="AM115" s="81">
        <v>39061617.660898842</v>
      </c>
      <c r="AN115" s="81">
        <v>0</v>
      </c>
      <c r="AO115" s="81">
        <v>0</v>
      </c>
      <c r="AP115" s="82"/>
      <c r="AQ115" s="81">
        <v>7001</v>
      </c>
      <c r="AR115" s="81">
        <v>868</v>
      </c>
      <c r="AS115" s="81">
        <v>0</v>
      </c>
      <c r="AT115" s="81">
        <v>3</v>
      </c>
      <c r="AU115" s="81">
        <v>1</v>
      </c>
      <c r="AV115" s="81">
        <v>2</v>
      </c>
      <c r="AW115" s="81" t="s">
        <v>564</v>
      </c>
      <c r="AX115" s="82"/>
      <c r="AY115" s="81">
        <v>28908.800000000003</v>
      </c>
      <c r="AZ115" s="81">
        <v>35782.299999999996</v>
      </c>
      <c r="BA115" s="81">
        <v>0</v>
      </c>
      <c r="BB115" s="81">
        <v>2780</v>
      </c>
      <c r="BC115" s="81">
        <v>440</v>
      </c>
      <c r="BD115" s="81">
        <v>3929</v>
      </c>
      <c r="BE115" s="81" t="s">
        <v>564</v>
      </c>
      <c r="BF115" s="82"/>
      <c r="BG115" s="81">
        <v>0</v>
      </c>
      <c r="BH115" s="81">
        <v>0</v>
      </c>
      <c r="BI115" s="81">
        <v>274.44</v>
      </c>
      <c r="BJ115" s="81">
        <v>0</v>
      </c>
      <c r="BK115" s="81">
        <v>129.78</v>
      </c>
      <c r="BL115" s="81">
        <v>0</v>
      </c>
      <c r="BM115" s="82"/>
      <c r="BN115" s="81">
        <v>0</v>
      </c>
      <c r="BO115" s="81">
        <v>0</v>
      </c>
      <c r="BP115" s="81">
        <v>18</v>
      </c>
      <c r="BQ115" s="81">
        <v>0</v>
      </c>
      <c r="BR115" s="81">
        <v>14</v>
      </c>
      <c r="BS115" s="81">
        <v>0</v>
      </c>
      <c r="BT115"/>
      <c r="BU115" s="80">
        <v>343.56700000000001</v>
      </c>
      <c r="BV115" s="80">
        <v>60.652999999999999</v>
      </c>
      <c r="BW115" s="80">
        <v>0</v>
      </c>
      <c r="BX115" s="80">
        <v>0</v>
      </c>
      <c r="BY115" s="80">
        <v>0</v>
      </c>
      <c r="BZ115" s="80">
        <v>0</v>
      </c>
      <c r="CA115" s="80">
        <v>0</v>
      </c>
      <c r="CB115" s="80">
        <v>0</v>
      </c>
      <c r="CC115" s="80">
        <v>0</v>
      </c>
    </row>
    <row r="116" spans="1:81">
      <c r="A116" s="80" t="s">
        <v>1756</v>
      </c>
      <c r="B116" s="80">
        <v>81</v>
      </c>
      <c r="C116" s="80">
        <v>13</v>
      </c>
      <c r="D116" s="80">
        <v>5</v>
      </c>
      <c r="E116" s="80">
        <v>2016</v>
      </c>
      <c r="F116" s="80" t="s">
        <v>92</v>
      </c>
      <c r="G116" s="80" t="s">
        <v>1743</v>
      </c>
      <c r="H116" s="80" t="s">
        <v>1744</v>
      </c>
      <c r="I116" s="177"/>
      <c r="J116" s="81">
        <v>469.94072412758618</v>
      </c>
      <c r="K116" s="81">
        <v>22.641627650530609</v>
      </c>
      <c r="L116" s="81">
        <v>21.139414430907227</v>
      </c>
      <c r="M116" s="81">
        <v>554.74500718638888</v>
      </c>
      <c r="N116" s="81">
        <v>492.35069006944786</v>
      </c>
      <c r="O116" s="81">
        <v>306.55579254478664</v>
      </c>
      <c r="P116" s="81">
        <v>198.28444212901792</v>
      </c>
      <c r="Q116" s="81">
        <v>20.023685471650314</v>
      </c>
      <c r="R116" s="81">
        <v>0</v>
      </c>
      <c r="S116" s="81">
        <v>37.341019669786832</v>
      </c>
      <c r="T116" s="82"/>
      <c r="U116" s="81">
        <v>56510000</v>
      </c>
      <c r="V116" s="81">
        <v>9438</v>
      </c>
      <c r="W116" s="81">
        <v>413</v>
      </c>
      <c r="X116" s="81">
        <v>120655</v>
      </c>
      <c r="Y116" s="81">
        <v>122078</v>
      </c>
      <c r="Z116" s="81">
        <v>180296</v>
      </c>
      <c r="AA116" s="81">
        <v>40810</v>
      </c>
      <c r="AB116" s="81">
        <v>283493</v>
      </c>
      <c r="AC116" s="81">
        <v>0</v>
      </c>
      <c r="AD116" s="81">
        <v>37.341019669786832</v>
      </c>
      <c r="AE116" s="82"/>
      <c r="AF116" s="81">
        <v>521877460.38295251</v>
      </c>
      <c r="AG116" s="81">
        <v>15976979.998826461</v>
      </c>
      <c r="AH116" s="81">
        <v>2950525.840662532</v>
      </c>
      <c r="AI116" s="81">
        <v>757245805.64369333</v>
      </c>
      <c r="AJ116" s="81">
        <v>623303182.04024041</v>
      </c>
      <c r="AK116" s="81">
        <v>0</v>
      </c>
      <c r="AL116" s="81">
        <v>0</v>
      </c>
      <c r="AM116" s="81">
        <v>38881710.265559487</v>
      </c>
      <c r="AN116" s="81">
        <v>0</v>
      </c>
      <c r="AO116" s="81">
        <v>0</v>
      </c>
      <c r="AP116" s="82"/>
      <c r="AQ116" s="81">
        <v>7797</v>
      </c>
      <c r="AR116" s="81">
        <v>1032</v>
      </c>
      <c r="AS116" s="81">
        <v>0</v>
      </c>
      <c r="AT116" s="81">
        <v>3</v>
      </c>
      <c r="AU116" s="81">
        <v>1</v>
      </c>
      <c r="AV116" s="81">
        <v>2</v>
      </c>
      <c r="AW116" s="81" t="s">
        <v>564</v>
      </c>
      <c r="AX116" s="82"/>
      <c r="AY116" s="81">
        <v>32866.300000000003</v>
      </c>
      <c r="AZ116" s="81">
        <v>44945.8</v>
      </c>
      <c r="BA116" s="81">
        <v>0</v>
      </c>
      <c r="BB116" s="81">
        <v>2780</v>
      </c>
      <c r="BC116" s="81">
        <v>440</v>
      </c>
      <c r="BD116" s="81">
        <v>3929</v>
      </c>
      <c r="BE116" s="81" t="s">
        <v>564</v>
      </c>
      <c r="BF116" s="82"/>
      <c r="BG116" s="81">
        <v>0</v>
      </c>
      <c r="BH116" s="81">
        <v>0</v>
      </c>
      <c r="BI116" s="81">
        <v>250.13499999999999</v>
      </c>
      <c r="BJ116" s="81">
        <v>0</v>
      </c>
      <c r="BK116" s="81">
        <v>131.97499999999999</v>
      </c>
      <c r="BL116" s="81">
        <v>0</v>
      </c>
      <c r="BM116" s="82"/>
      <c r="BN116" s="81">
        <v>0</v>
      </c>
      <c r="BO116" s="81">
        <v>0</v>
      </c>
      <c r="BP116" s="81">
        <v>17</v>
      </c>
      <c r="BQ116" s="81">
        <v>0</v>
      </c>
      <c r="BR116" s="81">
        <v>14</v>
      </c>
      <c r="BS116" s="81">
        <v>0</v>
      </c>
      <c r="BT116"/>
      <c r="BU116" s="80">
        <v>326.13600000000002</v>
      </c>
      <c r="BV116" s="80">
        <v>55.973999999999997</v>
      </c>
      <c r="BW116" s="80">
        <v>0</v>
      </c>
      <c r="BX116" s="80">
        <v>0</v>
      </c>
      <c r="BY116" s="80">
        <v>0</v>
      </c>
      <c r="BZ116" s="80">
        <v>0</v>
      </c>
      <c r="CA116" s="80">
        <v>0</v>
      </c>
      <c r="CB116" s="80">
        <v>0</v>
      </c>
      <c r="CC116" s="80">
        <v>0</v>
      </c>
    </row>
    <row r="117" spans="1:81">
      <c r="A117" s="80" t="s">
        <v>1757</v>
      </c>
      <c r="B117" s="80">
        <v>82</v>
      </c>
      <c r="C117" s="80">
        <v>14</v>
      </c>
      <c r="D117" s="80">
        <v>5</v>
      </c>
      <c r="E117" s="80">
        <v>2017</v>
      </c>
      <c r="F117" s="80" t="s">
        <v>71</v>
      </c>
      <c r="G117" s="80" t="s">
        <v>1743</v>
      </c>
      <c r="H117" s="80" t="s">
        <v>1744</v>
      </c>
      <c r="I117" s="177"/>
      <c r="J117" s="81">
        <v>449.69309798343011</v>
      </c>
      <c r="K117" s="81">
        <v>23.272431248687926</v>
      </c>
      <c r="L117" s="81">
        <v>21.901091530420725</v>
      </c>
      <c r="M117" s="81">
        <v>514.18341469338759</v>
      </c>
      <c r="N117" s="81">
        <v>523.67604837118938</v>
      </c>
      <c r="O117" s="81">
        <v>302.73602317766085</v>
      </c>
      <c r="P117" s="81">
        <v>192.74599496156301</v>
      </c>
      <c r="Q117" s="81">
        <v>19.22376684295174</v>
      </c>
      <c r="R117" s="81">
        <v>0</v>
      </c>
      <c r="S117" s="81">
        <v>38.702230609699996</v>
      </c>
      <c r="T117" s="82"/>
      <c r="U117" s="81">
        <v>57168750</v>
      </c>
      <c r="V117" s="81">
        <v>9438</v>
      </c>
      <c r="W117" s="81">
        <v>413</v>
      </c>
      <c r="X117" s="81">
        <v>120655</v>
      </c>
      <c r="Y117" s="81">
        <v>122360</v>
      </c>
      <c r="Z117" s="81">
        <v>181003</v>
      </c>
      <c r="AA117" s="81">
        <v>39923</v>
      </c>
      <c r="AB117" s="81">
        <v>281458</v>
      </c>
      <c r="AC117" s="81">
        <v>0</v>
      </c>
      <c r="AD117" s="81">
        <v>38.702230609700003</v>
      </c>
      <c r="AE117" s="82"/>
      <c r="AF117" s="81">
        <v>510369063.40542072</v>
      </c>
      <c r="AG117" s="81">
        <v>16736167.599908881</v>
      </c>
      <c r="AH117" s="81">
        <v>4131787.5457625701</v>
      </c>
      <c r="AI117" s="81">
        <v>742816951.09505808</v>
      </c>
      <c r="AJ117" s="81">
        <v>667068956.0569911</v>
      </c>
      <c r="AK117" s="81">
        <v>0</v>
      </c>
      <c r="AL117" s="81">
        <v>0</v>
      </c>
      <c r="AM117" s="81">
        <v>38663007.923331916</v>
      </c>
      <c r="AN117" s="81">
        <v>0</v>
      </c>
      <c r="AO117" s="81">
        <v>0</v>
      </c>
      <c r="AP117" s="82"/>
      <c r="AQ117" s="81">
        <v>8398</v>
      </c>
      <c r="AR117" s="81">
        <v>1123</v>
      </c>
      <c r="AS117" s="81">
        <v>0</v>
      </c>
      <c r="AT117" s="81">
        <v>3</v>
      </c>
      <c r="AU117" s="81">
        <v>1</v>
      </c>
      <c r="AV117" s="81">
        <v>2</v>
      </c>
      <c r="AW117" s="81" t="s">
        <v>564</v>
      </c>
      <c r="AX117" s="82"/>
      <c r="AY117" s="81">
        <v>35839.5</v>
      </c>
      <c r="AZ117" s="81">
        <v>69199.900000000009</v>
      </c>
      <c r="BA117" s="81">
        <v>0</v>
      </c>
      <c r="BB117" s="81">
        <v>2780</v>
      </c>
      <c r="BC117" s="81">
        <v>440</v>
      </c>
      <c r="BD117" s="81">
        <v>3929</v>
      </c>
      <c r="BE117" s="81" t="s">
        <v>564</v>
      </c>
      <c r="BF117" s="82"/>
      <c r="BG117" s="81">
        <v>0</v>
      </c>
      <c r="BH117" s="81">
        <v>0</v>
      </c>
      <c r="BI117" s="81">
        <v>259.54500000000002</v>
      </c>
      <c r="BJ117" s="81">
        <v>0</v>
      </c>
      <c r="BK117" s="81">
        <v>118.88399999999999</v>
      </c>
      <c r="BL117" s="81">
        <v>0</v>
      </c>
      <c r="BM117" s="82"/>
      <c r="BN117" s="81">
        <v>0</v>
      </c>
      <c r="BO117" s="81">
        <v>0</v>
      </c>
      <c r="BP117" s="81">
        <v>18</v>
      </c>
      <c r="BQ117" s="81">
        <v>0</v>
      </c>
      <c r="BR117" s="81">
        <v>13</v>
      </c>
      <c r="BS117" s="81">
        <v>0</v>
      </c>
      <c r="BT117"/>
      <c r="BU117" s="80">
        <v>322.62400000000002</v>
      </c>
      <c r="BV117" s="80">
        <v>55.805</v>
      </c>
      <c r="BW117" s="80">
        <v>0</v>
      </c>
      <c r="BX117" s="80">
        <v>0</v>
      </c>
      <c r="BY117" s="80">
        <v>0</v>
      </c>
      <c r="BZ117" s="80">
        <v>0</v>
      </c>
      <c r="CA117" s="80">
        <v>0</v>
      </c>
      <c r="CB117" s="80">
        <v>0</v>
      </c>
      <c r="CC117" s="80">
        <v>0</v>
      </c>
    </row>
    <row r="118" spans="1:81">
      <c r="A118" s="80" t="s">
        <v>1758</v>
      </c>
      <c r="B118" s="80">
        <v>83</v>
      </c>
      <c r="C118" s="80">
        <v>15</v>
      </c>
      <c r="D118" s="80">
        <v>5</v>
      </c>
      <c r="E118" s="80">
        <v>2018</v>
      </c>
      <c r="F118" s="80" t="s">
        <v>93</v>
      </c>
      <c r="G118" s="80" t="s">
        <v>1743</v>
      </c>
      <c r="H118" s="80" t="s">
        <v>1744</v>
      </c>
      <c r="I118" s="177"/>
      <c r="J118" s="81">
        <v>459.76698065852258</v>
      </c>
      <c r="K118" s="81">
        <v>22.120253217620956</v>
      </c>
      <c r="L118" s="81">
        <v>19.85977465798036</v>
      </c>
      <c r="M118" s="81">
        <v>545.37123220005935</v>
      </c>
      <c r="N118" s="81">
        <v>482.28781656391249</v>
      </c>
      <c r="O118" s="81">
        <v>297.63415509025913</v>
      </c>
      <c r="P118" s="81">
        <v>187.68697102248396</v>
      </c>
      <c r="Q118" s="81">
        <v>17.702356042536685</v>
      </c>
      <c r="R118" s="81">
        <v>0</v>
      </c>
      <c r="S118" s="81">
        <v>37.931920264400006</v>
      </c>
      <c r="T118" s="82"/>
      <c r="U118" s="81">
        <v>56368672</v>
      </c>
      <c r="V118" s="81">
        <v>9438</v>
      </c>
      <c r="W118" s="81">
        <v>413</v>
      </c>
      <c r="X118" s="81">
        <v>120655</v>
      </c>
      <c r="Y118" s="81">
        <v>122770</v>
      </c>
      <c r="Z118" s="81">
        <v>181360</v>
      </c>
      <c r="AA118" s="81">
        <v>39266</v>
      </c>
      <c r="AB118" s="81">
        <v>279307</v>
      </c>
      <c r="AC118" s="81">
        <v>0</v>
      </c>
      <c r="AD118" s="81">
        <v>37.931920264400013</v>
      </c>
      <c r="AE118" s="82"/>
      <c r="AF118" s="81">
        <v>526555906.30718428</v>
      </c>
      <c r="AG118" s="81">
        <v>14874785.067452639</v>
      </c>
      <c r="AH118" s="81">
        <v>3917480.3649243088</v>
      </c>
      <c r="AI118" s="81">
        <v>740937096.41614163</v>
      </c>
      <c r="AJ118" s="81">
        <v>612167128.73405766</v>
      </c>
      <c r="AK118" s="81">
        <v>0</v>
      </c>
      <c r="AL118" s="81">
        <v>0</v>
      </c>
      <c r="AM118" s="81">
        <v>38446918.779538497</v>
      </c>
      <c r="AN118" s="81">
        <v>0</v>
      </c>
      <c r="AO118" s="81">
        <v>0</v>
      </c>
      <c r="AP118" s="82"/>
      <c r="AQ118" s="81">
        <v>9054</v>
      </c>
      <c r="AR118" s="81">
        <v>1206</v>
      </c>
      <c r="AS118" s="81">
        <v>0</v>
      </c>
      <c r="AT118" s="81">
        <v>4</v>
      </c>
      <c r="AU118" s="81">
        <v>1</v>
      </c>
      <c r="AV118" s="81">
        <v>3</v>
      </c>
      <c r="AW118" s="81" t="s">
        <v>564</v>
      </c>
      <c r="AX118" s="82"/>
      <c r="AY118" s="81">
        <v>39073.199999999983</v>
      </c>
      <c r="AZ118" s="81">
        <v>72388.7</v>
      </c>
      <c r="BA118" s="81">
        <v>0</v>
      </c>
      <c r="BB118" s="81">
        <v>2895</v>
      </c>
      <c r="BC118" s="81">
        <v>440</v>
      </c>
      <c r="BD118" s="81">
        <v>3969</v>
      </c>
      <c r="BE118" s="81" t="s">
        <v>564</v>
      </c>
      <c r="BF118" s="82"/>
      <c r="BG118" s="81">
        <v>0</v>
      </c>
      <c r="BH118" s="81">
        <v>0</v>
      </c>
      <c r="BI118" s="81">
        <v>245.29900000000001</v>
      </c>
      <c r="BJ118" s="81">
        <v>0</v>
      </c>
      <c r="BK118" s="81">
        <v>112.681</v>
      </c>
      <c r="BL118" s="81">
        <v>0</v>
      </c>
      <c r="BM118" s="82"/>
      <c r="BN118" s="81">
        <v>0</v>
      </c>
      <c r="BO118" s="81">
        <v>0</v>
      </c>
      <c r="BP118" s="81">
        <v>20</v>
      </c>
      <c r="BQ118" s="81">
        <v>0</v>
      </c>
      <c r="BR118" s="81">
        <v>12</v>
      </c>
      <c r="BS118" s="81">
        <v>0</v>
      </c>
      <c r="BT118"/>
      <c r="BU118" s="80">
        <v>305.12099999999998</v>
      </c>
      <c r="BV118" s="80">
        <v>52.859000000000002</v>
      </c>
      <c r="BW118" s="80">
        <v>0</v>
      </c>
      <c r="BX118" s="80">
        <v>0</v>
      </c>
      <c r="BY118" s="80">
        <v>0</v>
      </c>
      <c r="BZ118" s="80">
        <v>0</v>
      </c>
      <c r="CA118" s="80">
        <v>0</v>
      </c>
      <c r="CB118" s="80">
        <v>0</v>
      </c>
      <c r="CC118" s="80">
        <v>0</v>
      </c>
    </row>
    <row r="119" spans="1:81">
      <c r="A119" s="80" t="s">
        <v>1759</v>
      </c>
      <c r="B119" s="80">
        <v>84</v>
      </c>
      <c r="C119" s="80">
        <v>16</v>
      </c>
      <c r="D119" s="80">
        <v>5</v>
      </c>
      <c r="E119" s="80">
        <v>2019</v>
      </c>
      <c r="F119" s="80" t="s">
        <v>73</v>
      </c>
      <c r="G119" s="80" t="s">
        <v>1743</v>
      </c>
      <c r="H119" s="80" t="s">
        <v>1744</v>
      </c>
      <c r="I119" s="177"/>
      <c r="J119" s="81">
        <v>388.21926158256917</v>
      </c>
      <c r="K119" s="81">
        <v>20.476067992639436</v>
      </c>
      <c r="L119" s="81">
        <v>20.055444905677206</v>
      </c>
      <c r="M119" s="81">
        <v>545.99861557724716</v>
      </c>
      <c r="N119" s="81">
        <v>471.08975472888181</v>
      </c>
      <c r="O119" s="81">
        <v>290.46501071235656</v>
      </c>
      <c r="P119" s="81">
        <v>185.56258904481211</v>
      </c>
      <c r="Q119" s="81">
        <v>17.101542077118751</v>
      </c>
      <c r="R119" s="81">
        <v>0</v>
      </c>
      <c r="S119" s="81">
        <v>33.70147829706</v>
      </c>
      <c r="T119" s="82"/>
      <c r="U119" s="81">
        <v>47680628</v>
      </c>
      <c r="V119" s="81">
        <v>9438</v>
      </c>
      <c r="W119" s="81">
        <v>413</v>
      </c>
      <c r="X119" s="81">
        <v>120655</v>
      </c>
      <c r="Y119" s="81">
        <v>123163</v>
      </c>
      <c r="Z119" s="81">
        <v>181851</v>
      </c>
      <c r="AA119" s="81">
        <v>38531</v>
      </c>
      <c r="AB119" s="81">
        <v>277133</v>
      </c>
      <c r="AC119" s="81">
        <v>0</v>
      </c>
      <c r="AD119" s="81">
        <v>33.70147829706</v>
      </c>
      <c r="AE119" s="82"/>
      <c r="AF119" s="81">
        <v>470443835.83708239</v>
      </c>
      <c r="AG119" s="81">
        <v>14403184.116580339</v>
      </c>
      <c r="AH119" s="81">
        <v>4112411.8071452202</v>
      </c>
      <c r="AI119" s="81">
        <v>791571873.31818473</v>
      </c>
      <c r="AJ119" s="81">
        <v>627029571.53147793</v>
      </c>
      <c r="AK119" s="81">
        <v>0</v>
      </c>
      <c r="AL119" s="81">
        <v>0</v>
      </c>
      <c r="AM119" s="81">
        <v>37743428.343892969</v>
      </c>
      <c r="AN119" s="81">
        <v>0</v>
      </c>
      <c r="AO119" s="81">
        <v>0</v>
      </c>
      <c r="AP119" s="82"/>
      <c r="AQ119" s="81">
        <v>9630</v>
      </c>
      <c r="AR119" s="81">
        <v>1292</v>
      </c>
      <c r="AS119" s="81">
        <v>0</v>
      </c>
      <c r="AT119" s="81">
        <v>5</v>
      </c>
      <c r="AU119" s="81">
        <v>1</v>
      </c>
      <c r="AV119" s="81">
        <v>2</v>
      </c>
      <c r="AW119" s="81" t="s">
        <v>564</v>
      </c>
      <c r="AX119" s="82"/>
      <c r="AY119" s="81">
        <v>41968.600000000108</v>
      </c>
      <c r="AZ119" s="81">
        <v>78223.900000000038</v>
      </c>
      <c r="BA119" s="81">
        <v>0</v>
      </c>
      <c r="BB119" s="81">
        <v>2944.9</v>
      </c>
      <c r="BC119" s="81">
        <v>440</v>
      </c>
      <c r="BD119" s="81">
        <v>3929</v>
      </c>
      <c r="BE119" s="81" t="s">
        <v>564</v>
      </c>
      <c r="BF119" s="82"/>
      <c r="BG119" s="81">
        <v>0</v>
      </c>
      <c r="BH119" s="81">
        <v>0</v>
      </c>
      <c r="BI119" s="81">
        <v>233.23</v>
      </c>
      <c r="BJ119" s="81">
        <v>0</v>
      </c>
      <c r="BK119" s="81">
        <v>114.288</v>
      </c>
      <c r="BL119" s="81">
        <v>0</v>
      </c>
      <c r="BM119" s="82"/>
      <c r="BN119" s="81">
        <v>0</v>
      </c>
      <c r="BO119" s="81">
        <v>0</v>
      </c>
      <c r="BP119" s="81">
        <v>19</v>
      </c>
      <c r="BQ119" s="81">
        <v>0</v>
      </c>
      <c r="BR119" s="81">
        <v>13</v>
      </c>
      <c r="BS119" s="81">
        <v>0</v>
      </c>
      <c r="BT119"/>
      <c r="BU119" s="80">
        <v>299.99799999999999</v>
      </c>
      <c r="BV119" s="80">
        <v>47.52</v>
      </c>
      <c r="BW119" s="80">
        <v>0</v>
      </c>
      <c r="BX119" s="80">
        <v>0</v>
      </c>
      <c r="BY119" s="80">
        <v>0</v>
      </c>
      <c r="BZ119" s="80">
        <v>0</v>
      </c>
      <c r="CA119" s="80">
        <v>0</v>
      </c>
      <c r="CB119" s="80">
        <v>0</v>
      </c>
      <c r="CC119" s="80">
        <v>0</v>
      </c>
    </row>
    <row r="120" spans="1:81">
      <c r="A120" s="80" t="s">
        <v>1760</v>
      </c>
      <c r="B120" s="80">
        <v>85</v>
      </c>
      <c r="C120" s="80">
        <v>17</v>
      </c>
      <c r="D120" s="80">
        <v>5</v>
      </c>
      <c r="E120" s="80">
        <v>2020</v>
      </c>
      <c r="F120" s="80" t="s">
        <v>218</v>
      </c>
      <c r="G120" s="80" t="s">
        <v>1743</v>
      </c>
      <c r="H120" s="80" t="s">
        <v>1744</v>
      </c>
      <c r="I120" s="177"/>
      <c r="J120" s="81">
        <v>343.56628943442701</v>
      </c>
      <c r="K120" s="81">
        <v>22.327836484517238</v>
      </c>
      <c r="L120" s="81">
        <v>25.689033498977548</v>
      </c>
      <c r="M120" s="81">
        <v>425.76601370700672</v>
      </c>
      <c r="N120" s="81">
        <v>422.58698943558272</v>
      </c>
      <c r="O120" s="81">
        <v>255.07201455137275</v>
      </c>
      <c r="P120" s="81">
        <v>171.59870287322207</v>
      </c>
      <c r="Q120" s="81">
        <v>16.252962247854185</v>
      </c>
      <c r="R120" s="81">
        <v>0</v>
      </c>
      <c r="S120" s="81">
        <v>35.291683629239998</v>
      </c>
      <c r="T120" s="82"/>
      <c r="U120" s="81">
        <v>44546564</v>
      </c>
      <c r="V120" s="81">
        <v>10204</v>
      </c>
      <c r="W120" s="81">
        <v>647</v>
      </c>
      <c r="X120" s="81">
        <v>112630</v>
      </c>
      <c r="Y120" s="81">
        <v>123878</v>
      </c>
      <c r="Z120" s="81">
        <v>182268</v>
      </c>
      <c r="AA120" s="81">
        <v>38713</v>
      </c>
      <c r="AB120" s="81">
        <v>275646</v>
      </c>
      <c r="AC120" s="81">
        <v>0</v>
      </c>
      <c r="AD120" s="81">
        <v>35.291683629239998</v>
      </c>
      <c r="AE120" s="82"/>
      <c r="AF120" s="81">
        <v>417380222.35754979</v>
      </c>
      <c r="AG120" s="81">
        <v>15278095.615049938</v>
      </c>
      <c r="AH120" s="81">
        <v>5307788.2381749749</v>
      </c>
      <c r="AI120" s="81">
        <v>632210706.40997446</v>
      </c>
      <c r="AJ120" s="81">
        <v>599102380.51931262</v>
      </c>
      <c r="AK120" s="81"/>
      <c r="AL120" s="81"/>
      <c r="AM120" s="81">
        <v>35974865.490934514</v>
      </c>
      <c r="AN120" s="81"/>
      <c r="AO120" s="81"/>
      <c r="AP120" s="82"/>
      <c r="AQ120" s="81">
        <v>10100</v>
      </c>
      <c r="AR120" s="81">
        <v>1350</v>
      </c>
      <c r="AS120" s="81">
        <v>0</v>
      </c>
      <c r="AT120" s="81">
        <v>5</v>
      </c>
      <c r="AU120" s="81">
        <v>1</v>
      </c>
      <c r="AV120" s="81">
        <v>2</v>
      </c>
      <c r="AW120" s="81">
        <v>0</v>
      </c>
      <c r="AX120" s="82"/>
      <c r="AY120" s="81">
        <v>44448.200000000317</v>
      </c>
      <c r="AZ120" s="81">
        <v>98678.49999999984</v>
      </c>
      <c r="BA120" s="81">
        <v>0</v>
      </c>
      <c r="BB120" s="81">
        <v>2944.9</v>
      </c>
      <c r="BC120" s="81">
        <v>440</v>
      </c>
      <c r="BD120" s="81">
        <v>3929</v>
      </c>
      <c r="BE120" s="81">
        <v>0</v>
      </c>
      <c r="BF120" s="82"/>
      <c r="BG120" s="81">
        <v>0</v>
      </c>
      <c r="BH120" s="81">
        <v>0</v>
      </c>
      <c r="BI120" s="81">
        <v>225.90899999999999</v>
      </c>
      <c r="BJ120" s="81">
        <v>0</v>
      </c>
      <c r="BK120" s="81">
        <v>109.56700000000001</v>
      </c>
      <c r="BL120" s="81">
        <v>0</v>
      </c>
      <c r="BM120" s="82"/>
      <c r="BN120" s="81">
        <v>0</v>
      </c>
      <c r="BO120" s="81">
        <v>0</v>
      </c>
      <c r="BP120" s="81">
        <v>19</v>
      </c>
      <c r="BQ120" s="81">
        <v>0</v>
      </c>
      <c r="BR120" s="81">
        <v>13</v>
      </c>
      <c r="BS120" s="81">
        <v>0</v>
      </c>
      <c r="BT120"/>
      <c r="BU120" s="80">
        <v>286.98099999999999</v>
      </c>
      <c r="BV120" s="80">
        <v>48.494999999999997</v>
      </c>
      <c r="BW120" s="80">
        <v>0</v>
      </c>
      <c r="BX120" s="80">
        <v>0</v>
      </c>
      <c r="BY120" s="80">
        <v>0</v>
      </c>
      <c r="BZ120" s="80">
        <v>0</v>
      </c>
      <c r="CA120" s="80">
        <v>0</v>
      </c>
      <c r="CB120" s="80">
        <v>0</v>
      </c>
      <c r="CC120" s="80">
        <v>0</v>
      </c>
    </row>
    <row r="121" spans="1:81">
      <c r="A121" s="80" t="s">
        <v>1761</v>
      </c>
      <c r="B121" s="80">
        <v>85</v>
      </c>
      <c r="C121" s="80">
        <v>18</v>
      </c>
      <c r="D121" s="80">
        <v>5</v>
      </c>
      <c r="E121" s="80">
        <v>2021</v>
      </c>
      <c r="F121" s="80" t="s">
        <v>75</v>
      </c>
      <c r="G121" s="174" t="s">
        <v>1743</v>
      </c>
      <c r="H121" s="80" t="s">
        <v>1744</v>
      </c>
      <c r="I121" s="177"/>
      <c r="J121" s="81">
        <v>345.2649011561362</v>
      </c>
      <c r="K121" s="81">
        <v>24.452585446484672</v>
      </c>
      <c r="L121" s="81">
        <v>21.155016483943516</v>
      </c>
      <c r="M121" s="81">
        <v>464.52843908865606</v>
      </c>
      <c r="N121" s="81">
        <v>451.62568238926997</v>
      </c>
      <c r="O121" s="81">
        <v>247.22642949751608</v>
      </c>
      <c r="P121" s="81">
        <v>175.87097994252736</v>
      </c>
      <c r="Q121" s="81">
        <v>16.310887528961061</v>
      </c>
      <c r="R121" s="81">
        <v>0</v>
      </c>
      <c r="S121" s="81">
        <v>29.230301667919999</v>
      </c>
      <c r="T121" s="82"/>
      <c r="U121" s="81">
        <v>46431895</v>
      </c>
      <c r="V121" s="81">
        <v>10204</v>
      </c>
      <c r="W121" s="81">
        <v>647</v>
      </c>
      <c r="X121" s="81">
        <v>112630</v>
      </c>
      <c r="Y121" s="81">
        <v>124222</v>
      </c>
      <c r="Z121" s="81">
        <v>181906</v>
      </c>
      <c r="AA121" s="81">
        <v>38693</v>
      </c>
      <c r="AB121" s="81">
        <v>273348</v>
      </c>
      <c r="AC121" s="81">
        <v>0</v>
      </c>
      <c r="AD121" s="81">
        <v>29.230301667919999</v>
      </c>
      <c r="AE121" s="82"/>
      <c r="AF121" s="81">
        <v>424646276.44973588</v>
      </c>
      <c r="AG121" s="81">
        <v>16359884.741147265</v>
      </c>
      <c r="AH121" s="81">
        <v>4238308.1600581994</v>
      </c>
      <c r="AI121" s="81">
        <v>696458807.59944797</v>
      </c>
      <c r="AJ121" s="81">
        <v>606451006.49942005</v>
      </c>
      <c r="AK121" s="81">
        <v>0</v>
      </c>
      <c r="AL121" s="81">
        <v>0</v>
      </c>
      <c r="AM121" s="81">
        <v>35880721.204487316</v>
      </c>
      <c r="AN121" s="81">
        <v>0</v>
      </c>
      <c r="AO121" s="81">
        <v>0</v>
      </c>
      <c r="AP121" s="82"/>
      <c r="AQ121" s="81">
        <v>10589</v>
      </c>
      <c r="AR121" s="81">
        <v>1377</v>
      </c>
      <c r="AS121" s="81">
        <v>0</v>
      </c>
      <c r="AT121" s="81">
        <v>6</v>
      </c>
      <c r="AU121" s="81">
        <v>1</v>
      </c>
      <c r="AV121" s="81">
        <v>2</v>
      </c>
      <c r="AW121" s="81"/>
      <c r="AX121" s="82"/>
      <c r="AY121" s="81">
        <v>46916.500000000407</v>
      </c>
      <c r="AZ121" s="81">
        <v>106959.39999999981</v>
      </c>
      <c r="BA121" s="81">
        <v>0</v>
      </c>
      <c r="BB121" s="81">
        <v>2994.8</v>
      </c>
      <c r="BC121" s="81">
        <v>440</v>
      </c>
      <c r="BD121" s="81">
        <v>3929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1762</v>
      </c>
      <c r="B122" s="80">
        <v>85</v>
      </c>
      <c r="C122" s="80">
        <v>19</v>
      </c>
      <c r="D122" s="80">
        <v>5</v>
      </c>
      <c r="E122" s="80">
        <v>2022</v>
      </c>
      <c r="F122" s="80" t="s">
        <v>568</v>
      </c>
      <c r="G122" s="174" t="s">
        <v>1743</v>
      </c>
      <c r="H122" s="80" t="s">
        <v>1744</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11129</v>
      </c>
      <c r="AR122" s="81">
        <v>1388</v>
      </c>
      <c r="AS122" s="81">
        <v>0</v>
      </c>
      <c r="AT122" s="81">
        <v>6</v>
      </c>
      <c r="AU122" s="81">
        <v>1</v>
      </c>
      <c r="AV122" s="81">
        <v>2</v>
      </c>
      <c r="AW122" s="81"/>
      <c r="AX122" s="82"/>
      <c r="AY122" s="81">
        <v>49751.000000000473</v>
      </c>
      <c r="AZ122" s="81">
        <v>195829.40000000034</v>
      </c>
      <c r="BA122" s="81">
        <v>0</v>
      </c>
      <c r="BB122" s="81">
        <v>2994.8</v>
      </c>
      <c r="BC122" s="81">
        <v>440</v>
      </c>
      <c r="BD122" s="81">
        <v>3929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1763</v>
      </c>
      <c r="B123" s="80">
        <v>86</v>
      </c>
      <c r="C123" s="80">
        <v>1</v>
      </c>
      <c r="D123" s="80">
        <v>6</v>
      </c>
      <c r="E123" s="80">
        <v>1990</v>
      </c>
      <c r="F123" s="80" t="s">
        <v>562</v>
      </c>
      <c r="G123" s="80" t="s">
        <v>1764</v>
      </c>
      <c r="H123" s="80" t="s">
        <v>1765</v>
      </c>
      <c r="I123" s="177"/>
      <c r="J123" s="81">
        <v>11959.601696939308</v>
      </c>
      <c r="K123" s="81">
        <v>44.978272984484796</v>
      </c>
      <c r="L123" s="81">
        <v>24.195261165855033</v>
      </c>
      <c r="M123" s="81">
        <v>189.24939597627016</v>
      </c>
      <c r="N123" s="81">
        <v>181.46011625484201</v>
      </c>
      <c r="O123" s="81">
        <v>221.29446204636767</v>
      </c>
      <c r="P123" s="81">
        <v>205.88433294662585</v>
      </c>
      <c r="Q123" s="81">
        <v>15.872531762726487</v>
      </c>
      <c r="R123" s="81">
        <v>43.564137350109405</v>
      </c>
      <c r="S123" s="81">
        <v>16.941854019720168</v>
      </c>
      <c r="T123" s="82"/>
      <c r="U123" s="81">
        <v>289280385</v>
      </c>
      <c r="V123" s="81">
        <v>15281</v>
      </c>
      <c r="W123" s="81">
        <v>234</v>
      </c>
      <c r="X123" s="81">
        <v>63755</v>
      </c>
      <c r="Y123" s="81">
        <v>81668</v>
      </c>
      <c r="Z123" s="81">
        <v>91021</v>
      </c>
      <c r="AA123" s="81">
        <v>49991</v>
      </c>
      <c r="AB123" s="81">
        <v>257716</v>
      </c>
      <c r="AC123" s="81">
        <v>7545387</v>
      </c>
      <c r="AD123" s="81">
        <v>16.941854019720168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1766</v>
      </c>
      <c r="B124" s="80">
        <v>87</v>
      </c>
      <c r="C124" s="80">
        <v>2</v>
      </c>
      <c r="D124" s="80">
        <v>6</v>
      </c>
      <c r="E124" s="80">
        <v>2005</v>
      </c>
      <c r="F124" s="80" t="s">
        <v>565</v>
      </c>
      <c r="G124" s="80" t="s">
        <v>1764</v>
      </c>
      <c r="H124" s="80" t="s">
        <v>1765</v>
      </c>
      <c r="I124" s="177"/>
      <c r="J124" s="81">
        <v>15272.17650870463</v>
      </c>
      <c r="K124" s="81">
        <v>28.128181756186898</v>
      </c>
      <c r="L124" s="81">
        <v>28.233704477510145</v>
      </c>
      <c r="M124" s="81">
        <v>338.70138717402699</v>
      </c>
      <c r="N124" s="81">
        <v>284.70036520465362</v>
      </c>
      <c r="O124" s="81">
        <v>319.70977456787836</v>
      </c>
      <c r="P124" s="81">
        <v>214.76918976463355</v>
      </c>
      <c r="Q124" s="81">
        <v>16.506631645113387</v>
      </c>
      <c r="R124" s="81">
        <v>49.929005697531544</v>
      </c>
      <c r="S124" s="81">
        <v>37.922466912000004</v>
      </c>
      <c r="T124" s="82"/>
      <c r="U124" s="81">
        <v>387681785</v>
      </c>
      <c r="V124" s="81">
        <v>11889</v>
      </c>
      <c r="W124" s="81">
        <v>301</v>
      </c>
      <c r="X124" s="81">
        <v>63399</v>
      </c>
      <c r="Y124" s="81">
        <v>108433</v>
      </c>
      <c r="Z124" s="81">
        <v>152171</v>
      </c>
      <c r="AA124" s="81">
        <v>42709</v>
      </c>
      <c r="AB124" s="81">
        <v>280178</v>
      </c>
      <c r="AC124" s="81">
        <v>8828910.833333334</v>
      </c>
      <c r="AD124" s="81">
        <v>37.922466912000004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1767</v>
      </c>
      <c r="B125" s="80">
        <v>88</v>
      </c>
      <c r="C125" s="80">
        <v>3</v>
      </c>
      <c r="D125" s="80">
        <v>6</v>
      </c>
      <c r="E125" s="80">
        <v>2006</v>
      </c>
      <c r="F125" s="80" t="s">
        <v>566</v>
      </c>
      <c r="G125" s="80" t="s">
        <v>1764</v>
      </c>
      <c r="H125" s="80" t="s">
        <v>1765</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1768</v>
      </c>
      <c r="B126" s="80">
        <v>89</v>
      </c>
      <c r="C126" s="80">
        <v>4</v>
      </c>
      <c r="D126" s="80">
        <v>6</v>
      </c>
      <c r="E126" s="80">
        <v>2007</v>
      </c>
      <c r="F126" s="80" t="s">
        <v>567</v>
      </c>
      <c r="G126" s="80" t="s">
        <v>1764</v>
      </c>
      <c r="H126" s="80" t="s">
        <v>1765</v>
      </c>
      <c r="I126" s="177"/>
      <c r="J126" s="81">
        <v>17617.409384697614</v>
      </c>
      <c r="K126" s="81">
        <v>28.974025188724358</v>
      </c>
      <c r="L126" s="81">
        <v>23.550323392370885</v>
      </c>
      <c r="M126" s="81">
        <v>325.34932085791388</v>
      </c>
      <c r="N126" s="81">
        <v>351.7715062227864</v>
      </c>
      <c r="O126" s="81">
        <v>311.34946441173372</v>
      </c>
      <c r="P126" s="81">
        <v>216.71991985685756</v>
      </c>
      <c r="Q126" s="81">
        <v>17.414587067715384</v>
      </c>
      <c r="R126" s="81">
        <v>47.817872093274886</v>
      </c>
      <c r="S126" s="81">
        <v>45.624974384240005</v>
      </c>
      <c r="T126" s="82"/>
      <c r="U126" s="81">
        <v>502477247</v>
      </c>
      <c r="V126" s="81">
        <v>11944</v>
      </c>
      <c r="W126" s="81">
        <v>289</v>
      </c>
      <c r="X126" s="81">
        <v>72921</v>
      </c>
      <c r="Y126" s="81">
        <v>112285</v>
      </c>
      <c r="Z126" s="81">
        <v>154053</v>
      </c>
      <c r="AA126" s="81">
        <v>42440</v>
      </c>
      <c r="AB126" s="81">
        <v>279957</v>
      </c>
      <c r="AC126" s="81">
        <v>8698213.5</v>
      </c>
      <c r="AD126" s="81">
        <v>45.624974384240005</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1769</v>
      </c>
      <c r="B127" s="80">
        <v>90</v>
      </c>
      <c r="C127" s="80">
        <v>5</v>
      </c>
      <c r="D127" s="80">
        <v>6</v>
      </c>
      <c r="E127" s="80">
        <v>2008</v>
      </c>
      <c r="F127" s="80" t="s">
        <v>84</v>
      </c>
      <c r="G127" s="80" t="s">
        <v>1764</v>
      </c>
      <c r="H127" s="80" t="s">
        <v>1765</v>
      </c>
      <c r="I127" s="177"/>
      <c r="J127" s="81">
        <v>17300.944075305706</v>
      </c>
      <c r="K127" s="81">
        <v>22.800682685261211</v>
      </c>
      <c r="L127" s="81">
        <v>20.664901276865624</v>
      </c>
      <c r="M127" s="81">
        <v>367.28242089099098</v>
      </c>
      <c r="N127" s="81">
        <v>338.60228420454433</v>
      </c>
      <c r="O127" s="81">
        <v>303.15473990993337</v>
      </c>
      <c r="P127" s="81">
        <v>215.72313520506236</v>
      </c>
      <c r="Q127" s="81">
        <v>17.120569331458331</v>
      </c>
      <c r="R127" s="81">
        <v>46.499638033103508</v>
      </c>
      <c r="S127" s="81">
        <v>54.448889254000001</v>
      </c>
      <c r="T127" s="82"/>
      <c r="U127" s="81">
        <v>570044657</v>
      </c>
      <c r="V127" s="81">
        <v>11944</v>
      </c>
      <c r="W127" s="81">
        <v>289</v>
      </c>
      <c r="X127" s="81">
        <v>72921</v>
      </c>
      <c r="Y127" s="81">
        <v>114024</v>
      </c>
      <c r="Z127" s="81">
        <v>155263</v>
      </c>
      <c r="AA127" s="81">
        <v>42293</v>
      </c>
      <c r="AB127" s="81">
        <v>279753</v>
      </c>
      <c r="AC127" s="81">
        <v>8783141.833333334</v>
      </c>
      <c r="AD127" s="81">
        <v>54.448889254000001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1770</v>
      </c>
      <c r="B128" s="80">
        <v>91</v>
      </c>
      <c r="C128" s="80">
        <v>6</v>
      </c>
      <c r="D128" s="80">
        <v>6</v>
      </c>
      <c r="E128" s="80">
        <v>2009</v>
      </c>
      <c r="F128" s="80" t="s">
        <v>85</v>
      </c>
      <c r="G128" s="80" t="s">
        <v>1764</v>
      </c>
      <c r="H128" s="80" t="s">
        <v>1765</v>
      </c>
      <c r="I128" s="177"/>
      <c r="J128" s="81">
        <v>15023.558313149137</v>
      </c>
      <c r="K128" s="81">
        <v>21.405722779931356</v>
      </c>
      <c r="L128" s="81">
        <v>25.228365831520478</v>
      </c>
      <c r="M128" s="81">
        <v>355.23384490496596</v>
      </c>
      <c r="N128" s="81">
        <v>315.50855956961544</v>
      </c>
      <c r="O128" s="81">
        <v>309.26300006586865</v>
      </c>
      <c r="P128" s="81">
        <v>208.2628069710114</v>
      </c>
      <c r="Q128" s="81">
        <v>16.301872305417387</v>
      </c>
      <c r="R128" s="81">
        <v>42.188528122538621</v>
      </c>
      <c r="S128" s="81">
        <v>35.740218853119998</v>
      </c>
      <c r="T128" s="82"/>
      <c r="U128" s="81">
        <v>427744287</v>
      </c>
      <c r="V128" s="81">
        <v>14413</v>
      </c>
      <c r="W128" s="81">
        <v>455</v>
      </c>
      <c r="X128" s="81">
        <v>80276</v>
      </c>
      <c r="Y128" s="81">
        <v>115309</v>
      </c>
      <c r="Z128" s="81">
        <v>156340</v>
      </c>
      <c r="AA128" s="81">
        <v>41917</v>
      </c>
      <c r="AB128" s="81">
        <v>279629</v>
      </c>
      <c r="AC128" s="81">
        <v>7774234.833333333</v>
      </c>
      <c r="AD128" s="81">
        <v>35.740218853119998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10242.752999999999</v>
      </c>
      <c r="BJ128" s="81">
        <v>4756.8229999999994</v>
      </c>
      <c r="BK128" s="81">
        <v>60.201000000000001</v>
      </c>
      <c r="BL128" s="81">
        <v>0</v>
      </c>
      <c r="BM128" s="82"/>
      <c r="BN128" s="81">
        <v>0</v>
      </c>
      <c r="BO128" s="81">
        <v>0</v>
      </c>
      <c r="BP128" s="81">
        <v>51</v>
      </c>
      <c r="BQ128" s="81">
        <v>9</v>
      </c>
      <c r="BR128" s="81">
        <v>8</v>
      </c>
      <c r="BS128" s="81">
        <v>0</v>
      </c>
      <c r="BT128"/>
      <c r="BU128" s="80"/>
      <c r="BV128" s="80"/>
      <c r="BW128" s="80"/>
      <c r="BX128" s="80"/>
      <c r="BY128" s="80"/>
      <c r="BZ128" s="80"/>
      <c r="CA128" s="80"/>
      <c r="CB128" s="80"/>
      <c r="CC128" s="80"/>
    </row>
    <row r="129" spans="1:81">
      <c r="A129" s="80" t="s">
        <v>1771</v>
      </c>
      <c r="B129" s="80">
        <v>92</v>
      </c>
      <c r="C129" s="80">
        <v>7</v>
      </c>
      <c r="D129" s="80">
        <v>6</v>
      </c>
      <c r="E129" s="80">
        <v>2010</v>
      </c>
      <c r="F129" s="80" t="s">
        <v>86</v>
      </c>
      <c r="G129" s="80" t="s">
        <v>1764</v>
      </c>
      <c r="H129" s="80" t="s">
        <v>1765</v>
      </c>
      <c r="I129" s="177"/>
      <c r="J129" s="81">
        <v>17815.934507562841</v>
      </c>
      <c r="K129" s="81">
        <v>22.812618705209761</v>
      </c>
      <c r="L129" s="81">
        <v>23.885123511242281</v>
      </c>
      <c r="M129" s="81">
        <v>354.59556518285189</v>
      </c>
      <c r="N129" s="81">
        <v>325.22009407102905</v>
      </c>
      <c r="O129" s="81">
        <v>309.91772878169672</v>
      </c>
      <c r="P129" s="81">
        <v>212.93976767505421</v>
      </c>
      <c r="Q129" s="81">
        <v>16.965041566461032</v>
      </c>
      <c r="R129" s="81">
        <v>47.331816100257349</v>
      </c>
      <c r="S129" s="81">
        <v>41.850447787840004</v>
      </c>
      <c r="T129" s="82"/>
      <c r="U129" s="81">
        <v>460304821</v>
      </c>
      <c r="V129" s="81">
        <v>14413</v>
      </c>
      <c r="W129" s="81">
        <v>455</v>
      </c>
      <c r="X129" s="81">
        <v>80276</v>
      </c>
      <c r="Y129" s="81">
        <v>116354</v>
      </c>
      <c r="Z129" s="81">
        <v>157399</v>
      </c>
      <c r="AA129" s="81">
        <v>41788</v>
      </c>
      <c r="AB129" s="81">
        <v>278841</v>
      </c>
      <c r="AC129" s="81">
        <v>8265487.166666667</v>
      </c>
      <c r="AD129" s="81">
        <v>41.850447787840004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10208.744000000001</v>
      </c>
      <c r="BJ129" s="81">
        <v>4811.384</v>
      </c>
      <c r="BK129" s="81">
        <v>63.332889999999999</v>
      </c>
      <c r="BL129" s="81">
        <v>0</v>
      </c>
      <c r="BM129" s="82"/>
      <c r="BN129" s="81">
        <v>0</v>
      </c>
      <c r="BO129" s="81">
        <v>0</v>
      </c>
      <c r="BP129" s="81">
        <v>53</v>
      </c>
      <c r="BQ129" s="81">
        <v>9</v>
      </c>
      <c r="BR129" s="81">
        <v>8</v>
      </c>
      <c r="BS129" s="81">
        <v>0</v>
      </c>
      <c r="BT129"/>
      <c r="BU129" s="80">
        <v>14358.772000000001</v>
      </c>
      <c r="BV129" s="80">
        <v>408.37788999999998</v>
      </c>
      <c r="BW129" s="80">
        <v>71.655000000000001</v>
      </c>
      <c r="BX129" s="80">
        <v>0</v>
      </c>
      <c r="BY129" s="80">
        <v>111.139</v>
      </c>
      <c r="BZ129" s="80">
        <v>59.616</v>
      </c>
      <c r="CA129" s="80">
        <v>2E-3</v>
      </c>
      <c r="CB129" s="80">
        <v>73.899000000000001</v>
      </c>
      <c r="CC129" s="80">
        <v>0</v>
      </c>
    </row>
    <row r="130" spans="1:81">
      <c r="A130" s="80" t="s">
        <v>1772</v>
      </c>
      <c r="B130" s="80">
        <v>93</v>
      </c>
      <c r="C130" s="80">
        <v>8</v>
      </c>
      <c r="D130" s="80">
        <v>6</v>
      </c>
      <c r="E130" s="80">
        <v>2011</v>
      </c>
      <c r="F130" s="80" t="s">
        <v>87</v>
      </c>
      <c r="G130" s="80" t="s">
        <v>1764</v>
      </c>
      <c r="H130" s="80" t="s">
        <v>1765</v>
      </c>
      <c r="I130" s="177"/>
      <c r="J130" s="81">
        <v>15104.772921748794</v>
      </c>
      <c r="K130" s="81">
        <v>36.011916257259323</v>
      </c>
      <c r="L130" s="81">
        <v>23.286606181009684</v>
      </c>
      <c r="M130" s="81">
        <v>410.81658484043936</v>
      </c>
      <c r="N130" s="81">
        <v>344.86146596536071</v>
      </c>
      <c r="O130" s="81">
        <v>306.89696834820523</v>
      </c>
      <c r="P130" s="81">
        <v>208.96346261226554</v>
      </c>
      <c r="Q130" s="81">
        <v>19.528940999516678</v>
      </c>
      <c r="R130" s="81">
        <v>45.395209137479718</v>
      </c>
      <c r="S130" s="81">
        <v>34.508905100920003</v>
      </c>
      <c r="T130" s="82"/>
      <c r="U130" s="81">
        <v>408575197</v>
      </c>
      <c r="V130" s="81">
        <v>14413</v>
      </c>
      <c r="W130" s="81">
        <v>455</v>
      </c>
      <c r="X130" s="81">
        <v>80276</v>
      </c>
      <c r="Y130" s="81">
        <v>117418</v>
      </c>
      <c r="Z130" s="81">
        <v>159251</v>
      </c>
      <c r="AA130" s="81">
        <v>42228</v>
      </c>
      <c r="AB130" s="81">
        <v>278276</v>
      </c>
      <c r="AC130" s="81">
        <v>7914189.5</v>
      </c>
      <c r="AD130" s="81">
        <v>34.508905100920003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9417.2939999999999</v>
      </c>
      <c r="BJ130" s="81">
        <v>3933.694</v>
      </c>
      <c r="BK130" s="81">
        <v>14.356</v>
      </c>
      <c r="BL130" s="81">
        <v>0</v>
      </c>
      <c r="BM130" s="82"/>
      <c r="BN130" s="81">
        <v>0</v>
      </c>
      <c r="BO130" s="81">
        <v>0</v>
      </c>
      <c r="BP130" s="81">
        <v>52</v>
      </c>
      <c r="BQ130" s="81">
        <v>9</v>
      </c>
      <c r="BR130" s="81">
        <v>4</v>
      </c>
      <c r="BS130" s="81">
        <v>0</v>
      </c>
      <c r="BT130"/>
      <c r="BU130" s="80">
        <v>12771.499</v>
      </c>
      <c r="BV130" s="80">
        <v>344.34</v>
      </c>
      <c r="BW130" s="80">
        <v>68.960999999999999</v>
      </c>
      <c r="BX130" s="80">
        <v>0</v>
      </c>
      <c r="BY130" s="80">
        <v>103.639</v>
      </c>
      <c r="BZ130" s="80">
        <v>26.619</v>
      </c>
      <c r="CA130" s="80">
        <v>0</v>
      </c>
      <c r="CB130" s="80">
        <v>50.286000000000001</v>
      </c>
      <c r="CC130" s="80">
        <v>0</v>
      </c>
    </row>
    <row r="131" spans="1:81">
      <c r="A131" s="80" t="s">
        <v>1773</v>
      </c>
      <c r="B131" s="80">
        <v>94</v>
      </c>
      <c r="C131" s="80">
        <v>9</v>
      </c>
      <c r="D131" s="80">
        <v>6</v>
      </c>
      <c r="E131" s="80">
        <v>2012</v>
      </c>
      <c r="F131" s="80" t="s">
        <v>88</v>
      </c>
      <c r="G131" s="80" t="s">
        <v>1764</v>
      </c>
      <c r="H131" s="80" t="s">
        <v>1765</v>
      </c>
      <c r="I131" s="177"/>
      <c r="J131" s="81">
        <v>15765.916376143372</v>
      </c>
      <c r="K131" s="81">
        <v>35.730090649549979</v>
      </c>
      <c r="L131" s="81">
        <v>23.379537028749589</v>
      </c>
      <c r="M131" s="81">
        <v>459.08868756673428</v>
      </c>
      <c r="N131" s="81">
        <v>387.37649024500644</v>
      </c>
      <c r="O131" s="81">
        <v>307.92346960996832</v>
      </c>
      <c r="P131" s="81">
        <v>211.48114181703082</v>
      </c>
      <c r="Q131" s="81">
        <v>21.474375230141874</v>
      </c>
      <c r="R131" s="81">
        <v>48.377190168754943</v>
      </c>
      <c r="S131" s="81">
        <v>44.516855124470005</v>
      </c>
      <c r="T131" s="82"/>
      <c r="U131" s="81">
        <v>428510217</v>
      </c>
      <c r="V131" s="81">
        <v>14413</v>
      </c>
      <c r="W131" s="81">
        <v>455</v>
      </c>
      <c r="X131" s="81">
        <v>80276</v>
      </c>
      <c r="Y131" s="81">
        <v>119976</v>
      </c>
      <c r="Z131" s="81">
        <v>161051</v>
      </c>
      <c r="AA131" s="81">
        <v>42495</v>
      </c>
      <c r="AB131" s="81">
        <v>281642</v>
      </c>
      <c r="AC131" s="81">
        <v>8215618.166666667</v>
      </c>
      <c r="AD131" s="81">
        <v>44.516855124470005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9399.8389999999999</v>
      </c>
      <c r="BJ131" s="81">
        <v>3880.4119999999998</v>
      </c>
      <c r="BK131" s="81">
        <v>23.313000000000002</v>
      </c>
      <c r="BL131" s="81">
        <v>0</v>
      </c>
      <c r="BM131" s="82"/>
      <c r="BN131" s="81">
        <v>0</v>
      </c>
      <c r="BO131" s="81">
        <v>0</v>
      </c>
      <c r="BP131" s="81">
        <v>54</v>
      </c>
      <c r="BQ131" s="81">
        <v>8</v>
      </c>
      <c r="BR131" s="81">
        <v>5</v>
      </c>
      <c r="BS131" s="81">
        <v>0</v>
      </c>
      <c r="BT131"/>
      <c r="BU131" s="80">
        <v>12742.11</v>
      </c>
      <c r="BV131" s="80">
        <v>317.78199999999998</v>
      </c>
      <c r="BW131" s="80">
        <v>69.701999999999998</v>
      </c>
      <c r="BX131" s="80">
        <v>0</v>
      </c>
      <c r="BY131" s="80">
        <v>109.04300000000001</v>
      </c>
      <c r="BZ131" s="80">
        <v>32</v>
      </c>
      <c r="CA131" s="80">
        <v>0</v>
      </c>
      <c r="CB131" s="80">
        <v>32.927</v>
      </c>
      <c r="CC131" s="80">
        <v>0</v>
      </c>
    </row>
    <row r="132" spans="1:81">
      <c r="A132" s="80" t="s">
        <v>1774</v>
      </c>
      <c r="B132" s="80">
        <v>95</v>
      </c>
      <c r="C132" s="80">
        <v>10</v>
      </c>
      <c r="D132" s="80">
        <v>6</v>
      </c>
      <c r="E132" s="80">
        <v>2013</v>
      </c>
      <c r="F132" s="80" t="s">
        <v>89</v>
      </c>
      <c r="G132" s="80" t="s">
        <v>1764</v>
      </c>
      <c r="H132" s="80" t="s">
        <v>1765</v>
      </c>
      <c r="I132" s="177"/>
      <c r="J132" s="81">
        <v>17723.884823248973</v>
      </c>
      <c r="K132" s="81">
        <v>31.845768096688921</v>
      </c>
      <c r="L132" s="81">
        <v>23.38547393920285</v>
      </c>
      <c r="M132" s="81">
        <v>455.18027533606278</v>
      </c>
      <c r="N132" s="81">
        <v>409.07886632566311</v>
      </c>
      <c r="O132" s="81">
        <v>298.04265016940212</v>
      </c>
      <c r="P132" s="81">
        <v>214.79564331287139</v>
      </c>
      <c r="Q132" s="81">
        <v>21.740422909535958</v>
      </c>
      <c r="R132" s="81">
        <v>45.208233408221759</v>
      </c>
      <c r="S132" s="81">
        <v>40.284749298139999</v>
      </c>
      <c r="T132" s="82"/>
      <c r="U132" s="81">
        <v>469255449</v>
      </c>
      <c r="V132" s="81">
        <v>14413</v>
      </c>
      <c r="W132" s="81">
        <v>455</v>
      </c>
      <c r="X132" s="81">
        <v>80276</v>
      </c>
      <c r="Y132" s="81">
        <v>120551</v>
      </c>
      <c r="Z132" s="81">
        <v>162843</v>
      </c>
      <c r="AA132" s="81">
        <v>42999</v>
      </c>
      <c r="AB132" s="81">
        <v>281043</v>
      </c>
      <c r="AC132" s="81">
        <v>7494250.666666667</v>
      </c>
      <c r="AD132" s="81">
        <v>40.284749298139999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9831.6209999999992</v>
      </c>
      <c r="BJ132" s="81">
        <v>4426.1719999999996</v>
      </c>
      <c r="BK132" s="81">
        <v>26.715</v>
      </c>
      <c r="BL132" s="81">
        <v>0</v>
      </c>
      <c r="BM132" s="82"/>
      <c r="BN132" s="81">
        <v>0</v>
      </c>
      <c r="BO132" s="81">
        <v>0</v>
      </c>
      <c r="BP132" s="81">
        <v>57</v>
      </c>
      <c r="BQ132" s="81">
        <v>8</v>
      </c>
      <c r="BR132" s="81">
        <v>5</v>
      </c>
      <c r="BS132" s="81">
        <v>0</v>
      </c>
      <c r="BT132"/>
      <c r="BU132" s="80">
        <v>13663.46</v>
      </c>
      <c r="BV132" s="80">
        <v>365.80399999999997</v>
      </c>
      <c r="BW132" s="80">
        <v>63.628</v>
      </c>
      <c r="BX132" s="80">
        <v>0</v>
      </c>
      <c r="BY132" s="80">
        <v>115.78400000000001</v>
      </c>
      <c r="BZ132" s="80">
        <v>37.343000000000004</v>
      </c>
      <c r="CA132" s="80">
        <v>0</v>
      </c>
      <c r="CB132" s="80">
        <v>38.488999999999997</v>
      </c>
      <c r="CC132" s="80">
        <v>0</v>
      </c>
    </row>
    <row r="133" spans="1:81">
      <c r="A133" s="80" t="s">
        <v>1775</v>
      </c>
      <c r="B133" s="80">
        <v>96</v>
      </c>
      <c r="C133" s="80">
        <v>11</v>
      </c>
      <c r="D133" s="80">
        <v>6</v>
      </c>
      <c r="E133" s="80">
        <v>2014</v>
      </c>
      <c r="F133" s="80" t="s">
        <v>90</v>
      </c>
      <c r="G133" s="80" t="s">
        <v>1764</v>
      </c>
      <c r="H133" s="80" t="s">
        <v>1765</v>
      </c>
      <c r="I133" s="177"/>
      <c r="J133" s="81">
        <v>18312.0420866434</v>
      </c>
      <c r="K133" s="81">
        <v>30.33846209335109</v>
      </c>
      <c r="L133" s="81">
        <v>25.042983476989853</v>
      </c>
      <c r="M133" s="81">
        <v>410.4474729543511</v>
      </c>
      <c r="N133" s="81">
        <v>339.36550146201751</v>
      </c>
      <c r="O133" s="81">
        <v>284.72767887052817</v>
      </c>
      <c r="P133" s="81">
        <v>217.19827800337646</v>
      </c>
      <c r="Q133" s="81">
        <v>20.806777559762612</v>
      </c>
      <c r="R133" s="81">
        <v>47.523889897238845</v>
      </c>
      <c r="S133" s="81">
        <v>42.01510826861</v>
      </c>
      <c r="T133" s="82"/>
      <c r="U133" s="81">
        <v>533720233</v>
      </c>
      <c r="V133" s="81">
        <v>12689</v>
      </c>
      <c r="W133" s="81">
        <v>437</v>
      </c>
      <c r="X133" s="81">
        <v>78711</v>
      </c>
      <c r="Y133" s="81">
        <v>121562</v>
      </c>
      <c r="Z133" s="81">
        <v>163846</v>
      </c>
      <c r="AA133" s="81">
        <v>43255</v>
      </c>
      <c r="AB133" s="81">
        <v>280340</v>
      </c>
      <c r="AC133" s="81">
        <v>7902893</v>
      </c>
      <c r="AD133" s="81">
        <v>42.01510826861</v>
      </c>
      <c r="AE133" s="82"/>
      <c r="AF133" s="81">
        <v>5759943525.7380667</v>
      </c>
      <c r="AG133" s="81">
        <v>29239929.016181052</v>
      </c>
      <c r="AH133" s="81">
        <v>6224815.4565456994</v>
      </c>
      <c r="AI133" s="81">
        <v>570669277.70532501</v>
      </c>
      <c r="AJ133" s="81">
        <v>467202266.3157289</v>
      </c>
      <c r="AK133" s="81">
        <v>0</v>
      </c>
      <c r="AL133" s="81">
        <v>0</v>
      </c>
      <c r="AM133" s="81">
        <v>38486492.819116011</v>
      </c>
      <c r="AN133" s="81">
        <v>0</v>
      </c>
      <c r="AO133" s="81">
        <v>0</v>
      </c>
      <c r="AP133" s="82"/>
      <c r="AQ133" s="81">
        <v>4539</v>
      </c>
      <c r="AR133" s="81">
        <v>599</v>
      </c>
      <c r="AS133" s="81">
        <v>1</v>
      </c>
      <c r="AT133" s="81">
        <v>1</v>
      </c>
      <c r="AU133" s="81">
        <v>0</v>
      </c>
      <c r="AV133" s="81">
        <v>2</v>
      </c>
      <c r="AW133" s="81" t="s">
        <v>564</v>
      </c>
      <c r="AX133" s="82"/>
      <c r="AY133" s="81">
        <v>17670.5</v>
      </c>
      <c r="AZ133" s="81">
        <v>52950.799999999996</v>
      </c>
      <c r="BA133" s="81">
        <v>1500</v>
      </c>
      <c r="BB133" s="81">
        <v>198</v>
      </c>
      <c r="BC133" s="81">
        <v>0</v>
      </c>
      <c r="BD133" s="81">
        <v>45756.5</v>
      </c>
      <c r="BE133" s="81" t="s">
        <v>564</v>
      </c>
      <c r="BF133" s="82"/>
      <c r="BG133" s="81">
        <v>0</v>
      </c>
      <c r="BH133" s="81">
        <v>0</v>
      </c>
      <c r="BI133" s="81">
        <v>9132.3719999999994</v>
      </c>
      <c r="BJ133" s="81">
        <v>4626.2439999999997</v>
      </c>
      <c r="BK133" s="81">
        <v>29.416999999999998</v>
      </c>
      <c r="BL133" s="81">
        <v>0</v>
      </c>
      <c r="BM133" s="82"/>
      <c r="BN133" s="81">
        <v>0</v>
      </c>
      <c r="BO133" s="81">
        <v>0</v>
      </c>
      <c r="BP133" s="81">
        <v>55</v>
      </c>
      <c r="BQ133" s="81">
        <v>8</v>
      </c>
      <c r="BR133" s="81">
        <v>6</v>
      </c>
      <c r="BS133" s="81">
        <v>0</v>
      </c>
      <c r="BT133"/>
      <c r="BU133" s="80">
        <v>13478.098</v>
      </c>
      <c r="BV133" s="80">
        <v>87.289000000000001</v>
      </c>
      <c r="BW133" s="80">
        <v>27.178000000000001</v>
      </c>
      <c r="BX133" s="80">
        <v>0</v>
      </c>
      <c r="BY133" s="80">
        <v>121.815</v>
      </c>
      <c r="BZ133" s="80">
        <v>31.03</v>
      </c>
      <c r="CA133" s="80">
        <v>0</v>
      </c>
      <c r="CB133" s="80">
        <v>42.622999999999998</v>
      </c>
      <c r="CC133" s="80">
        <v>0</v>
      </c>
    </row>
    <row r="134" spans="1:81">
      <c r="A134" s="80" t="s">
        <v>1776</v>
      </c>
      <c r="B134" s="80">
        <v>97</v>
      </c>
      <c r="C134" s="80">
        <v>12</v>
      </c>
      <c r="D134" s="80">
        <v>6</v>
      </c>
      <c r="E134" s="80">
        <v>2015</v>
      </c>
      <c r="F134" s="80" t="s">
        <v>91</v>
      </c>
      <c r="G134" s="80" t="s">
        <v>1764</v>
      </c>
      <c r="H134" s="80" t="s">
        <v>1765</v>
      </c>
      <c r="I134" s="177"/>
      <c r="J134" s="81">
        <v>14625.552800319847</v>
      </c>
      <c r="K134" s="81">
        <v>30.128614179495191</v>
      </c>
      <c r="L134" s="81">
        <v>26.305579924877897</v>
      </c>
      <c r="M134" s="81">
        <v>416.99988066323374</v>
      </c>
      <c r="N134" s="81">
        <v>319.04955452627667</v>
      </c>
      <c r="O134" s="81">
        <v>284.13969010114585</v>
      </c>
      <c r="P134" s="81">
        <v>218.09784115599382</v>
      </c>
      <c r="Q134" s="81">
        <v>20.322083541016919</v>
      </c>
      <c r="R134" s="81">
        <v>46.365722442823774</v>
      </c>
      <c r="S134" s="81">
        <v>41.383369299836396</v>
      </c>
      <c r="T134" s="82"/>
      <c r="U134" s="81">
        <v>421449464</v>
      </c>
      <c r="V134" s="81">
        <v>12689</v>
      </c>
      <c r="W134" s="81">
        <v>437</v>
      </c>
      <c r="X134" s="81">
        <v>78711</v>
      </c>
      <c r="Y134" s="81">
        <v>122962</v>
      </c>
      <c r="Z134" s="81">
        <v>165083</v>
      </c>
      <c r="AA134" s="81">
        <v>43400</v>
      </c>
      <c r="AB134" s="81">
        <v>279697</v>
      </c>
      <c r="AC134" s="81">
        <v>7942577.833333333</v>
      </c>
      <c r="AD134" s="81">
        <v>41.383369299836396</v>
      </c>
      <c r="AE134" s="82"/>
      <c r="AF134" s="81">
        <v>4526367407.5195789</v>
      </c>
      <c r="AG134" s="81">
        <v>25927016.436188862</v>
      </c>
      <c r="AH134" s="81">
        <v>5497148.0127105536</v>
      </c>
      <c r="AI134" s="81">
        <v>591649614.97322762</v>
      </c>
      <c r="AJ134" s="81">
        <v>428175143.67705292</v>
      </c>
      <c r="AK134" s="81">
        <v>0</v>
      </c>
      <c r="AL134" s="81">
        <v>0</v>
      </c>
      <c r="AM134" s="81">
        <v>38331300.565213077</v>
      </c>
      <c r="AN134" s="81">
        <v>0</v>
      </c>
      <c r="AO134" s="81">
        <v>0</v>
      </c>
      <c r="AP134" s="82"/>
      <c r="AQ134" s="81">
        <v>5122</v>
      </c>
      <c r="AR134" s="81">
        <v>963</v>
      </c>
      <c r="AS134" s="81">
        <v>1</v>
      </c>
      <c r="AT134" s="81">
        <v>1</v>
      </c>
      <c r="AU134" s="81">
        <v>0</v>
      </c>
      <c r="AV134" s="81">
        <v>2</v>
      </c>
      <c r="AW134" s="81" t="s">
        <v>564</v>
      </c>
      <c r="AX134" s="82"/>
      <c r="AY134" s="81">
        <v>20252.400000000001</v>
      </c>
      <c r="AZ134" s="81">
        <v>96107.4</v>
      </c>
      <c r="BA134" s="81">
        <v>1500</v>
      </c>
      <c r="BB134" s="81">
        <v>198</v>
      </c>
      <c r="BC134" s="81">
        <v>0</v>
      </c>
      <c r="BD134" s="81">
        <v>45756.5</v>
      </c>
      <c r="BE134" s="81" t="s">
        <v>564</v>
      </c>
      <c r="BF134" s="82"/>
      <c r="BG134" s="81">
        <v>0</v>
      </c>
      <c r="BH134" s="81">
        <v>0</v>
      </c>
      <c r="BI134" s="81">
        <v>8839.7199999999993</v>
      </c>
      <c r="BJ134" s="81">
        <v>3538.77</v>
      </c>
      <c r="BK134" s="81">
        <v>77.441599999999994</v>
      </c>
      <c r="BL134" s="81">
        <v>0</v>
      </c>
      <c r="BM134" s="82"/>
      <c r="BN134" s="81">
        <v>0</v>
      </c>
      <c r="BO134" s="81">
        <v>0</v>
      </c>
      <c r="BP134" s="81">
        <v>55</v>
      </c>
      <c r="BQ134" s="81">
        <v>8</v>
      </c>
      <c r="BR134" s="81">
        <v>10</v>
      </c>
      <c r="BS134" s="81">
        <v>0</v>
      </c>
      <c r="BT134"/>
      <c r="BU134" s="80">
        <v>11801.834000000001</v>
      </c>
      <c r="BV134" s="80">
        <v>394.07799999999997</v>
      </c>
      <c r="BW134" s="80">
        <v>66.427999999999997</v>
      </c>
      <c r="BX134" s="80">
        <v>0</v>
      </c>
      <c r="BY134" s="80">
        <v>119.8586</v>
      </c>
      <c r="BZ134" s="80">
        <v>36.801000000000002</v>
      </c>
      <c r="CA134" s="80">
        <v>0</v>
      </c>
      <c r="CB134" s="80">
        <v>36.932000000000002</v>
      </c>
      <c r="CC134" s="80">
        <v>0</v>
      </c>
    </row>
    <row r="135" spans="1:81">
      <c r="A135" s="80" t="s">
        <v>1777</v>
      </c>
      <c r="B135" s="80">
        <v>98</v>
      </c>
      <c r="C135" s="80">
        <v>13</v>
      </c>
      <c r="D135" s="80">
        <v>6</v>
      </c>
      <c r="E135" s="80">
        <v>2016</v>
      </c>
      <c r="F135" s="80" t="s">
        <v>92</v>
      </c>
      <c r="G135" s="80" t="s">
        <v>1764</v>
      </c>
      <c r="H135" s="80" t="s">
        <v>1765</v>
      </c>
      <c r="I135" s="177"/>
      <c r="J135" s="81">
        <v>13197.650375163697</v>
      </c>
      <c r="K135" s="81">
        <v>29.035097942054396</v>
      </c>
      <c r="L135" s="81">
        <v>30.598032130095191</v>
      </c>
      <c r="M135" s="81">
        <v>358.6300881345415</v>
      </c>
      <c r="N135" s="81">
        <v>337.67160883450987</v>
      </c>
      <c r="O135" s="81">
        <v>282.82312098058031</v>
      </c>
      <c r="P135" s="81">
        <v>216.46577960627314</v>
      </c>
      <c r="Q135" s="81">
        <v>19.712904549104568</v>
      </c>
      <c r="R135" s="81">
        <v>47.81013841426293</v>
      </c>
      <c r="S135" s="81">
        <v>39.718806660479999</v>
      </c>
      <c r="T135" s="82"/>
      <c r="U135" s="81">
        <v>359300986</v>
      </c>
      <c r="V135" s="81">
        <v>12689</v>
      </c>
      <c r="W135" s="81">
        <v>437</v>
      </c>
      <c r="X135" s="81">
        <v>78711</v>
      </c>
      <c r="Y135" s="81">
        <v>124174</v>
      </c>
      <c r="Z135" s="81">
        <v>166338</v>
      </c>
      <c r="AA135" s="81">
        <v>44552</v>
      </c>
      <c r="AB135" s="81">
        <v>279093</v>
      </c>
      <c r="AC135" s="81">
        <v>8165501.0230125627</v>
      </c>
      <c r="AD135" s="81">
        <v>39.718806660479999</v>
      </c>
      <c r="AE135" s="82"/>
      <c r="AF135" s="81">
        <v>4238707908.1305308</v>
      </c>
      <c r="AG135" s="81">
        <v>24704355.231972069</v>
      </c>
      <c r="AH135" s="81">
        <v>5061915.7869073944</v>
      </c>
      <c r="AI135" s="81">
        <v>550561679.49135399</v>
      </c>
      <c r="AJ135" s="81">
        <v>459590358.17792648</v>
      </c>
      <c r="AK135" s="81">
        <v>0</v>
      </c>
      <c r="AL135" s="81">
        <v>0</v>
      </c>
      <c r="AM135" s="81">
        <v>38278240.249832623</v>
      </c>
      <c r="AN135" s="81">
        <v>0</v>
      </c>
      <c r="AO135" s="81">
        <v>0</v>
      </c>
      <c r="AP135" s="82"/>
      <c r="AQ135" s="81">
        <v>5584</v>
      </c>
      <c r="AR135" s="81">
        <v>1168</v>
      </c>
      <c r="AS135" s="81">
        <v>1</v>
      </c>
      <c r="AT135" s="81">
        <v>1</v>
      </c>
      <c r="AU135" s="81">
        <v>0</v>
      </c>
      <c r="AV135" s="81">
        <v>2</v>
      </c>
      <c r="AW135" s="81" t="s">
        <v>564</v>
      </c>
      <c r="AX135" s="82"/>
      <c r="AY135" s="81">
        <v>22418.5</v>
      </c>
      <c r="AZ135" s="81">
        <v>120152.9</v>
      </c>
      <c r="BA135" s="81">
        <v>1500</v>
      </c>
      <c r="BB135" s="81">
        <v>198</v>
      </c>
      <c r="BC135" s="81">
        <v>0</v>
      </c>
      <c r="BD135" s="81">
        <v>45756.5</v>
      </c>
      <c r="BE135" s="81" t="s">
        <v>564</v>
      </c>
      <c r="BF135" s="82"/>
      <c r="BG135" s="81">
        <v>0</v>
      </c>
      <c r="BH135" s="81">
        <v>0</v>
      </c>
      <c r="BI135" s="81">
        <v>8655.24</v>
      </c>
      <c r="BJ135" s="81">
        <v>3761.6309999999999</v>
      </c>
      <c r="BK135" s="81">
        <v>72.793000000000006</v>
      </c>
      <c r="BL135" s="81">
        <v>0</v>
      </c>
      <c r="BM135" s="82"/>
      <c r="BN135" s="81">
        <v>0</v>
      </c>
      <c r="BO135" s="81">
        <v>0</v>
      </c>
      <c r="BP135" s="81">
        <v>54</v>
      </c>
      <c r="BQ135" s="81">
        <v>7</v>
      </c>
      <c r="BR135" s="81">
        <v>9</v>
      </c>
      <c r="BS135" s="81">
        <v>0</v>
      </c>
      <c r="BT135"/>
      <c r="BU135" s="80">
        <v>11836.647999999999</v>
      </c>
      <c r="BV135" s="80">
        <v>396.57900000000001</v>
      </c>
      <c r="BW135" s="80">
        <v>83.007999999999996</v>
      </c>
      <c r="BX135" s="80">
        <v>0.26900000000000002</v>
      </c>
      <c r="BY135" s="80">
        <v>105.40600000000001</v>
      </c>
      <c r="BZ135" s="80">
        <v>33.155000000000001</v>
      </c>
      <c r="CA135" s="80">
        <v>0</v>
      </c>
      <c r="CB135" s="80">
        <v>34.598999999999997</v>
      </c>
      <c r="CC135" s="80">
        <v>0</v>
      </c>
    </row>
    <row r="136" spans="1:81">
      <c r="A136" s="80" t="s">
        <v>1778</v>
      </c>
      <c r="B136" s="80">
        <v>99</v>
      </c>
      <c r="C136" s="80">
        <v>14</v>
      </c>
      <c r="D136" s="80">
        <v>6</v>
      </c>
      <c r="E136" s="80">
        <v>2017</v>
      </c>
      <c r="F136" s="80" t="s">
        <v>71</v>
      </c>
      <c r="G136" s="80" t="s">
        <v>1764</v>
      </c>
      <c r="H136" s="80" t="s">
        <v>1765</v>
      </c>
      <c r="I136" s="177"/>
      <c r="J136" s="81">
        <v>13722.962623844092</v>
      </c>
      <c r="K136" s="81">
        <v>29.063338837453053</v>
      </c>
      <c r="L136" s="81">
        <v>28.066658229846201</v>
      </c>
      <c r="M136" s="81">
        <v>363.8715777162721</v>
      </c>
      <c r="N136" s="81">
        <v>376.22566603815483</v>
      </c>
      <c r="O136" s="81">
        <v>279.83718231134736</v>
      </c>
      <c r="P136" s="81">
        <v>216.28704827500593</v>
      </c>
      <c r="Q136" s="81">
        <v>18.967571071547439</v>
      </c>
      <c r="R136" s="81">
        <v>45.863751343685671</v>
      </c>
      <c r="S136" s="81">
        <v>38.54378217056</v>
      </c>
      <c r="T136" s="82"/>
      <c r="U136" s="81">
        <v>398011620</v>
      </c>
      <c r="V136" s="81">
        <v>12689</v>
      </c>
      <c r="W136" s="81">
        <v>437</v>
      </c>
      <c r="X136" s="81">
        <v>78711</v>
      </c>
      <c r="Y136" s="81">
        <v>125048</v>
      </c>
      <c r="Z136" s="81">
        <v>167312</v>
      </c>
      <c r="AA136" s="81">
        <v>44799</v>
      </c>
      <c r="AB136" s="81">
        <v>277707</v>
      </c>
      <c r="AC136" s="81">
        <v>7988501.8333333302</v>
      </c>
      <c r="AD136" s="81">
        <v>38.54378217056</v>
      </c>
      <c r="AE136" s="82"/>
      <c r="AF136" s="81">
        <v>4402335046.7966576</v>
      </c>
      <c r="AG136" s="81">
        <v>24963905.57202895</v>
      </c>
      <c r="AH136" s="81">
        <v>6224255.1194873694</v>
      </c>
      <c r="AI136" s="81">
        <v>585564530.87822235</v>
      </c>
      <c r="AJ136" s="81">
        <v>523315948.98713809</v>
      </c>
      <c r="AK136" s="81">
        <v>0</v>
      </c>
      <c r="AL136" s="81">
        <v>0</v>
      </c>
      <c r="AM136" s="81">
        <v>38147744.748291887</v>
      </c>
      <c r="AN136" s="81">
        <v>0</v>
      </c>
      <c r="AO136" s="81">
        <v>0</v>
      </c>
      <c r="AP136" s="82"/>
      <c r="AQ136" s="81">
        <v>5962</v>
      </c>
      <c r="AR136" s="81">
        <v>1333</v>
      </c>
      <c r="AS136" s="81">
        <v>1</v>
      </c>
      <c r="AT136" s="81">
        <v>1</v>
      </c>
      <c r="AU136" s="81">
        <v>0</v>
      </c>
      <c r="AV136" s="81">
        <v>2</v>
      </c>
      <c r="AW136" s="81" t="s">
        <v>564</v>
      </c>
      <c r="AX136" s="82"/>
      <c r="AY136" s="81">
        <v>24257.9</v>
      </c>
      <c r="AZ136" s="81">
        <v>153783.4</v>
      </c>
      <c r="BA136" s="81">
        <v>1500</v>
      </c>
      <c r="BB136" s="81">
        <v>198</v>
      </c>
      <c r="BC136" s="81">
        <v>0</v>
      </c>
      <c r="BD136" s="81">
        <v>45756.5</v>
      </c>
      <c r="BE136" s="81" t="s">
        <v>564</v>
      </c>
      <c r="BF136" s="82"/>
      <c r="BG136" s="81">
        <v>0</v>
      </c>
      <c r="BH136" s="81">
        <v>0</v>
      </c>
      <c r="BI136" s="81">
        <v>8667.6919999999991</v>
      </c>
      <c r="BJ136" s="81">
        <v>4305.17</v>
      </c>
      <c r="BK136" s="81">
        <v>38.634</v>
      </c>
      <c r="BL136" s="81">
        <v>0</v>
      </c>
      <c r="BM136" s="82"/>
      <c r="BN136" s="81">
        <v>0</v>
      </c>
      <c r="BO136" s="81">
        <v>0</v>
      </c>
      <c r="BP136" s="81">
        <v>50</v>
      </c>
      <c r="BQ136" s="81">
        <v>7</v>
      </c>
      <c r="BR136" s="81">
        <v>8</v>
      </c>
      <c r="BS136" s="81">
        <v>0</v>
      </c>
      <c r="BT136"/>
      <c r="BU136" s="80">
        <v>12220.433999999999</v>
      </c>
      <c r="BV136" s="80">
        <v>385.654</v>
      </c>
      <c r="BW136" s="80">
        <v>102.379</v>
      </c>
      <c r="BX136" s="80">
        <v>0.29099999999999998</v>
      </c>
      <c r="BY136" s="80">
        <v>102.453</v>
      </c>
      <c r="BZ136" s="80">
        <v>55.372999999999998</v>
      </c>
      <c r="CA136" s="80">
        <v>0</v>
      </c>
      <c r="CB136" s="80">
        <v>144.91200000000001</v>
      </c>
      <c r="CC136" s="80">
        <v>0</v>
      </c>
    </row>
    <row r="137" spans="1:81">
      <c r="A137" s="80" t="s">
        <v>1779</v>
      </c>
      <c r="B137" s="80">
        <v>100</v>
      </c>
      <c r="C137" s="80">
        <v>15</v>
      </c>
      <c r="D137" s="80">
        <v>6</v>
      </c>
      <c r="E137" s="80">
        <v>2018</v>
      </c>
      <c r="F137" s="80" t="s">
        <v>93</v>
      </c>
      <c r="G137" s="80" t="s">
        <v>1764</v>
      </c>
      <c r="H137" s="80" t="s">
        <v>1765</v>
      </c>
      <c r="I137" s="177"/>
      <c r="J137" s="81">
        <v>13793.364315160439</v>
      </c>
      <c r="K137" s="81">
        <v>27.44324384427421</v>
      </c>
      <c r="L137" s="81">
        <v>26.247818398523705</v>
      </c>
      <c r="M137" s="81">
        <v>371.24251269847105</v>
      </c>
      <c r="N137" s="81">
        <v>318.2222155795946</v>
      </c>
      <c r="O137" s="81">
        <v>275.57909658641051</v>
      </c>
      <c r="P137" s="81">
        <v>216.86816997557992</v>
      </c>
      <c r="Q137" s="81">
        <v>17.53959732071004</v>
      </c>
      <c r="R137" s="81">
        <v>46.497246183066231</v>
      </c>
      <c r="S137" s="81">
        <v>40.342618406760003</v>
      </c>
      <c r="T137" s="82"/>
      <c r="U137" s="81">
        <v>443805870</v>
      </c>
      <c r="V137" s="81">
        <v>12689</v>
      </c>
      <c r="W137" s="81">
        <v>437</v>
      </c>
      <c r="X137" s="81">
        <v>78711</v>
      </c>
      <c r="Y137" s="81">
        <v>126306</v>
      </c>
      <c r="Z137" s="81">
        <v>167921</v>
      </c>
      <c r="AA137" s="81">
        <v>45371</v>
      </c>
      <c r="AB137" s="81">
        <v>276739</v>
      </c>
      <c r="AC137" s="81">
        <v>8067102.833333334</v>
      </c>
      <c r="AD137" s="81">
        <v>40.342618406760003</v>
      </c>
      <c r="AE137" s="82"/>
      <c r="AF137" s="81">
        <v>4568870187.0370989</v>
      </c>
      <c r="AG137" s="81">
        <v>22763003.539599381</v>
      </c>
      <c r="AH137" s="81">
        <v>5878133.5921612279</v>
      </c>
      <c r="AI137" s="81">
        <v>584015157.466658</v>
      </c>
      <c r="AJ137" s="81">
        <v>465920404.81572431</v>
      </c>
      <c r="AK137" s="81">
        <v>0</v>
      </c>
      <c r="AL137" s="81">
        <v>0</v>
      </c>
      <c r="AM137" s="81">
        <v>38093430.727231003</v>
      </c>
      <c r="AN137" s="81">
        <v>0</v>
      </c>
      <c r="AO137" s="81">
        <v>0</v>
      </c>
      <c r="AP137" s="82"/>
      <c r="AQ137" s="81">
        <v>6362</v>
      </c>
      <c r="AR137" s="81">
        <v>1499</v>
      </c>
      <c r="AS137" s="81">
        <v>1</v>
      </c>
      <c r="AT137" s="81">
        <v>1</v>
      </c>
      <c r="AU137" s="81">
        <v>0</v>
      </c>
      <c r="AV137" s="81">
        <v>2</v>
      </c>
      <c r="AW137" s="81" t="s">
        <v>564</v>
      </c>
      <c r="AX137" s="82"/>
      <c r="AY137" s="81">
        <v>26218.60000000002</v>
      </c>
      <c r="AZ137" s="81">
        <v>186860.7</v>
      </c>
      <c r="BA137" s="81">
        <v>1500</v>
      </c>
      <c r="BB137" s="81">
        <v>198</v>
      </c>
      <c r="BC137" s="81">
        <v>0</v>
      </c>
      <c r="BD137" s="81">
        <v>45756.5</v>
      </c>
      <c r="BE137" s="81" t="s">
        <v>564</v>
      </c>
      <c r="BF137" s="82"/>
      <c r="BG137" s="81">
        <v>0</v>
      </c>
      <c r="BH137" s="81">
        <v>0</v>
      </c>
      <c r="BI137" s="81">
        <v>8352.1640000000007</v>
      </c>
      <c r="BJ137" s="81">
        <v>4202.5923700000003</v>
      </c>
      <c r="BK137" s="81">
        <v>34.551000000000002</v>
      </c>
      <c r="BL137" s="81">
        <v>0</v>
      </c>
      <c r="BM137" s="82"/>
      <c r="BN137" s="81">
        <v>0</v>
      </c>
      <c r="BO137" s="81">
        <v>0</v>
      </c>
      <c r="BP137" s="81">
        <v>52</v>
      </c>
      <c r="BQ137" s="81">
        <v>7</v>
      </c>
      <c r="BR137" s="81">
        <v>7</v>
      </c>
      <c r="BS137" s="81">
        <v>0</v>
      </c>
      <c r="BT137"/>
      <c r="BU137" s="80">
        <v>11939.142</v>
      </c>
      <c r="BV137" s="80">
        <v>364.88299999999998</v>
      </c>
      <c r="BW137" s="80">
        <v>76.697000000000003</v>
      </c>
      <c r="BX137" s="80">
        <v>0.81200000000000006</v>
      </c>
      <c r="BY137" s="80">
        <v>73.513000000000005</v>
      </c>
      <c r="BZ137" s="80">
        <v>43.863999999999997</v>
      </c>
      <c r="CA137" s="80">
        <v>0</v>
      </c>
      <c r="CB137" s="80">
        <v>90.396370000000005</v>
      </c>
      <c r="CC137" s="80">
        <v>0</v>
      </c>
    </row>
    <row r="138" spans="1:81">
      <c r="A138" s="80" t="s">
        <v>1780</v>
      </c>
      <c r="B138" s="80">
        <v>101</v>
      </c>
      <c r="C138" s="80">
        <v>16</v>
      </c>
      <c r="D138" s="80">
        <v>6</v>
      </c>
      <c r="E138" s="80">
        <v>2019</v>
      </c>
      <c r="F138" s="80" t="s">
        <v>73</v>
      </c>
      <c r="G138" s="80" t="s">
        <v>1764</v>
      </c>
      <c r="H138" s="80" t="s">
        <v>1765</v>
      </c>
      <c r="I138" s="177"/>
      <c r="J138" s="81">
        <v>12589.644342124981</v>
      </c>
      <c r="K138" s="81">
        <v>25.008662456747061</v>
      </c>
      <c r="L138" s="81">
        <v>26.465992383825164</v>
      </c>
      <c r="M138" s="81">
        <v>338.89405170671284</v>
      </c>
      <c r="N138" s="81">
        <v>304.87731909778182</v>
      </c>
      <c r="O138" s="81">
        <v>268.34602611318081</v>
      </c>
      <c r="P138" s="81">
        <v>217.18398375733543</v>
      </c>
      <c r="Q138" s="81">
        <v>16.993675112337208</v>
      </c>
      <c r="R138" s="81">
        <v>43.271847884391804</v>
      </c>
      <c r="S138" s="81">
        <v>42.589458159069991</v>
      </c>
      <c r="T138" s="82"/>
      <c r="U138" s="81">
        <v>406664255</v>
      </c>
      <c r="V138" s="81">
        <v>12689</v>
      </c>
      <c r="W138" s="81">
        <v>437</v>
      </c>
      <c r="X138" s="81">
        <v>78711</v>
      </c>
      <c r="Y138" s="81">
        <v>127233</v>
      </c>
      <c r="Z138" s="81">
        <v>168003</v>
      </c>
      <c r="AA138" s="81">
        <v>45097</v>
      </c>
      <c r="AB138" s="81">
        <v>275385</v>
      </c>
      <c r="AC138" s="81">
        <v>7630472.0000000019</v>
      </c>
      <c r="AD138" s="81">
        <v>42.589458159069991</v>
      </c>
      <c r="AE138" s="82"/>
      <c r="AF138" s="81">
        <v>4220196069.7057371</v>
      </c>
      <c r="AG138" s="81">
        <v>21985690.280368678</v>
      </c>
      <c r="AH138" s="81">
        <v>6125773.8412398258</v>
      </c>
      <c r="AI138" s="81">
        <v>554780288.21353722</v>
      </c>
      <c r="AJ138" s="81">
        <v>443348981.8950752</v>
      </c>
      <c r="AK138" s="81">
        <v>0</v>
      </c>
      <c r="AL138" s="81">
        <v>0</v>
      </c>
      <c r="AM138" s="81">
        <v>37505363.90282993</v>
      </c>
      <c r="AN138" s="81">
        <v>0</v>
      </c>
      <c r="AO138" s="81">
        <v>0</v>
      </c>
      <c r="AP138" s="82"/>
      <c r="AQ138" s="81">
        <v>6736</v>
      </c>
      <c r="AR138" s="81">
        <v>1671</v>
      </c>
      <c r="AS138" s="81">
        <v>1</v>
      </c>
      <c r="AT138" s="81">
        <v>1</v>
      </c>
      <c r="AU138" s="81">
        <v>0</v>
      </c>
      <c r="AV138" s="81">
        <v>2</v>
      </c>
      <c r="AW138" s="81" t="s">
        <v>564</v>
      </c>
      <c r="AX138" s="82"/>
      <c r="AY138" s="81">
        <v>28035.29999999997</v>
      </c>
      <c r="AZ138" s="81">
        <v>204750.7</v>
      </c>
      <c r="BA138" s="81">
        <v>1500</v>
      </c>
      <c r="BB138" s="81">
        <v>198</v>
      </c>
      <c r="BC138" s="81">
        <v>0</v>
      </c>
      <c r="BD138" s="81">
        <v>49554.389000000003</v>
      </c>
      <c r="BE138" s="81" t="s">
        <v>564</v>
      </c>
      <c r="BF138" s="82"/>
      <c r="BG138" s="81">
        <v>0</v>
      </c>
      <c r="BH138" s="81">
        <v>0</v>
      </c>
      <c r="BI138" s="81">
        <v>7164.9930000000004</v>
      </c>
      <c r="BJ138" s="81">
        <v>5133.5640000000003</v>
      </c>
      <c r="BK138" s="81">
        <v>37.233999999999995</v>
      </c>
      <c r="BL138" s="81">
        <v>0</v>
      </c>
      <c r="BM138" s="82"/>
      <c r="BN138" s="81">
        <v>0</v>
      </c>
      <c r="BO138" s="81">
        <v>0</v>
      </c>
      <c r="BP138" s="81">
        <v>48</v>
      </c>
      <c r="BQ138" s="81">
        <v>9</v>
      </c>
      <c r="BR138" s="81">
        <v>7</v>
      </c>
      <c r="BS138" s="81">
        <v>0</v>
      </c>
      <c r="BT138"/>
      <c r="BU138" s="80">
        <v>11754.905000000001</v>
      </c>
      <c r="BV138" s="80">
        <v>363.005</v>
      </c>
      <c r="BW138" s="80">
        <v>71.619</v>
      </c>
      <c r="BX138" s="80">
        <v>0.52800000000000002</v>
      </c>
      <c r="BY138" s="80">
        <v>43.951999999999998</v>
      </c>
      <c r="BZ138" s="80">
        <v>29.945</v>
      </c>
      <c r="CA138" s="80">
        <v>0</v>
      </c>
      <c r="CB138" s="80">
        <v>71.837000000000003</v>
      </c>
      <c r="CC138" s="80">
        <v>0</v>
      </c>
    </row>
    <row r="139" spans="1:81">
      <c r="A139" s="80" t="s">
        <v>1781</v>
      </c>
      <c r="B139" s="80">
        <v>102</v>
      </c>
      <c r="C139" s="80">
        <v>17</v>
      </c>
      <c r="D139" s="80">
        <v>6</v>
      </c>
      <c r="E139" s="80">
        <v>2020</v>
      </c>
      <c r="F139" s="80" t="s">
        <v>218</v>
      </c>
      <c r="G139" s="80" t="s">
        <v>1764</v>
      </c>
      <c r="H139" s="80" t="s">
        <v>1765</v>
      </c>
      <c r="I139" s="177"/>
      <c r="J139" s="81">
        <v>11567.9478650158</v>
      </c>
      <c r="K139" s="81">
        <v>25.541318189104388</v>
      </c>
      <c r="L139" s="81">
        <v>32.253284035702599</v>
      </c>
      <c r="M139" s="81">
        <v>324.98052529824247</v>
      </c>
      <c r="N139" s="81">
        <v>300.60376163381216</v>
      </c>
      <c r="O139" s="81">
        <v>235.57510172668751</v>
      </c>
      <c r="P139" s="81">
        <v>206.75797524142908</v>
      </c>
      <c r="Q139" s="81">
        <v>16.142406302131313</v>
      </c>
      <c r="R139" s="81">
        <v>43.091339066730797</v>
      </c>
      <c r="S139" s="81">
        <v>46.503597392949992</v>
      </c>
      <c r="T139" s="82"/>
      <c r="U139" s="81">
        <v>396919570</v>
      </c>
      <c r="V139" s="81">
        <v>12163</v>
      </c>
      <c r="W139" s="81">
        <v>566</v>
      </c>
      <c r="X139" s="81">
        <v>79201</v>
      </c>
      <c r="Y139" s="81">
        <v>128327</v>
      </c>
      <c r="Z139" s="81">
        <v>168336</v>
      </c>
      <c r="AA139" s="81">
        <v>46645</v>
      </c>
      <c r="AB139" s="81">
        <v>273771</v>
      </c>
      <c r="AC139" s="81">
        <v>7638282.9999999991</v>
      </c>
      <c r="AD139" s="81">
        <v>46.503597392949992</v>
      </c>
      <c r="AE139" s="82"/>
      <c r="AF139" s="81">
        <v>4031018747.3621802</v>
      </c>
      <c r="AG139" s="81">
        <v>20534842.857995994</v>
      </c>
      <c r="AH139" s="81">
        <v>7898033.1389606101</v>
      </c>
      <c r="AI139" s="81">
        <v>544080083.99033225</v>
      </c>
      <c r="AJ139" s="81">
        <v>438560556.46615607</v>
      </c>
      <c r="AK139" s="81"/>
      <c r="AL139" s="81"/>
      <c r="AM139" s="81">
        <v>35730157.159250028</v>
      </c>
      <c r="AN139" s="81"/>
      <c r="AO139" s="81"/>
      <c r="AP139" s="82"/>
      <c r="AQ139" s="81">
        <v>7119</v>
      </c>
      <c r="AR139" s="81">
        <v>1800</v>
      </c>
      <c r="AS139" s="81">
        <v>1</v>
      </c>
      <c r="AT139" s="81">
        <v>1</v>
      </c>
      <c r="AU139" s="81">
        <v>0</v>
      </c>
      <c r="AV139" s="81">
        <v>3</v>
      </c>
      <c r="AW139" s="81">
        <v>1</v>
      </c>
      <c r="AX139" s="82"/>
      <c r="AY139" s="81">
        <v>30086.099999999969</v>
      </c>
      <c r="AZ139" s="81">
        <v>240834.20000000019</v>
      </c>
      <c r="BA139" s="81">
        <v>1500</v>
      </c>
      <c r="BB139" s="81">
        <v>198</v>
      </c>
      <c r="BC139" s="81">
        <v>0</v>
      </c>
      <c r="BD139" s="81">
        <v>99454.388999999996</v>
      </c>
      <c r="BE139" s="81">
        <v>1500</v>
      </c>
      <c r="BF139" s="82"/>
      <c r="BG139" s="81">
        <v>0</v>
      </c>
      <c r="BH139" s="81">
        <v>0</v>
      </c>
      <c r="BI139" s="81">
        <v>7697.7250000000004</v>
      </c>
      <c r="BJ139" s="81">
        <v>4001.8380000000002</v>
      </c>
      <c r="BK139" s="81">
        <v>33.047000000000004</v>
      </c>
      <c r="BL139" s="81">
        <v>0</v>
      </c>
      <c r="BM139" s="82"/>
      <c r="BN139" s="81">
        <v>0</v>
      </c>
      <c r="BO139" s="81">
        <v>0</v>
      </c>
      <c r="BP139" s="81">
        <v>48</v>
      </c>
      <c r="BQ139" s="81">
        <v>6</v>
      </c>
      <c r="BR139" s="81">
        <v>7</v>
      </c>
      <c r="BS139" s="81">
        <v>0</v>
      </c>
      <c r="BT139"/>
      <c r="BU139" s="80">
        <v>11327.254000000001</v>
      </c>
      <c r="BV139" s="80">
        <v>77.695999999999998</v>
      </c>
      <c r="BW139" s="80">
        <v>9.2690000000000001</v>
      </c>
      <c r="BX139" s="80">
        <v>0.36399999999999999</v>
      </c>
      <c r="BY139" s="80">
        <v>92.120999999999995</v>
      </c>
      <c r="BZ139" s="80">
        <v>156.29599999999999</v>
      </c>
      <c r="CA139" s="80">
        <v>0</v>
      </c>
      <c r="CB139" s="80">
        <v>69.61</v>
      </c>
      <c r="CC139" s="80">
        <v>0</v>
      </c>
    </row>
    <row r="140" spans="1:81">
      <c r="A140" s="80" t="s">
        <v>1782</v>
      </c>
      <c r="B140" s="80">
        <v>102</v>
      </c>
      <c r="C140" s="80">
        <v>18</v>
      </c>
      <c r="D140" s="80">
        <v>6</v>
      </c>
      <c r="E140" s="80">
        <v>2021</v>
      </c>
      <c r="F140" s="80" t="s">
        <v>75</v>
      </c>
      <c r="G140" s="174" t="s">
        <v>1764</v>
      </c>
      <c r="H140" s="80" t="s">
        <v>1765</v>
      </c>
      <c r="I140" s="177"/>
      <c r="J140" s="81">
        <v>12781.325264524121</v>
      </c>
      <c r="K140" s="81">
        <v>27.791028057803594</v>
      </c>
      <c r="L140" s="81">
        <v>29.964048845630607</v>
      </c>
      <c r="M140" s="81">
        <v>356.62251614665877</v>
      </c>
      <c r="N140" s="81">
        <v>290.58332415689853</v>
      </c>
      <c r="O140" s="81">
        <v>228.01706666991342</v>
      </c>
      <c r="P140" s="81">
        <v>214.06506787721986</v>
      </c>
      <c r="Q140" s="81">
        <v>16.21493691967704</v>
      </c>
      <c r="R140" s="81">
        <v>44.021152136507901</v>
      </c>
      <c r="S140" s="81">
        <v>48.346026416352991</v>
      </c>
      <c r="T140" s="82"/>
      <c r="U140" s="81">
        <v>425006004</v>
      </c>
      <c r="V140" s="81">
        <v>12163</v>
      </c>
      <c r="W140" s="81">
        <v>566</v>
      </c>
      <c r="X140" s="81">
        <v>79201</v>
      </c>
      <c r="Y140" s="81">
        <v>128832</v>
      </c>
      <c r="Z140" s="81">
        <v>167772</v>
      </c>
      <c r="AA140" s="81">
        <v>47096</v>
      </c>
      <c r="AB140" s="81">
        <v>271740</v>
      </c>
      <c r="AC140" s="81">
        <v>7563261.9999999981</v>
      </c>
      <c r="AD140" s="81">
        <v>48.346026416352991</v>
      </c>
      <c r="AE140" s="82"/>
      <c r="AF140" s="81">
        <v>4249328595.2125816</v>
      </c>
      <c r="AG140" s="81">
        <v>22283299.333377555</v>
      </c>
      <c r="AH140" s="81">
        <v>6440341.8586376384</v>
      </c>
      <c r="AI140" s="81">
        <v>591878724.0388068</v>
      </c>
      <c r="AJ140" s="81">
        <v>422185306.47178489</v>
      </c>
      <c r="AK140" s="81">
        <v>0</v>
      </c>
      <c r="AL140" s="81">
        <v>0</v>
      </c>
      <c r="AM140" s="81">
        <v>35669648.872892365</v>
      </c>
      <c r="AN140" s="81">
        <v>0</v>
      </c>
      <c r="AO140" s="81">
        <v>0</v>
      </c>
      <c r="AP140" s="82"/>
      <c r="AQ140" s="81">
        <v>7509</v>
      </c>
      <c r="AR140" s="81">
        <v>1857</v>
      </c>
      <c r="AS140" s="81">
        <v>1</v>
      </c>
      <c r="AT140" s="81">
        <v>1</v>
      </c>
      <c r="AU140" s="81">
        <v>0</v>
      </c>
      <c r="AV140" s="81">
        <v>3</v>
      </c>
      <c r="AW140" s="81"/>
      <c r="AX140" s="82"/>
      <c r="AY140" s="81">
        <v>32325.20000000007</v>
      </c>
      <c r="AZ140" s="81">
        <v>270564.70000000019</v>
      </c>
      <c r="BA140" s="81">
        <v>1500</v>
      </c>
      <c r="BB140" s="81">
        <v>198</v>
      </c>
      <c r="BC140" s="81">
        <v>0</v>
      </c>
      <c r="BD140" s="81">
        <v>99454.388999999996</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1783</v>
      </c>
      <c r="B141" s="80">
        <v>102</v>
      </c>
      <c r="C141" s="80">
        <v>19</v>
      </c>
      <c r="D141" s="80">
        <v>6</v>
      </c>
      <c r="E141" s="80">
        <v>2022</v>
      </c>
      <c r="F141" s="80" t="s">
        <v>568</v>
      </c>
      <c r="G141" s="174" t="s">
        <v>1764</v>
      </c>
      <c r="H141" s="80" t="s">
        <v>1765</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7916</v>
      </c>
      <c r="AR141" s="81">
        <v>1907</v>
      </c>
      <c r="AS141" s="81">
        <v>1</v>
      </c>
      <c r="AT141" s="81">
        <v>1</v>
      </c>
      <c r="AU141" s="81">
        <v>0</v>
      </c>
      <c r="AV141" s="81">
        <v>3</v>
      </c>
      <c r="AW141" s="81"/>
      <c r="AX141" s="82"/>
      <c r="AY141" s="81">
        <v>34596.900000000198</v>
      </c>
      <c r="AZ141" s="81">
        <v>276231.60000000027</v>
      </c>
      <c r="BA141" s="81">
        <v>1500</v>
      </c>
      <c r="BB141" s="81">
        <v>198</v>
      </c>
      <c r="BC141" s="81">
        <v>0</v>
      </c>
      <c r="BD141" s="81">
        <v>99454.388999999996</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1784</v>
      </c>
      <c r="B142" s="80">
        <v>103</v>
      </c>
      <c r="C142" s="80">
        <v>1</v>
      </c>
      <c r="D142" s="80">
        <v>7</v>
      </c>
      <c r="E142" s="80">
        <v>1990</v>
      </c>
      <c r="F142" s="80" t="s">
        <v>562</v>
      </c>
      <c r="G142" s="80" t="s">
        <v>1785</v>
      </c>
      <c r="H142" s="80" t="s">
        <v>1786</v>
      </c>
      <c r="I142" s="177"/>
      <c r="J142" s="81">
        <v>547.50663004174498</v>
      </c>
      <c r="K142" s="81">
        <v>42.441534997544608</v>
      </c>
      <c r="L142" s="81">
        <v>16.954519788068119</v>
      </c>
      <c r="M142" s="81">
        <v>352.06581732605082</v>
      </c>
      <c r="N142" s="81">
        <v>271.72794696166693</v>
      </c>
      <c r="O142" s="81">
        <v>258.26156079737041</v>
      </c>
      <c r="P142" s="81">
        <v>242.41890752143962</v>
      </c>
      <c r="Q142" s="81">
        <v>16.041286271681582</v>
      </c>
      <c r="R142" s="81">
        <v>0</v>
      </c>
      <c r="S142" s="81">
        <v>15.636596021876851</v>
      </c>
      <c r="T142" s="82"/>
      <c r="U142" s="81">
        <v>23101056</v>
      </c>
      <c r="V142" s="81">
        <v>15013</v>
      </c>
      <c r="W142" s="81">
        <v>180</v>
      </c>
      <c r="X142" s="81">
        <v>125894</v>
      </c>
      <c r="Y142" s="81">
        <v>89617</v>
      </c>
      <c r="Z142" s="81">
        <v>106226</v>
      </c>
      <c r="AA142" s="81">
        <v>58862</v>
      </c>
      <c r="AB142" s="81">
        <v>260456</v>
      </c>
      <c r="AC142" s="81">
        <v>0</v>
      </c>
      <c r="AD142" s="81">
        <v>15.636596021876851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1787</v>
      </c>
      <c r="B143" s="80">
        <v>104</v>
      </c>
      <c r="C143" s="80">
        <v>2</v>
      </c>
      <c r="D143" s="80">
        <v>7</v>
      </c>
      <c r="E143" s="80">
        <v>2005</v>
      </c>
      <c r="F143" s="80" t="s">
        <v>565</v>
      </c>
      <c r="G143" s="80" t="s">
        <v>1785</v>
      </c>
      <c r="H143" s="80" t="s">
        <v>1786</v>
      </c>
      <c r="I143" s="177"/>
      <c r="J143" s="81">
        <v>323.14057800560983</v>
      </c>
      <c r="K143" s="81">
        <v>27.763017031404353</v>
      </c>
      <c r="L143" s="81">
        <v>14.269409065672047</v>
      </c>
      <c r="M143" s="81">
        <v>682.15177173752636</v>
      </c>
      <c r="N143" s="81">
        <v>396.70056935000235</v>
      </c>
      <c r="O143" s="81">
        <v>344.12117930796802</v>
      </c>
      <c r="P143" s="81">
        <v>240.00805191145727</v>
      </c>
      <c r="Q143" s="81">
        <v>15.544081595438314</v>
      </c>
      <c r="R143" s="81">
        <v>0</v>
      </c>
      <c r="S143" s="81">
        <v>27.685717345365642</v>
      </c>
      <c r="T143" s="82"/>
      <c r="U143" s="81">
        <v>14264749</v>
      </c>
      <c r="V143" s="81">
        <v>12598</v>
      </c>
      <c r="W143" s="81">
        <v>171</v>
      </c>
      <c r="X143" s="81">
        <v>114732</v>
      </c>
      <c r="Y143" s="81">
        <v>107121</v>
      </c>
      <c r="Z143" s="81">
        <v>163790</v>
      </c>
      <c r="AA143" s="81">
        <v>47728</v>
      </c>
      <c r="AB143" s="81">
        <v>263840</v>
      </c>
      <c r="AC143" s="81">
        <v>0</v>
      </c>
      <c r="AD143" s="81">
        <v>27.685717345365642</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1788</v>
      </c>
      <c r="B144" s="80">
        <v>105</v>
      </c>
      <c r="C144" s="80">
        <v>3</v>
      </c>
      <c r="D144" s="80">
        <v>7</v>
      </c>
      <c r="E144" s="80">
        <v>2006</v>
      </c>
      <c r="F144" s="80" t="s">
        <v>566</v>
      </c>
      <c r="G144" s="80" t="s">
        <v>1785</v>
      </c>
      <c r="H144" s="80" t="s">
        <v>1786</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1789</v>
      </c>
      <c r="B145" s="80">
        <v>106</v>
      </c>
      <c r="C145" s="80">
        <v>4</v>
      </c>
      <c r="D145" s="80">
        <v>7</v>
      </c>
      <c r="E145" s="80">
        <v>2007</v>
      </c>
      <c r="F145" s="80" t="s">
        <v>567</v>
      </c>
      <c r="G145" s="80" t="s">
        <v>1785</v>
      </c>
      <c r="H145" s="80" t="s">
        <v>1786</v>
      </c>
      <c r="I145" s="177"/>
      <c r="J145" s="81">
        <v>322.20972024965164</v>
      </c>
      <c r="K145" s="81">
        <v>26.778950260774394</v>
      </c>
      <c r="L145" s="81">
        <v>18.674998898427866</v>
      </c>
      <c r="M145" s="81">
        <v>662.19316299401453</v>
      </c>
      <c r="N145" s="81">
        <v>414.24802616639391</v>
      </c>
      <c r="O145" s="81">
        <v>334.81592485901251</v>
      </c>
      <c r="P145" s="81">
        <v>238.00381773535386</v>
      </c>
      <c r="Q145" s="81">
        <v>16.486060396977425</v>
      </c>
      <c r="R145" s="81">
        <v>0</v>
      </c>
      <c r="S145" s="81">
        <v>24.425634462764833</v>
      </c>
      <c r="T145" s="82"/>
      <c r="U145" s="81">
        <v>15817096</v>
      </c>
      <c r="V145" s="81">
        <v>11311</v>
      </c>
      <c r="W145" s="81">
        <v>219</v>
      </c>
      <c r="X145" s="81">
        <v>134611</v>
      </c>
      <c r="Y145" s="81">
        <v>109901</v>
      </c>
      <c r="Z145" s="81">
        <v>165664</v>
      </c>
      <c r="AA145" s="81">
        <v>46608</v>
      </c>
      <c r="AB145" s="81">
        <v>265030</v>
      </c>
      <c r="AC145" s="81">
        <v>0</v>
      </c>
      <c r="AD145" s="81">
        <v>24.425634462764833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1790</v>
      </c>
      <c r="B146" s="80">
        <v>107</v>
      </c>
      <c r="C146" s="80">
        <v>5</v>
      </c>
      <c r="D146" s="80">
        <v>7</v>
      </c>
      <c r="E146" s="80">
        <v>2008</v>
      </c>
      <c r="F146" s="80" t="s">
        <v>84</v>
      </c>
      <c r="G146" s="80" t="s">
        <v>1785</v>
      </c>
      <c r="H146" s="80" t="s">
        <v>1786</v>
      </c>
      <c r="I146" s="177"/>
      <c r="J146" s="81">
        <v>272.23943780835236</v>
      </c>
      <c r="K146" s="81">
        <v>20.096170044966993</v>
      </c>
      <c r="L146" s="81">
        <v>16.690143137724831</v>
      </c>
      <c r="M146" s="81">
        <v>682.86990189144467</v>
      </c>
      <c r="N146" s="81">
        <v>408.14105054213587</v>
      </c>
      <c r="O146" s="81">
        <v>326.81347369382695</v>
      </c>
      <c r="P146" s="81">
        <v>233.26948058385821</v>
      </c>
      <c r="Q146" s="81">
        <v>16.257971165480107</v>
      </c>
      <c r="R146" s="81">
        <v>0</v>
      </c>
      <c r="S146" s="81">
        <v>29.609874376355975</v>
      </c>
      <c r="T146" s="82"/>
      <c r="U146" s="81">
        <v>14009064</v>
      </c>
      <c r="V146" s="81">
        <v>11311</v>
      </c>
      <c r="W146" s="81">
        <v>219</v>
      </c>
      <c r="X146" s="81">
        <v>134611</v>
      </c>
      <c r="Y146" s="81">
        <v>111334</v>
      </c>
      <c r="Z146" s="81">
        <v>167380</v>
      </c>
      <c r="AA146" s="81">
        <v>45733</v>
      </c>
      <c r="AB146" s="81">
        <v>265658</v>
      </c>
      <c r="AC146" s="81">
        <v>0</v>
      </c>
      <c r="AD146" s="81">
        <v>29.609874376355975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1791</v>
      </c>
      <c r="B147" s="80">
        <v>108</v>
      </c>
      <c r="C147" s="80">
        <v>6</v>
      </c>
      <c r="D147" s="80">
        <v>7</v>
      </c>
      <c r="E147" s="80">
        <v>2009</v>
      </c>
      <c r="F147" s="80" t="s">
        <v>85</v>
      </c>
      <c r="G147" s="80" t="s">
        <v>1785</v>
      </c>
      <c r="H147" s="80" t="s">
        <v>1786</v>
      </c>
      <c r="I147" s="177"/>
      <c r="J147" s="81">
        <v>279.24087637155725</v>
      </c>
      <c r="K147" s="81">
        <v>18.64389286620678</v>
      </c>
      <c r="L147" s="81">
        <v>18.715293036043434</v>
      </c>
      <c r="M147" s="81">
        <v>679.36013706362087</v>
      </c>
      <c r="N147" s="81">
        <v>357.27181027598431</v>
      </c>
      <c r="O147" s="81">
        <v>334.8146833961157</v>
      </c>
      <c r="P147" s="81">
        <v>221.53852375004001</v>
      </c>
      <c r="Q147" s="81">
        <v>15.54889252614996</v>
      </c>
      <c r="R147" s="81">
        <v>0</v>
      </c>
      <c r="S147" s="81">
        <v>30.849456791650947</v>
      </c>
      <c r="T147" s="82"/>
      <c r="U147" s="81">
        <v>12539916</v>
      </c>
      <c r="V147" s="81">
        <v>11548</v>
      </c>
      <c r="W147" s="81">
        <v>382</v>
      </c>
      <c r="X147" s="81">
        <v>145066</v>
      </c>
      <c r="Y147" s="81">
        <v>112911</v>
      </c>
      <c r="Z147" s="81">
        <v>169257</v>
      </c>
      <c r="AA147" s="81">
        <v>44589</v>
      </c>
      <c r="AB147" s="81">
        <v>266713</v>
      </c>
      <c r="AC147" s="81">
        <v>0</v>
      </c>
      <c r="AD147" s="81">
        <v>30.849456791650947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23.82</v>
      </c>
      <c r="BJ147" s="81">
        <v>0</v>
      </c>
      <c r="BK147" s="81">
        <v>50.509999999999991</v>
      </c>
      <c r="BL147" s="81">
        <v>0</v>
      </c>
      <c r="BM147" s="82"/>
      <c r="BN147" s="81">
        <v>0</v>
      </c>
      <c r="BO147" s="81">
        <v>0</v>
      </c>
      <c r="BP147" s="81">
        <v>4</v>
      </c>
      <c r="BQ147" s="81">
        <v>0</v>
      </c>
      <c r="BR147" s="81">
        <v>12</v>
      </c>
      <c r="BS147" s="81">
        <v>0</v>
      </c>
      <c r="BT147"/>
      <c r="BU147" s="80"/>
      <c r="BV147" s="80"/>
      <c r="BW147" s="80"/>
      <c r="BX147" s="80"/>
      <c r="BY147" s="80"/>
      <c r="BZ147" s="80"/>
      <c r="CA147" s="80"/>
      <c r="CB147" s="80"/>
      <c r="CC147" s="80"/>
    </row>
    <row r="148" spans="1:81">
      <c r="A148" s="80" t="s">
        <v>1792</v>
      </c>
      <c r="B148" s="80">
        <v>109</v>
      </c>
      <c r="C148" s="80">
        <v>7</v>
      </c>
      <c r="D148" s="80">
        <v>7</v>
      </c>
      <c r="E148" s="80">
        <v>2010</v>
      </c>
      <c r="F148" s="80" t="s">
        <v>86</v>
      </c>
      <c r="G148" s="80" t="s">
        <v>1785</v>
      </c>
      <c r="H148" s="80" t="s">
        <v>1786</v>
      </c>
      <c r="I148" s="177"/>
      <c r="J148" s="81">
        <v>253.40872388935912</v>
      </c>
      <c r="K148" s="81">
        <v>19.96411266123464</v>
      </c>
      <c r="L148" s="81">
        <v>17.974178999603161</v>
      </c>
      <c r="M148" s="81">
        <v>649.94124090423054</v>
      </c>
      <c r="N148" s="81">
        <v>402.60326509586412</v>
      </c>
      <c r="O148" s="81">
        <v>336.01674780342745</v>
      </c>
      <c r="P148" s="81">
        <v>222.91717901581606</v>
      </c>
      <c r="Q148" s="81">
        <v>16.275649095520354</v>
      </c>
      <c r="R148" s="81">
        <v>0</v>
      </c>
      <c r="S148" s="81">
        <v>31.453856848937001</v>
      </c>
      <c r="T148" s="82"/>
      <c r="U148" s="81">
        <v>12429683</v>
      </c>
      <c r="V148" s="81">
        <v>11548</v>
      </c>
      <c r="W148" s="81">
        <v>382</v>
      </c>
      <c r="X148" s="81">
        <v>145066</v>
      </c>
      <c r="Y148" s="81">
        <v>114363</v>
      </c>
      <c r="Z148" s="81">
        <v>170654</v>
      </c>
      <c r="AA148" s="81">
        <v>43746</v>
      </c>
      <c r="AB148" s="81">
        <v>267510</v>
      </c>
      <c r="AC148" s="81">
        <v>0</v>
      </c>
      <c r="AD148" s="81">
        <v>31.453856848937001</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29.504000000000001</v>
      </c>
      <c r="BJ148" s="81">
        <v>0</v>
      </c>
      <c r="BK148" s="81">
        <v>53.286000000000001</v>
      </c>
      <c r="BL148" s="81">
        <v>0</v>
      </c>
      <c r="BM148" s="82"/>
      <c r="BN148" s="81">
        <v>0</v>
      </c>
      <c r="BO148" s="81">
        <v>0</v>
      </c>
      <c r="BP148" s="81">
        <v>5</v>
      </c>
      <c r="BQ148" s="81">
        <v>0</v>
      </c>
      <c r="BR148" s="81">
        <v>14</v>
      </c>
      <c r="BS148" s="81">
        <v>0</v>
      </c>
      <c r="BT148"/>
      <c r="BU148" s="80">
        <v>82.79</v>
      </c>
      <c r="BV148" s="80">
        <v>0</v>
      </c>
      <c r="BW148" s="80">
        <v>0</v>
      </c>
      <c r="BX148" s="80">
        <v>0</v>
      </c>
      <c r="BY148" s="80">
        <v>0</v>
      </c>
      <c r="BZ148" s="80">
        <v>0</v>
      </c>
      <c r="CA148" s="80">
        <v>0</v>
      </c>
      <c r="CB148" s="80">
        <v>0</v>
      </c>
      <c r="CC148" s="80">
        <v>0</v>
      </c>
    </row>
    <row r="149" spans="1:81">
      <c r="A149" s="80" t="s">
        <v>1793</v>
      </c>
      <c r="B149" s="80">
        <v>110</v>
      </c>
      <c r="C149" s="80">
        <v>8</v>
      </c>
      <c r="D149" s="80">
        <v>7</v>
      </c>
      <c r="E149" s="80">
        <v>2011</v>
      </c>
      <c r="F149" s="80" t="s">
        <v>87</v>
      </c>
      <c r="G149" s="80" t="s">
        <v>1785</v>
      </c>
      <c r="H149" s="80" t="s">
        <v>1786</v>
      </c>
      <c r="I149" s="177"/>
      <c r="J149" s="81">
        <v>247.01438618664039</v>
      </c>
      <c r="K149" s="81">
        <v>28.669110515009443</v>
      </c>
      <c r="L149" s="81">
        <v>19.15109613543645</v>
      </c>
      <c r="M149" s="81">
        <v>791.26696017135032</v>
      </c>
      <c r="N149" s="81">
        <v>434.34252756410859</v>
      </c>
      <c r="O149" s="81">
        <v>336.60556461482793</v>
      </c>
      <c r="P149" s="81">
        <v>216.45542724224967</v>
      </c>
      <c r="Q149" s="81">
        <v>18.790314226025924</v>
      </c>
      <c r="R149" s="81">
        <v>0</v>
      </c>
      <c r="S149" s="81">
        <v>43.14658197846564</v>
      </c>
      <c r="T149" s="82"/>
      <c r="U149" s="81">
        <v>11238145</v>
      </c>
      <c r="V149" s="81">
        <v>11548</v>
      </c>
      <c r="W149" s="81">
        <v>382</v>
      </c>
      <c r="X149" s="81">
        <v>145066</v>
      </c>
      <c r="Y149" s="81">
        <v>115413</v>
      </c>
      <c r="Z149" s="81">
        <v>174667</v>
      </c>
      <c r="AA149" s="81">
        <v>43742</v>
      </c>
      <c r="AB149" s="81">
        <v>267751</v>
      </c>
      <c r="AC149" s="81">
        <v>0</v>
      </c>
      <c r="AD149" s="81">
        <v>43.14658197846564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24.498000000000001</v>
      </c>
      <c r="BJ149" s="81">
        <v>0</v>
      </c>
      <c r="BK149" s="81">
        <v>42.626000000000005</v>
      </c>
      <c r="BL149" s="81">
        <v>0</v>
      </c>
      <c r="BM149" s="82"/>
      <c r="BN149" s="81">
        <v>0</v>
      </c>
      <c r="BO149" s="81">
        <v>0</v>
      </c>
      <c r="BP149" s="81">
        <v>6</v>
      </c>
      <c r="BQ149" s="81">
        <v>0</v>
      </c>
      <c r="BR149" s="81">
        <v>13</v>
      </c>
      <c r="BS149" s="81">
        <v>0</v>
      </c>
      <c r="BT149"/>
      <c r="BU149" s="80">
        <v>67.123999999999995</v>
      </c>
      <c r="BV149" s="80">
        <v>0</v>
      </c>
      <c r="BW149" s="80">
        <v>0</v>
      </c>
      <c r="BX149" s="80">
        <v>0</v>
      </c>
      <c r="BY149" s="80">
        <v>0</v>
      </c>
      <c r="BZ149" s="80">
        <v>0</v>
      </c>
      <c r="CA149" s="80">
        <v>0</v>
      </c>
      <c r="CB149" s="80">
        <v>0</v>
      </c>
      <c r="CC149" s="80">
        <v>0</v>
      </c>
    </row>
    <row r="150" spans="1:81">
      <c r="A150" s="80" t="s">
        <v>1794</v>
      </c>
      <c r="B150" s="80">
        <v>111</v>
      </c>
      <c r="C150" s="80">
        <v>9</v>
      </c>
      <c r="D150" s="80">
        <v>7</v>
      </c>
      <c r="E150" s="80">
        <v>2012</v>
      </c>
      <c r="F150" s="80" t="s">
        <v>88</v>
      </c>
      <c r="G150" s="80" t="s">
        <v>1785</v>
      </c>
      <c r="H150" s="80" t="s">
        <v>1786</v>
      </c>
      <c r="I150" s="177"/>
      <c r="J150" s="81">
        <v>318.86801719204436</v>
      </c>
      <c r="K150" s="81">
        <v>27.165579519024156</v>
      </c>
      <c r="L150" s="81">
        <v>19.18941991356099</v>
      </c>
      <c r="M150" s="81">
        <v>865.02672800772905</v>
      </c>
      <c r="N150" s="81">
        <v>485.81129004110034</v>
      </c>
      <c r="O150" s="81">
        <v>340.7136261678969</v>
      </c>
      <c r="P150" s="81">
        <v>216.20394693726524</v>
      </c>
      <c r="Q150" s="81">
        <v>20.709617191361001</v>
      </c>
      <c r="R150" s="81">
        <v>0</v>
      </c>
      <c r="S150" s="81">
        <v>38.435986862407901</v>
      </c>
      <c r="T150" s="82"/>
      <c r="U150" s="81">
        <v>14230496</v>
      </c>
      <c r="V150" s="81">
        <v>11548</v>
      </c>
      <c r="W150" s="81">
        <v>382</v>
      </c>
      <c r="X150" s="81">
        <v>145066</v>
      </c>
      <c r="Y150" s="81">
        <v>118212</v>
      </c>
      <c r="Z150" s="81">
        <v>178201</v>
      </c>
      <c r="AA150" s="81">
        <v>43444</v>
      </c>
      <c r="AB150" s="81">
        <v>271612</v>
      </c>
      <c r="AC150" s="81">
        <v>0</v>
      </c>
      <c r="AD150" s="81">
        <v>38.435986862407901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40.125</v>
      </c>
      <c r="BJ150" s="81">
        <v>0</v>
      </c>
      <c r="BK150" s="81">
        <v>49.521000000000001</v>
      </c>
      <c r="BL150" s="81">
        <v>0</v>
      </c>
      <c r="BM150" s="82"/>
      <c r="BN150" s="81">
        <v>0</v>
      </c>
      <c r="BO150" s="81">
        <v>0</v>
      </c>
      <c r="BP150" s="81">
        <v>7</v>
      </c>
      <c r="BQ150" s="81">
        <v>0</v>
      </c>
      <c r="BR150" s="81">
        <v>13</v>
      </c>
      <c r="BS150" s="81">
        <v>0</v>
      </c>
      <c r="BT150"/>
      <c r="BU150" s="80">
        <v>89.646000000000001</v>
      </c>
      <c r="BV150" s="80">
        <v>0</v>
      </c>
      <c r="BW150" s="80">
        <v>0</v>
      </c>
      <c r="BX150" s="80">
        <v>0</v>
      </c>
      <c r="BY150" s="80">
        <v>0</v>
      </c>
      <c r="BZ150" s="80">
        <v>0</v>
      </c>
      <c r="CA150" s="80">
        <v>0</v>
      </c>
      <c r="CB150" s="80">
        <v>0</v>
      </c>
      <c r="CC150" s="80">
        <v>0</v>
      </c>
    </row>
    <row r="151" spans="1:81">
      <c r="A151" s="80" t="s">
        <v>1795</v>
      </c>
      <c r="B151" s="80">
        <v>112</v>
      </c>
      <c r="C151" s="80">
        <v>10</v>
      </c>
      <c r="D151" s="80">
        <v>7</v>
      </c>
      <c r="E151" s="80">
        <v>2013</v>
      </c>
      <c r="F151" s="80" t="s">
        <v>89</v>
      </c>
      <c r="G151" s="80" t="s">
        <v>1785</v>
      </c>
      <c r="H151" s="80" t="s">
        <v>1786</v>
      </c>
      <c r="I151" s="177"/>
      <c r="J151" s="81">
        <v>297.05025016836032</v>
      </c>
      <c r="K151" s="81">
        <v>24.220691310912038</v>
      </c>
      <c r="L151" s="81">
        <v>18.413286006911505</v>
      </c>
      <c r="M151" s="81">
        <v>844.2639668100212</v>
      </c>
      <c r="N151" s="81">
        <v>485.72743451867393</v>
      </c>
      <c r="O151" s="81">
        <v>332.21516186049666</v>
      </c>
      <c r="P151" s="81">
        <v>214.73070358489943</v>
      </c>
      <c r="Q151" s="81">
        <v>21.122346746645611</v>
      </c>
      <c r="R151" s="81">
        <v>0</v>
      </c>
      <c r="S151" s="81">
        <v>24.882751167294533</v>
      </c>
      <c r="T151" s="82"/>
      <c r="U151" s="81">
        <v>12422515</v>
      </c>
      <c r="V151" s="81">
        <v>11548</v>
      </c>
      <c r="W151" s="81">
        <v>382</v>
      </c>
      <c r="X151" s="81">
        <v>145066</v>
      </c>
      <c r="Y151" s="81">
        <v>119580</v>
      </c>
      <c r="Z151" s="81">
        <v>181514</v>
      </c>
      <c r="AA151" s="81">
        <v>42986</v>
      </c>
      <c r="AB151" s="81">
        <v>273053</v>
      </c>
      <c r="AC151" s="81">
        <v>0</v>
      </c>
      <c r="AD151" s="81">
        <v>24.882751167294533</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43.619</v>
      </c>
      <c r="BJ151" s="81">
        <v>0</v>
      </c>
      <c r="BK151" s="81">
        <v>55.691999999999993</v>
      </c>
      <c r="BL151" s="81">
        <v>0</v>
      </c>
      <c r="BM151" s="82"/>
      <c r="BN151" s="81">
        <v>0</v>
      </c>
      <c r="BO151" s="81">
        <v>0</v>
      </c>
      <c r="BP151" s="81">
        <v>7</v>
      </c>
      <c r="BQ151" s="81">
        <v>0</v>
      </c>
      <c r="BR151" s="81">
        <v>13</v>
      </c>
      <c r="BS151" s="81">
        <v>0</v>
      </c>
      <c r="BT151"/>
      <c r="BU151" s="80">
        <v>99.311000000000007</v>
      </c>
      <c r="BV151" s="80">
        <v>0</v>
      </c>
      <c r="BW151" s="80">
        <v>0</v>
      </c>
      <c r="BX151" s="80">
        <v>0</v>
      </c>
      <c r="BY151" s="80">
        <v>0</v>
      </c>
      <c r="BZ151" s="80">
        <v>0</v>
      </c>
      <c r="CA151" s="80">
        <v>0</v>
      </c>
      <c r="CB151" s="80">
        <v>0</v>
      </c>
      <c r="CC151" s="80">
        <v>0</v>
      </c>
    </row>
    <row r="152" spans="1:81">
      <c r="A152" s="80" t="s">
        <v>1796</v>
      </c>
      <c r="B152" s="80">
        <v>113</v>
      </c>
      <c r="C152" s="80">
        <v>11</v>
      </c>
      <c r="D152" s="80">
        <v>7</v>
      </c>
      <c r="E152" s="80">
        <v>2014</v>
      </c>
      <c r="F152" s="80" t="s">
        <v>90</v>
      </c>
      <c r="G152" s="80" t="s">
        <v>1785</v>
      </c>
      <c r="H152" s="80" t="s">
        <v>1786</v>
      </c>
      <c r="I152" s="177"/>
      <c r="J152" s="81">
        <v>278.93325896563755</v>
      </c>
      <c r="K152" s="81">
        <v>25.94152132059887</v>
      </c>
      <c r="L152" s="81">
        <v>13.487605486817088</v>
      </c>
      <c r="M152" s="81">
        <v>754.34894513219081</v>
      </c>
      <c r="N152" s="81">
        <v>475.94115734679514</v>
      </c>
      <c r="O152" s="81">
        <v>319.55618942265107</v>
      </c>
      <c r="P152" s="81">
        <v>214.65245608804383</v>
      </c>
      <c r="Q152" s="81">
        <v>20.265418369062356</v>
      </c>
      <c r="R152" s="81">
        <v>0</v>
      </c>
      <c r="S152" s="81">
        <v>23.090965666288451</v>
      </c>
      <c r="T152" s="82"/>
      <c r="U152" s="81">
        <v>12966171</v>
      </c>
      <c r="V152" s="81">
        <v>10708</v>
      </c>
      <c r="W152" s="81">
        <v>237</v>
      </c>
      <c r="X152" s="81">
        <v>133809</v>
      </c>
      <c r="Y152" s="81">
        <v>120668</v>
      </c>
      <c r="Z152" s="81">
        <v>183888</v>
      </c>
      <c r="AA152" s="81">
        <v>42748</v>
      </c>
      <c r="AB152" s="81">
        <v>273046</v>
      </c>
      <c r="AC152" s="81">
        <v>0</v>
      </c>
      <c r="AD152" s="81">
        <v>23.090965666288451</v>
      </c>
      <c r="AE152" s="82"/>
      <c r="AF152" s="81">
        <v>157717585.42104757</v>
      </c>
      <c r="AG152" s="81">
        <v>22044870.122974921</v>
      </c>
      <c r="AH152" s="81">
        <v>2885197.7172252876</v>
      </c>
      <c r="AI152" s="81">
        <v>968234609.00968575</v>
      </c>
      <c r="AJ152" s="81">
        <v>678463724.04408503</v>
      </c>
      <c r="AK152" s="81">
        <v>0</v>
      </c>
      <c r="AL152" s="81">
        <v>0</v>
      </c>
      <c r="AM152" s="81">
        <v>37485135.614925981</v>
      </c>
      <c r="AN152" s="81">
        <v>0</v>
      </c>
      <c r="AO152" s="81">
        <v>0</v>
      </c>
      <c r="AP152" s="82"/>
      <c r="AQ152" s="81">
        <v>5036</v>
      </c>
      <c r="AR152" s="81">
        <v>829</v>
      </c>
      <c r="AS152" s="81">
        <v>0</v>
      </c>
      <c r="AT152" s="81">
        <v>0</v>
      </c>
      <c r="AU152" s="81">
        <v>0</v>
      </c>
      <c r="AV152" s="81">
        <v>0</v>
      </c>
      <c r="AW152" s="81" t="s">
        <v>564</v>
      </c>
      <c r="AX152" s="82"/>
      <c r="AY152" s="81">
        <v>20300.099999999999</v>
      </c>
      <c r="AZ152" s="81">
        <v>61114.2</v>
      </c>
      <c r="BA152" s="81">
        <v>0</v>
      </c>
      <c r="BB152" s="81">
        <v>0</v>
      </c>
      <c r="BC152" s="81">
        <v>0</v>
      </c>
      <c r="BD152" s="81">
        <v>0</v>
      </c>
      <c r="BE152" s="81" t="s">
        <v>564</v>
      </c>
      <c r="BF152" s="82"/>
      <c r="BG152" s="81">
        <v>0</v>
      </c>
      <c r="BH152" s="81">
        <v>0</v>
      </c>
      <c r="BI152" s="81">
        <v>42.457999999999998</v>
      </c>
      <c r="BJ152" s="81">
        <v>0</v>
      </c>
      <c r="BK152" s="81">
        <v>51.137999999999998</v>
      </c>
      <c r="BL152" s="81">
        <v>0</v>
      </c>
      <c r="BM152" s="82"/>
      <c r="BN152" s="81">
        <v>0</v>
      </c>
      <c r="BO152" s="81">
        <v>0</v>
      </c>
      <c r="BP152" s="81">
        <v>7</v>
      </c>
      <c r="BQ152" s="81">
        <v>0</v>
      </c>
      <c r="BR152" s="81">
        <v>12</v>
      </c>
      <c r="BS152" s="81">
        <v>0</v>
      </c>
      <c r="BT152"/>
      <c r="BU152" s="80">
        <v>93.596000000000004</v>
      </c>
      <c r="BV152" s="80">
        <v>0</v>
      </c>
      <c r="BW152" s="80">
        <v>0</v>
      </c>
      <c r="BX152" s="80">
        <v>0</v>
      </c>
      <c r="BY152" s="80">
        <v>0</v>
      </c>
      <c r="BZ152" s="80">
        <v>0</v>
      </c>
      <c r="CA152" s="80">
        <v>0</v>
      </c>
      <c r="CB152" s="80">
        <v>0</v>
      </c>
      <c r="CC152" s="80">
        <v>0</v>
      </c>
    </row>
    <row r="153" spans="1:81">
      <c r="A153" s="80" t="s">
        <v>1797</v>
      </c>
      <c r="B153" s="80">
        <v>114</v>
      </c>
      <c r="C153" s="80">
        <v>12</v>
      </c>
      <c r="D153" s="80">
        <v>7</v>
      </c>
      <c r="E153" s="80">
        <v>2015</v>
      </c>
      <c r="F153" s="80" t="s">
        <v>91</v>
      </c>
      <c r="G153" s="80" t="s">
        <v>1785</v>
      </c>
      <c r="H153" s="80" t="s">
        <v>1786</v>
      </c>
      <c r="I153" s="177"/>
      <c r="J153" s="81">
        <v>267.68750738336757</v>
      </c>
      <c r="K153" s="81">
        <v>24.8211631805964</v>
      </c>
      <c r="L153" s="81">
        <v>13.581658153387144</v>
      </c>
      <c r="M153" s="81">
        <v>839.35592763644092</v>
      </c>
      <c r="N153" s="81">
        <v>453.22627411547302</v>
      </c>
      <c r="O153" s="81">
        <v>320.35703143313219</v>
      </c>
      <c r="P153" s="81">
        <v>213.04239350154845</v>
      </c>
      <c r="Q153" s="81">
        <v>19.838911195415207</v>
      </c>
      <c r="R153" s="81">
        <v>0</v>
      </c>
      <c r="S153" s="81">
        <v>27.186247383539445</v>
      </c>
      <c r="T153" s="82"/>
      <c r="U153" s="81">
        <v>13902842</v>
      </c>
      <c r="V153" s="81">
        <v>10708</v>
      </c>
      <c r="W153" s="81">
        <v>237</v>
      </c>
      <c r="X153" s="81">
        <v>133809</v>
      </c>
      <c r="Y153" s="81">
        <v>121833</v>
      </c>
      <c r="Z153" s="81">
        <v>186125</v>
      </c>
      <c r="AA153" s="81">
        <v>42394</v>
      </c>
      <c r="AB153" s="81">
        <v>273047</v>
      </c>
      <c r="AC153" s="81">
        <v>0</v>
      </c>
      <c r="AD153" s="81">
        <v>27.186247383539445</v>
      </c>
      <c r="AE153" s="82"/>
      <c r="AF153" s="81">
        <v>150220659.70789799</v>
      </c>
      <c r="AG153" s="81">
        <v>19445741.970933482</v>
      </c>
      <c r="AH153" s="81">
        <v>2599610.6408768864</v>
      </c>
      <c r="AI153" s="81">
        <v>1026270703.2581283</v>
      </c>
      <c r="AJ153" s="81">
        <v>656861494.72533703</v>
      </c>
      <c r="AK153" s="81">
        <v>0</v>
      </c>
      <c r="AL153" s="81">
        <v>0</v>
      </c>
      <c r="AM153" s="81">
        <v>37419945.960913897</v>
      </c>
      <c r="AN153" s="81">
        <v>0</v>
      </c>
      <c r="AO153" s="81">
        <v>0</v>
      </c>
      <c r="AP153" s="82"/>
      <c r="AQ153" s="81">
        <v>5658</v>
      </c>
      <c r="AR153" s="81">
        <v>1293</v>
      </c>
      <c r="AS153" s="81">
        <v>0</v>
      </c>
      <c r="AT153" s="81">
        <v>0</v>
      </c>
      <c r="AU153" s="81">
        <v>0</v>
      </c>
      <c r="AV153" s="81">
        <v>0</v>
      </c>
      <c r="AW153" s="81" t="s">
        <v>564</v>
      </c>
      <c r="AX153" s="82"/>
      <c r="AY153" s="81">
        <v>23249.4</v>
      </c>
      <c r="AZ153" s="81">
        <v>100027.8</v>
      </c>
      <c r="BA153" s="81">
        <v>0</v>
      </c>
      <c r="BB153" s="81">
        <v>0</v>
      </c>
      <c r="BC153" s="81">
        <v>0</v>
      </c>
      <c r="BD153" s="81">
        <v>0</v>
      </c>
      <c r="BE153" s="81" t="s">
        <v>564</v>
      </c>
      <c r="BF153" s="82"/>
      <c r="BG153" s="81">
        <v>0</v>
      </c>
      <c r="BH153" s="81">
        <v>0</v>
      </c>
      <c r="BI153" s="81">
        <v>40.418999999999997</v>
      </c>
      <c r="BJ153" s="81">
        <v>0</v>
      </c>
      <c r="BK153" s="81">
        <v>45.923999999999999</v>
      </c>
      <c r="BL153" s="81">
        <v>0</v>
      </c>
      <c r="BM153" s="82"/>
      <c r="BN153" s="81">
        <v>0</v>
      </c>
      <c r="BO153" s="81">
        <v>0</v>
      </c>
      <c r="BP153" s="81">
        <v>7</v>
      </c>
      <c r="BQ153" s="81">
        <v>0</v>
      </c>
      <c r="BR153" s="81">
        <v>11</v>
      </c>
      <c r="BS153" s="81">
        <v>0</v>
      </c>
      <c r="BT153"/>
      <c r="BU153" s="80">
        <v>86.343000000000004</v>
      </c>
      <c r="BV153" s="80">
        <v>0</v>
      </c>
      <c r="BW153" s="80">
        <v>0</v>
      </c>
      <c r="BX153" s="80">
        <v>0</v>
      </c>
      <c r="BY153" s="80">
        <v>0</v>
      </c>
      <c r="BZ153" s="80">
        <v>0</v>
      </c>
      <c r="CA153" s="80">
        <v>0</v>
      </c>
      <c r="CB153" s="80">
        <v>0</v>
      </c>
      <c r="CC153" s="80">
        <v>0</v>
      </c>
    </row>
    <row r="154" spans="1:81">
      <c r="A154" s="80" t="s">
        <v>1798</v>
      </c>
      <c r="B154" s="80">
        <v>115</v>
      </c>
      <c r="C154" s="80">
        <v>13</v>
      </c>
      <c r="D154" s="80">
        <v>7</v>
      </c>
      <c r="E154" s="80">
        <v>2016</v>
      </c>
      <c r="F154" s="80" t="s">
        <v>92</v>
      </c>
      <c r="G154" s="80" t="s">
        <v>1785</v>
      </c>
      <c r="H154" s="80" t="s">
        <v>1786</v>
      </c>
      <c r="I154" s="177"/>
      <c r="J154" s="81">
        <v>300.85989896971614</v>
      </c>
      <c r="K154" s="81">
        <v>23.058893850999567</v>
      </c>
      <c r="L154" s="81">
        <v>13.486067711764793</v>
      </c>
      <c r="M154" s="81">
        <v>613.96719196766378</v>
      </c>
      <c r="N154" s="81">
        <v>403.29554876566965</v>
      </c>
      <c r="O154" s="81">
        <v>322.23078173739424</v>
      </c>
      <c r="P154" s="81">
        <v>208.01646216294154</v>
      </c>
      <c r="Q154" s="81">
        <v>19.298859601840213</v>
      </c>
      <c r="R154" s="81">
        <v>0</v>
      </c>
      <c r="S154" s="81">
        <v>27.023739704272934</v>
      </c>
      <c r="T154" s="82"/>
      <c r="U154" s="81">
        <v>14080708</v>
      </c>
      <c r="V154" s="81">
        <v>10708</v>
      </c>
      <c r="W154" s="81">
        <v>237</v>
      </c>
      <c r="X154" s="81">
        <v>133809</v>
      </c>
      <c r="Y154" s="81">
        <v>123132</v>
      </c>
      <c r="Z154" s="81">
        <v>189515</v>
      </c>
      <c r="AA154" s="81">
        <v>42813</v>
      </c>
      <c r="AB154" s="81">
        <v>273231</v>
      </c>
      <c r="AC154" s="81">
        <v>0</v>
      </c>
      <c r="AD154" s="81">
        <v>27.023739704272931</v>
      </c>
      <c r="AE154" s="82"/>
      <c r="AF154" s="81">
        <v>169116872.92912361</v>
      </c>
      <c r="AG154" s="81">
        <v>17337037.19698358</v>
      </c>
      <c r="AH154" s="81">
        <v>2331077.0999865108</v>
      </c>
      <c r="AI154" s="81">
        <v>955092808.34260476</v>
      </c>
      <c r="AJ154" s="81">
        <v>580999238.41097701</v>
      </c>
      <c r="AK154" s="81">
        <v>0</v>
      </c>
      <c r="AL154" s="81">
        <v>0</v>
      </c>
      <c r="AM154" s="81">
        <v>37474253.606152847</v>
      </c>
      <c r="AN154" s="81">
        <v>0</v>
      </c>
      <c r="AO154" s="81">
        <v>0</v>
      </c>
      <c r="AP154" s="82"/>
      <c r="AQ154" s="81">
        <v>6184</v>
      </c>
      <c r="AR154" s="81">
        <v>1634</v>
      </c>
      <c r="AS154" s="81">
        <v>0</v>
      </c>
      <c r="AT154" s="81">
        <v>0</v>
      </c>
      <c r="AU154" s="81">
        <v>0</v>
      </c>
      <c r="AV154" s="81">
        <v>0</v>
      </c>
      <c r="AW154" s="81" t="s">
        <v>564</v>
      </c>
      <c r="AX154" s="82"/>
      <c r="AY154" s="81">
        <v>25855.5</v>
      </c>
      <c r="AZ154" s="81">
        <v>159026.4</v>
      </c>
      <c r="BA154" s="81">
        <v>0</v>
      </c>
      <c r="BB154" s="81">
        <v>0</v>
      </c>
      <c r="BC154" s="81">
        <v>0</v>
      </c>
      <c r="BD154" s="81">
        <v>0</v>
      </c>
      <c r="BE154" s="81" t="s">
        <v>564</v>
      </c>
      <c r="BF154" s="82"/>
      <c r="BG154" s="81">
        <v>0</v>
      </c>
      <c r="BH154" s="81">
        <v>0</v>
      </c>
      <c r="BI154" s="81">
        <v>39.1</v>
      </c>
      <c r="BJ154" s="81">
        <v>0</v>
      </c>
      <c r="BK154" s="81">
        <v>44.518000000000001</v>
      </c>
      <c r="BL154" s="81">
        <v>0</v>
      </c>
      <c r="BM154" s="82"/>
      <c r="BN154" s="81">
        <v>0</v>
      </c>
      <c r="BO154" s="81">
        <v>0</v>
      </c>
      <c r="BP154" s="81">
        <v>7</v>
      </c>
      <c r="BQ154" s="81">
        <v>0</v>
      </c>
      <c r="BR154" s="81">
        <v>11</v>
      </c>
      <c r="BS154" s="81">
        <v>0</v>
      </c>
      <c r="BT154"/>
      <c r="BU154" s="80">
        <v>83.617999999999995</v>
      </c>
      <c r="BV154" s="80">
        <v>0</v>
      </c>
      <c r="BW154" s="80">
        <v>0</v>
      </c>
      <c r="BX154" s="80">
        <v>0</v>
      </c>
      <c r="BY154" s="80">
        <v>0</v>
      </c>
      <c r="BZ154" s="80">
        <v>0</v>
      </c>
      <c r="CA154" s="80">
        <v>0</v>
      </c>
      <c r="CB154" s="80">
        <v>0</v>
      </c>
      <c r="CC154" s="80">
        <v>0</v>
      </c>
    </row>
    <row r="155" spans="1:81">
      <c r="A155" s="80" t="s">
        <v>1799</v>
      </c>
      <c r="B155" s="80">
        <v>116</v>
      </c>
      <c r="C155" s="80">
        <v>14</v>
      </c>
      <c r="D155" s="80">
        <v>7</v>
      </c>
      <c r="E155" s="80">
        <v>2017</v>
      </c>
      <c r="F155" s="80" t="s">
        <v>71</v>
      </c>
      <c r="G155" s="80" t="s">
        <v>1785</v>
      </c>
      <c r="H155" s="80" t="s">
        <v>1786</v>
      </c>
      <c r="I155" s="177"/>
      <c r="J155" s="81">
        <v>261.74128255718671</v>
      </c>
      <c r="K155" s="81">
        <v>22.958433527132641</v>
      </c>
      <c r="L155" s="81">
        <v>13.429332752100708</v>
      </c>
      <c r="M155" s="81">
        <v>558.38267512985908</v>
      </c>
      <c r="N155" s="81">
        <v>438.63164576636319</v>
      </c>
      <c r="O155" s="81">
        <v>319.64547326592549</v>
      </c>
      <c r="P155" s="81">
        <v>205.68488398535854</v>
      </c>
      <c r="Q155" s="81">
        <v>18.662676930372069</v>
      </c>
      <c r="R155" s="81">
        <v>0</v>
      </c>
      <c r="S155" s="81">
        <v>60.254474722218376</v>
      </c>
      <c r="T155" s="82"/>
      <c r="U155" s="81">
        <v>14452864</v>
      </c>
      <c r="V155" s="81">
        <v>10708</v>
      </c>
      <c r="W155" s="81">
        <v>237</v>
      </c>
      <c r="X155" s="81">
        <v>133809</v>
      </c>
      <c r="Y155" s="81">
        <v>124271</v>
      </c>
      <c r="Z155" s="81">
        <v>191113</v>
      </c>
      <c r="AA155" s="81">
        <v>42603</v>
      </c>
      <c r="AB155" s="81">
        <v>273243</v>
      </c>
      <c r="AC155" s="81">
        <v>0</v>
      </c>
      <c r="AD155" s="81">
        <v>60.254474722218383</v>
      </c>
      <c r="AE155" s="82"/>
      <c r="AF155" s="81">
        <v>161930938.57383439</v>
      </c>
      <c r="AG155" s="81">
        <v>17470372.334501442</v>
      </c>
      <c r="AH155" s="81">
        <v>2790208.284703501</v>
      </c>
      <c r="AI155" s="81">
        <v>903793776.39758873</v>
      </c>
      <c r="AJ155" s="81">
        <v>634659073.11076629</v>
      </c>
      <c r="AK155" s="81">
        <v>0</v>
      </c>
      <c r="AL155" s="81">
        <v>0</v>
      </c>
      <c r="AM155" s="81">
        <v>37534538.986260757</v>
      </c>
      <c r="AN155" s="81">
        <v>0</v>
      </c>
      <c r="AO155" s="81">
        <v>0</v>
      </c>
      <c r="AP155" s="82"/>
      <c r="AQ155" s="81">
        <v>6739</v>
      </c>
      <c r="AR155" s="81">
        <v>1862</v>
      </c>
      <c r="AS155" s="81">
        <v>0</v>
      </c>
      <c r="AT155" s="81">
        <v>0</v>
      </c>
      <c r="AU155" s="81">
        <v>0</v>
      </c>
      <c r="AV155" s="81">
        <v>0</v>
      </c>
      <c r="AW155" s="81" t="s">
        <v>564</v>
      </c>
      <c r="AX155" s="82"/>
      <c r="AY155" s="81">
        <v>28625</v>
      </c>
      <c r="AZ155" s="81">
        <v>176346.39999999991</v>
      </c>
      <c r="BA155" s="81">
        <v>0</v>
      </c>
      <c r="BB155" s="81">
        <v>0</v>
      </c>
      <c r="BC155" s="81">
        <v>0</v>
      </c>
      <c r="BD155" s="81">
        <v>0</v>
      </c>
      <c r="BE155" s="81" t="s">
        <v>564</v>
      </c>
      <c r="BF155" s="82"/>
      <c r="BG155" s="81">
        <v>0</v>
      </c>
      <c r="BH155" s="81">
        <v>0</v>
      </c>
      <c r="BI155" s="81">
        <v>38.325000000000003</v>
      </c>
      <c r="BJ155" s="81">
        <v>0</v>
      </c>
      <c r="BK155" s="81">
        <v>60.692</v>
      </c>
      <c r="BL155" s="81">
        <v>0</v>
      </c>
      <c r="BM155" s="82"/>
      <c r="BN155" s="81">
        <v>0</v>
      </c>
      <c r="BO155" s="81">
        <v>0</v>
      </c>
      <c r="BP155" s="81">
        <v>7</v>
      </c>
      <c r="BQ155" s="81">
        <v>0</v>
      </c>
      <c r="BR155" s="81">
        <v>12</v>
      </c>
      <c r="BS155" s="81">
        <v>0</v>
      </c>
      <c r="BT155"/>
      <c r="BU155" s="80">
        <v>80.656000000000006</v>
      </c>
      <c r="BV155" s="80">
        <v>18.361000000000001</v>
      </c>
      <c r="BW155" s="80">
        <v>0</v>
      </c>
      <c r="BX155" s="80">
        <v>0</v>
      </c>
      <c r="BY155" s="80">
        <v>0</v>
      </c>
      <c r="BZ155" s="80">
        <v>0</v>
      </c>
      <c r="CA155" s="80">
        <v>0</v>
      </c>
      <c r="CB155" s="80">
        <v>0</v>
      </c>
      <c r="CC155" s="80">
        <v>0</v>
      </c>
    </row>
    <row r="156" spans="1:81">
      <c r="A156" s="80" t="s">
        <v>1800</v>
      </c>
      <c r="B156" s="80">
        <v>117</v>
      </c>
      <c r="C156" s="80">
        <v>15</v>
      </c>
      <c r="D156" s="80">
        <v>7</v>
      </c>
      <c r="E156" s="80">
        <v>2018</v>
      </c>
      <c r="F156" s="80" t="s">
        <v>93</v>
      </c>
      <c r="G156" s="80" t="s">
        <v>1785</v>
      </c>
      <c r="H156" s="80" t="s">
        <v>1786</v>
      </c>
      <c r="I156" s="177"/>
      <c r="J156" s="81">
        <v>263.94909240835483</v>
      </c>
      <c r="K156" s="81">
        <v>21.662984401117342</v>
      </c>
      <c r="L156" s="81">
        <v>12.596345564038035</v>
      </c>
      <c r="M156" s="81">
        <v>592.59890483491574</v>
      </c>
      <c r="N156" s="81">
        <v>420.00637580288628</v>
      </c>
      <c r="O156" s="81">
        <v>316.46932931815343</v>
      </c>
      <c r="P156" s="81">
        <v>203.80474381033648</v>
      </c>
      <c r="Q156" s="81">
        <v>17.269980653011231</v>
      </c>
      <c r="R156" s="81">
        <v>0</v>
      </c>
      <c r="S156" s="81">
        <v>59.679340291109384</v>
      </c>
      <c r="T156" s="82"/>
      <c r="U156" s="81">
        <v>14523353</v>
      </c>
      <c r="V156" s="81">
        <v>10708</v>
      </c>
      <c r="W156" s="81">
        <v>237</v>
      </c>
      <c r="X156" s="81">
        <v>133809</v>
      </c>
      <c r="Y156" s="81">
        <v>125293</v>
      </c>
      <c r="Z156" s="81">
        <v>192837</v>
      </c>
      <c r="AA156" s="81">
        <v>42638</v>
      </c>
      <c r="AB156" s="81">
        <v>272485</v>
      </c>
      <c r="AC156" s="81">
        <v>0</v>
      </c>
      <c r="AD156" s="81">
        <v>59.679340291109384</v>
      </c>
      <c r="AE156" s="82"/>
      <c r="AF156" s="81">
        <v>160624451.2026802</v>
      </c>
      <c r="AG156" s="81">
        <v>15513783.274419639</v>
      </c>
      <c r="AH156" s="81">
        <v>2680489.7279017898</v>
      </c>
      <c r="AI156" s="81">
        <v>936566343.7279315</v>
      </c>
      <c r="AJ156" s="81">
        <v>633304857.64757419</v>
      </c>
      <c r="AK156" s="81">
        <v>0</v>
      </c>
      <c r="AL156" s="81">
        <v>0</v>
      </c>
      <c r="AM156" s="81">
        <v>37507862.902263641</v>
      </c>
      <c r="AN156" s="81">
        <v>0</v>
      </c>
      <c r="AO156" s="81">
        <v>0</v>
      </c>
      <c r="AP156" s="82"/>
      <c r="AQ156" s="81">
        <v>7307</v>
      </c>
      <c r="AR156" s="81">
        <v>2095</v>
      </c>
      <c r="AS156" s="81">
        <v>0</v>
      </c>
      <c r="AT156" s="81">
        <v>0</v>
      </c>
      <c r="AU156" s="81">
        <v>0</v>
      </c>
      <c r="AV156" s="81">
        <v>0</v>
      </c>
      <c r="AW156" s="81" t="s">
        <v>564</v>
      </c>
      <c r="AX156" s="82"/>
      <c r="AY156" s="81">
        <v>31513.200000000001</v>
      </c>
      <c r="AZ156" s="81">
        <v>161013</v>
      </c>
      <c r="BA156" s="81">
        <v>0</v>
      </c>
      <c r="BB156" s="81">
        <v>0</v>
      </c>
      <c r="BC156" s="81">
        <v>0</v>
      </c>
      <c r="BD156" s="81">
        <v>0</v>
      </c>
      <c r="BE156" s="81" t="s">
        <v>564</v>
      </c>
      <c r="BF156" s="82"/>
      <c r="BG156" s="81">
        <v>0</v>
      </c>
      <c r="BH156" s="81">
        <v>0</v>
      </c>
      <c r="BI156" s="81">
        <v>32.279000000000003</v>
      </c>
      <c r="BJ156" s="81">
        <v>0</v>
      </c>
      <c r="BK156" s="81">
        <v>57.247</v>
      </c>
      <c r="BL156" s="81">
        <v>0</v>
      </c>
      <c r="BM156" s="82"/>
      <c r="BN156" s="81">
        <v>0</v>
      </c>
      <c r="BO156" s="81">
        <v>0</v>
      </c>
      <c r="BP156" s="81">
        <v>6</v>
      </c>
      <c r="BQ156" s="81">
        <v>0</v>
      </c>
      <c r="BR156" s="81">
        <v>12</v>
      </c>
      <c r="BS156" s="81">
        <v>0</v>
      </c>
      <c r="BT156"/>
      <c r="BU156" s="80">
        <v>73.462999999999994</v>
      </c>
      <c r="BV156" s="80">
        <v>16.062999999999999</v>
      </c>
      <c r="BW156" s="80">
        <v>0</v>
      </c>
      <c r="BX156" s="80">
        <v>0</v>
      </c>
      <c r="BY156" s="80">
        <v>0</v>
      </c>
      <c r="BZ156" s="80">
        <v>0</v>
      </c>
      <c r="CA156" s="80">
        <v>0</v>
      </c>
      <c r="CB156" s="80">
        <v>0</v>
      </c>
      <c r="CC156" s="80">
        <v>0</v>
      </c>
    </row>
    <row r="157" spans="1:81">
      <c r="A157" s="80" t="s">
        <v>1801</v>
      </c>
      <c r="B157" s="80">
        <v>118</v>
      </c>
      <c r="C157" s="80">
        <v>16</v>
      </c>
      <c r="D157" s="80">
        <v>7</v>
      </c>
      <c r="E157" s="80">
        <v>2019</v>
      </c>
      <c r="F157" s="80" t="s">
        <v>73</v>
      </c>
      <c r="G157" s="80" t="s">
        <v>1785</v>
      </c>
      <c r="H157" s="80" t="s">
        <v>1786</v>
      </c>
      <c r="I157" s="177"/>
      <c r="J157" s="81">
        <v>255.76093782730183</v>
      </c>
      <c r="K157" s="81">
        <v>19.78230933346001</v>
      </c>
      <c r="L157" s="81">
        <v>12.704723904689459</v>
      </c>
      <c r="M157" s="81">
        <v>579.26404426444276</v>
      </c>
      <c r="N157" s="81">
        <v>404.15297678439168</v>
      </c>
      <c r="O157" s="81">
        <v>310.22003681884166</v>
      </c>
      <c r="P157" s="81">
        <v>203.72346011714311</v>
      </c>
      <c r="Q157" s="81">
        <v>16.779360484942298</v>
      </c>
      <c r="R157" s="81">
        <v>0</v>
      </c>
      <c r="S157" s="81">
        <v>49.892682772794302</v>
      </c>
      <c r="T157" s="82"/>
      <c r="U157" s="81">
        <v>14115434</v>
      </c>
      <c r="V157" s="81">
        <v>10708</v>
      </c>
      <c r="W157" s="81">
        <v>237</v>
      </c>
      <c r="X157" s="81">
        <v>133809</v>
      </c>
      <c r="Y157" s="81">
        <v>126442</v>
      </c>
      <c r="Z157" s="81">
        <v>194219</v>
      </c>
      <c r="AA157" s="81">
        <v>42302</v>
      </c>
      <c r="AB157" s="81">
        <v>271912</v>
      </c>
      <c r="AC157" s="81">
        <v>0</v>
      </c>
      <c r="AD157" s="81">
        <v>49.892682772794302</v>
      </c>
      <c r="AE157" s="82"/>
      <c r="AF157" s="81">
        <v>154642330.92867249</v>
      </c>
      <c r="AG157" s="81">
        <v>14980024.56175367</v>
      </c>
      <c r="AH157" s="81">
        <v>2837302.175480675</v>
      </c>
      <c r="AI157" s="81">
        <v>952943785.91745639</v>
      </c>
      <c r="AJ157" s="81">
        <v>605894309.66018653</v>
      </c>
      <c r="AK157" s="81">
        <v>0</v>
      </c>
      <c r="AL157" s="81">
        <v>0</v>
      </c>
      <c r="AM157" s="81">
        <v>37032367.447559938</v>
      </c>
      <c r="AN157" s="81">
        <v>0</v>
      </c>
      <c r="AO157" s="81">
        <v>0</v>
      </c>
      <c r="AP157" s="82"/>
      <c r="AQ157" s="81">
        <v>7837</v>
      </c>
      <c r="AR157" s="81">
        <v>2232</v>
      </c>
      <c r="AS157" s="81">
        <v>0</v>
      </c>
      <c r="AT157" s="81">
        <v>0</v>
      </c>
      <c r="AU157" s="81">
        <v>0</v>
      </c>
      <c r="AV157" s="81">
        <v>0</v>
      </c>
      <c r="AW157" s="81" t="s">
        <v>564</v>
      </c>
      <c r="AX157" s="82"/>
      <c r="AY157" s="81">
        <v>34288.900000000089</v>
      </c>
      <c r="AZ157" s="81">
        <v>200374.1</v>
      </c>
      <c r="BA157" s="81">
        <v>0</v>
      </c>
      <c r="BB157" s="81">
        <v>0</v>
      </c>
      <c r="BC157" s="81">
        <v>0</v>
      </c>
      <c r="BD157" s="81">
        <v>0</v>
      </c>
      <c r="BE157" s="81" t="s">
        <v>564</v>
      </c>
      <c r="BF157" s="82"/>
      <c r="BG157" s="81">
        <v>0</v>
      </c>
      <c r="BH157" s="81">
        <v>0</v>
      </c>
      <c r="BI157" s="81">
        <v>38.859000000000002</v>
      </c>
      <c r="BJ157" s="81">
        <v>0</v>
      </c>
      <c r="BK157" s="81">
        <v>57.422999999999995</v>
      </c>
      <c r="BL157" s="81">
        <v>0</v>
      </c>
      <c r="BM157" s="82"/>
      <c r="BN157" s="81">
        <v>0</v>
      </c>
      <c r="BO157" s="81">
        <v>0</v>
      </c>
      <c r="BP157" s="81">
        <v>8</v>
      </c>
      <c r="BQ157" s="81">
        <v>0</v>
      </c>
      <c r="BR157" s="81">
        <v>12</v>
      </c>
      <c r="BS157" s="81">
        <v>0</v>
      </c>
      <c r="BT157"/>
      <c r="BU157" s="80">
        <v>84.055999999999997</v>
      </c>
      <c r="BV157" s="80">
        <v>12.226000000000001</v>
      </c>
      <c r="BW157" s="80">
        <v>0</v>
      </c>
      <c r="BX157" s="80">
        <v>0</v>
      </c>
      <c r="BY157" s="80">
        <v>0</v>
      </c>
      <c r="BZ157" s="80">
        <v>0</v>
      </c>
      <c r="CA157" s="80">
        <v>0</v>
      </c>
      <c r="CB157" s="80">
        <v>0</v>
      </c>
      <c r="CC157" s="80">
        <v>0</v>
      </c>
    </row>
    <row r="158" spans="1:81">
      <c r="A158" s="80" t="s">
        <v>1802</v>
      </c>
      <c r="B158" s="80">
        <v>119</v>
      </c>
      <c r="C158" s="80">
        <v>17</v>
      </c>
      <c r="D158" s="80">
        <v>7</v>
      </c>
      <c r="E158" s="80">
        <v>2020</v>
      </c>
      <c r="F158" s="80" t="s">
        <v>218</v>
      </c>
      <c r="G158" s="174" t="s">
        <v>1785</v>
      </c>
      <c r="H158" s="80" t="s">
        <v>1786</v>
      </c>
      <c r="I158" s="177"/>
      <c r="J158" s="81">
        <v>189.12998006840891</v>
      </c>
      <c r="K158" s="81">
        <v>22.516305160518417</v>
      </c>
      <c r="L158" s="81">
        <v>22.939828683537264</v>
      </c>
      <c r="M158" s="81">
        <v>553.58675611027729</v>
      </c>
      <c r="N158" s="81">
        <v>389.82714043641971</v>
      </c>
      <c r="O158" s="81">
        <v>272.84202596738288</v>
      </c>
      <c r="P158" s="81">
        <v>190.42389573098495</v>
      </c>
      <c r="Q158" s="81">
        <v>16.001425360145507</v>
      </c>
      <c r="R158" s="81">
        <v>0</v>
      </c>
      <c r="S158" s="81">
        <v>50.054413478879397</v>
      </c>
      <c r="T158" s="82"/>
      <c r="U158" s="81">
        <v>12647140</v>
      </c>
      <c r="V158" s="81">
        <v>10372</v>
      </c>
      <c r="W158" s="81">
        <v>464</v>
      </c>
      <c r="X158" s="81">
        <v>142220</v>
      </c>
      <c r="Y158" s="81">
        <v>127819</v>
      </c>
      <c r="Z158" s="81">
        <v>194966</v>
      </c>
      <c r="AA158" s="81">
        <v>42960</v>
      </c>
      <c r="AB158" s="81">
        <v>271380</v>
      </c>
      <c r="AC158" s="81">
        <v>0</v>
      </c>
      <c r="AD158" s="81">
        <v>50.054413478879397</v>
      </c>
      <c r="AE158" s="82"/>
      <c r="AF158" s="81">
        <v>135823185.4671669</v>
      </c>
      <c r="AG158" s="81">
        <v>16083699.60405864</v>
      </c>
      <c r="AH158" s="81">
        <v>4153139.0104495785</v>
      </c>
      <c r="AI158" s="81">
        <v>925124451.80606258</v>
      </c>
      <c r="AJ158" s="81">
        <v>607011517.2091825</v>
      </c>
      <c r="AK158" s="81"/>
      <c r="AL158" s="81"/>
      <c r="AM158" s="81">
        <v>35418105.094685972</v>
      </c>
      <c r="AN158" s="81"/>
      <c r="AO158" s="81"/>
      <c r="AP158" s="82"/>
      <c r="AQ158" s="81">
        <v>8322</v>
      </c>
      <c r="AR158" s="81">
        <v>2407</v>
      </c>
      <c r="AS158" s="81">
        <v>0</v>
      </c>
      <c r="AT158" s="81">
        <v>0</v>
      </c>
      <c r="AU158" s="81">
        <v>0</v>
      </c>
      <c r="AV158" s="81">
        <v>1</v>
      </c>
      <c r="AW158" s="81">
        <v>0</v>
      </c>
      <c r="AX158" s="82"/>
      <c r="AY158" s="81">
        <v>36927.400000000183</v>
      </c>
      <c r="AZ158" s="81">
        <v>211209.4</v>
      </c>
      <c r="BA158" s="81">
        <v>0</v>
      </c>
      <c r="BB158" s="81">
        <v>0</v>
      </c>
      <c r="BC158" s="81">
        <v>0</v>
      </c>
      <c r="BD158" s="81">
        <v>8131.8249999999998</v>
      </c>
      <c r="BE158" s="81">
        <v>0</v>
      </c>
      <c r="BF158" s="82"/>
      <c r="BG158" s="81">
        <v>0</v>
      </c>
      <c r="BH158" s="81">
        <v>0</v>
      </c>
      <c r="BI158" s="81">
        <v>38.606000000000002</v>
      </c>
      <c r="BJ158" s="81">
        <v>0</v>
      </c>
      <c r="BK158" s="81">
        <v>41.282999999999994</v>
      </c>
      <c r="BL158" s="81">
        <v>0</v>
      </c>
      <c r="BM158" s="82"/>
      <c r="BN158" s="81">
        <v>0</v>
      </c>
      <c r="BO158" s="81">
        <v>0</v>
      </c>
      <c r="BP158" s="81">
        <v>8</v>
      </c>
      <c r="BQ158" s="81">
        <v>0</v>
      </c>
      <c r="BR158" s="81">
        <v>11</v>
      </c>
      <c r="BS158" s="81">
        <v>0</v>
      </c>
      <c r="BT158"/>
      <c r="BU158" s="80">
        <v>74.902000000000001</v>
      </c>
      <c r="BV158" s="80">
        <v>4.9870000000000001</v>
      </c>
      <c r="BW158" s="80">
        <v>0</v>
      </c>
      <c r="BX158" s="80">
        <v>0</v>
      </c>
      <c r="BY158" s="80">
        <v>0</v>
      </c>
      <c r="BZ158" s="80">
        <v>0</v>
      </c>
      <c r="CA158" s="80">
        <v>0</v>
      </c>
      <c r="CB158" s="80">
        <v>0</v>
      </c>
      <c r="CC158" s="80">
        <v>0</v>
      </c>
    </row>
    <row r="159" spans="1:81">
      <c r="A159" s="80" t="s">
        <v>1803</v>
      </c>
      <c r="B159" s="80">
        <v>119</v>
      </c>
      <c r="C159" s="80">
        <v>18</v>
      </c>
      <c r="D159" s="80">
        <v>7</v>
      </c>
      <c r="E159" s="80">
        <v>2021</v>
      </c>
      <c r="F159" s="80" t="s">
        <v>75</v>
      </c>
      <c r="G159" s="174" t="s">
        <v>1785</v>
      </c>
      <c r="H159" s="80" t="s">
        <v>1786</v>
      </c>
      <c r="I159" s="177"/>
      <c r="J159" s="81">
        <v>249.51608596999156</v>
      </c>
      <c r="K159" s="81">
        <v>23.978050778943288</v>
      </c>
      <c r="L159" s="81">
        <v>19.004014739039558</v>
      </c>
      <c r="M159" s="81">
        <v>586.09614157480667</v>
      </c>
      <c r="N159" s="81">
        <v>403.23926071208507</v>
      </c>
      <c r="O159" s="81">
        <v>265.67062526187129</v>
      </c>
      <c r="P159" s="81">
        <v>195.12938177274182</v>
      </c>
      <c r="Q159" s="81">
        <v>16.18008918595697</v>
      </c>
      <c r="R159" s="81">
        <v>0</v>
      </c>
      <c r="S159" s="81">
        <v>50.141810454079987</v>
      </c>
      <c r="T159" s="82"/>
      <c r="U159" s="81">
        <v>15096515</v>
      </c>
      <c r="V159" s="81">
        <v>10372</v>
      </c>
      <c r="W159" s="81">
        <v>464</v>
      </c>
      <c r="X159" s="81">
        <v>142220</v>
      </c>
      <c r="Y159" s="81">
        <v>129106</v>
      </c>
      <c r="Z159" s="81">
        <v>195477</v>
      </c>
      <c r="AA159" s="81">
        <v>42930</v>
      </c>
      <c r="AB159" s="81">
        <v>271156</v>
      </c>
      <c r="AC159" s="81">
        <v>0</v>
      </c>
      <c r="AD159" s="81">
        <v>50.141810454079987</v>
      </c>
      <c r="AE159" s="82"/>
      <c r="AF159" s="81">
        <v>152711577.04987904</v>
      </c>
      <c r="AG159" s="81">
        <v>17044910.486146417</v>
      </c>
      <c r="AH159" s="81">
        <v>3313702.6113578202</v>
      </c>
      <c r="AI159" s="81">
        <v>967948163.26910138</v>
      </c>
      <c r="AJ159" s="81">
        <v>584338728.88394618</v>
      </c>
      <c r="AK159" s="81">
        <v>0</v>
      </c>
      <c r="AL159" s="81">
        <v>0</v>
      </c>
      <c r="AM159" s="81">
        <v>35592990.762412615</v>
      </c>
      <c r="AN159" s="81">
        <v>0</v>
      </c>
      <c r="AO159" s="81">
        <v>0</v>
      </c>
      <c r="AP159" s="82"/>
      <c r="AQ159" s="81">
        <v>8894</v>
      </c>
      <c r="AR159" s="81">
        <v>2496</v>
      </c>
      <c r="AS159" s="81">
        <v>0</v>
      </c>
      <c r="AT159" s="81">
        <v>0</v>
      </c>
      <c r="AU159" s="81">
        <v>0</v>
      </c>
      <c r="AV159" s="81">
        <v>1</v>
      </c>
      <c r="AW159" s="81"/>
      <c r="AX159" s="82"/>
      <c r="AY159" s="81">
        <v>40175.700000000303</v>
      </c>
      <c r="AZ159" s="81">
        <v>219828.1</v>
      </c>
      <c r="BA159" s="81">
        <v>0</v>
      </c>
      <c r="BB159" s="81">
        <v>0</v>
      </c>
      <c r="BC159" s="81">
        <v>0</v>
      </c>
      <c r="BD159" s="81">
        <v>8131.8249999999998</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1804</v>
      </c>
      <c r="B160" s="80">
        <v>119</v>
      </c>
      <c r="C160" s="80">
        <v>19</v>
      </c>
      <c r="D160" s="80">
        <v>7</v>
      </c>
      <c r="E160" s="80">
        <v>2022</v>
      </c>
      <c r="F160" s="80" t="s">
        <v>568</v>
      </c>
      <c r="G160" s="80" t="s">
        <v>1785</v>
      </c>
      <c r="H160" s="80" t="s">
        <v>1786</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9562</v>
      </c>
      <c r="AR160" s="81">
        <v>2549</v>
      </c>
      <c r="AS160" s="81">
        <v>0</v>
      </c>
      <c r="AT160" s="81">
        <v>0</v>
      </c>
      <c r="AU160" s="81">
        <v>0</v>
      </c>
      <c r="AV160" s="81">
        <v>1</v>
      </c>
      <c r="AW160" s="81"/>
      <c r="AX160" s="82"/>
      <c r="AY160" s="81">
        <v>44019.800000000454</v>
      </c>
      <c r="AZ160" s="81">
        <v>225500.90000000002</v>
      </c>
      <c r="BA160" s="81">
        <v>0</v>
      </c>
      <c r="BB160" s="81">
        <v>0</v>
      </c>
      <c r="BC160" s="81">
        <v>0</v>
      </c>
      <c r="BD160" s="81">
        <v>8131.8249999999998</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1805</v>
      </c>
      <c r="B161" s="80">
        <v>154</v>
      </c>
      <c r="C161" s="80">
        <v>1</v>
      </c>
      <c r="D161" s="80">
        <v>10</v>
      </c>
      <c r="E161" s="80">
        <v>1990</v>
      </c>
      <c r="F161" s="80" t="s">
        <v>562</v>
      </c>
      <c r="G161" s="80" t="s">
        <v>1806</v>
      </c>
      <c r="H161" s="80" t="s">
        <v>1807</v>
      </c>
      <c r="I161" s="177"/>
      <c r="J161" s="81">
        <v>900.76701900306864</v>
      </c>
      <c r="K161" s="81">
        <v>13.839335400971825</v>
      </c>
      <c r="L161" s="81">
        <v>0.63465062019502105</v>
      </c>
      <c r="M161" s="81">
        <v>137.46867517476409</v>
      </c>
      <c r="N161" s="81">
        <v>224.54568397971119</v>
      </c>
      <c r="O161" s="81">
        <v>168.16200718912245</v>
      </c>
      <c r="P161" s="81">
        <v>166.07148970294134</v>
      </c>
      <c r="Q161" s="81">
        <v>17.095201292571922</v>
      </c>
      <c r="R161" s="81">
        <v>0</v>
      </c>
      <c r="S161" s="81">
        <v>29.468558354922013</v>
      </c>
      <c r="T161" s="82"/>
      <c r="U161" s="81">
        <v>131560186</v>
      </c>
      <c r="V161" s="81">
        <v>6750</v>
      </c>
      <c r="W161" s="81">
        <v>8</v>
      </c>
      <c r="X161" s="81">
        <v>61911</v>
      </c>
      <c r="Y161" s="81">
        <v>90934</v>
      </c>
      <c r="Z161" s="81">
        <v>69167</v>
      </c>
      <c r="AA161" s="81">
        <v>40324</v>
      </c>
      <c r="AB161" s="81">
        <v>277568</v>
      </c>
      <c r="AC161" s="81">
        <v>0</v>
      </c>
      <c r="AD161" s="81">
        <v>29.468558354922013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1808</v>
      </c>
      <c r="B162" s="80">
        <v>155</v>
      </c>
      <c r="C162" s="80">
        <v>2</v>
      </c>
      <c r="D162" s="80">
        <v>10</v>
      </c>
      <c r="E162" s="80">
        <v>2005</v>
      </c>
      <c r="F162" s="80" t="s">
        <v>565</v>
      </c>
      <c r="G162" s="80" t="s">
        <v>1806</v>
      </c>
      <c r="H162" s="80" t="s">
        <v>1807</v>
      </c>
      <c r="I162" s="177"/>
      <c r="J162" s="81">
        <v>1035.2032076755193</v>
      </c>
      <c r="K162" s="81">
        <v>10.386748616609108</v>
      </c>
      <c r="L162" s="81">
        <v>1.2615005182772401</v>
      </c>
      <c r="M162" s="81">
        <v>237.50522286883285</v>
      </c>
      <c r="N162" s="81">
        <v>300.98364816845367</v>
      </c>
      <c r="O162" s="81">
        <v>195.23241019606581</v>
      </c>
      <c r="P162" s="81">
        <v>144.745050415257</v>
      </c>
      <c r="Q162" s="81">
        <v>15.712813590925489</v>
      </c>
      <c r="R162" s="81">
        <v>0</v>
      </c>
      <c r="S162" s="81">
        <v>0</v>
      </c>
      <c r="T162" s="82"/>
      <c r="U162" s="81">
        <v>108965729</v>
      </c>
      <c r="V162" s="81">
        <v>5713</v>
      </c>
      <c r="W162" s="81">
        <v>14</v>
      </c>
      <c r="X162" s="81">
        <v>56502</v>
      </c>
      <c r="Y162" s="81">
        <v>109471</v>
      </c>
      <c r="Z162" s="81">
        <v>92924</v>
      </c>
      <c r="AA162" s="81">
        <v>28784</v>
      </c>
      <c r="AB162" s="81">
        <v>266704</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1809</v>
      </c>
      <c r="B163" s="80">
        <v>156</v>
      </c>
      <c r="C163" s="80">
        <v>3</v>
      </c>
      <c r="D163" s="80">
        <v>10</v>
      </c>
      <c r="E163" s="80">
        <v>2006</v>
      </c>
      <c r="F163" s="80" t="s">
        <v>566</v>
      </c>
      <c r="G163" s="80" t="s">
        <v>1806</v>
      </c>
      <c r="H163" s="80" t="s">
        <v>1807</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1810</v>
      </c>
      <c r="B164" s="80">
        <v>157</v>
      </c>
      <c r="C164" s="80">
        <v>4</v>
      </c>
      <c r="D164" s="80">
        <v>10</v>
      </c>
      <c r="E164" s="80">
        <v>2007</v>
      </c>
      <c r="F164" s="80" t="s">
        <v>567</v>
      </c>
      <c r="G164" s="80" t="s">
        <v>1806</v>
      </c>
      <c r="H164" s="80" t="s">
        <v>1807</v>
      </c>
      <c r="I164" s="177"/>
      <c r="J164" s="81">
        <v>1111.7602252844645</v>
      </c>
      <c r="K164" s="81">
        <v>10.687470929464626</v>
      </c>
      <c r="L164" s="81">
        <v>0.62477376213805791</v>
      </c>
      <c r="M164" s="81">
        <v>240.78497185948683</v>
      </c>
      <c r="N164" s="81">
        <v>319.33715298375097</v>
      </c>
      <c r="O164" s="81">
        <v>185.45193442789613</v>
      </c>
      <c r="P164" s="81">
        <v>141.30200052684037</v>
      </c>
      <c r="Q164" s="81">
        <v>16.555294012876892</v>
      </c>
      <c r="R164" s="81">
        <v>0</v>
      </c>
      <c r="S164" s="81">
        <v>0</v>
      </c>
      <c r="T164" s="82"/>
      <c r="U164" s="81">
        <v>131933815</v>
      </c>
      <c r="V164" s="81">
        <v>5723</v>
      </c>
      <c r="W164" s="81">
        <v>7</v>
      </c>
      <c r="X164" s="81">
        <v>66187</v>
      </c>
      <c r="Y164" s="81">
        <v>111817</v>
      </c>
      <c r="Z164" s="81">
        <v>91760</v>
      </c>
      <c r="AA164" s="81">
        <v>27671</v>
      </c>
      <c r="AB164" s="81">
        <v>266143</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1811</v>
      </c>
      <c r="B165" s="80">
        <v>158</v>
      </c>
      <c r="C165" s="80">
        <v>5</v>
      </c>
      <c r="D165" s="80">
        <v>10</v>
      </c>
      <c r="E165" s="80">
        <v>2008</v>
      </c>
      <c r="F165" s="80" t="s">
        <v>84</v>
      </c>
      <c r="G165" s="80" t="s">
        <v>1806</v>
      </c>
      <c r="H165" s="80" t="s">
        <v>1807</v>
      </c>
      <c r="I165" s="177"/>
      <c r="J165" s="81">
        <v>1110.1442777823152</v>
      </c>
      <c r="K165" s="81">
        <v>8.0182646936903073</v>
      </c>
      <c r="L165" s="81">
        <v>0.55344305472201571</v>
      </c>
      <c r="M165" s="81">
        <v>252.73579570634047</v>
      </c>
      <c r="N165" s="81">
        <v>309.05306294501446</v>
      </c>
      <c r="O165" s="81">
        <v>178.53879815129366</v>
      </c>
      <c r="P165" s="81">
        <v>137.84592554126709</v>
      </c>
      <c r="Q165" s="81">
        <v>16.249403322753118</v>
      </c>
      <c r="R165" s="81">
        <v>0</v>
      </c>
      <c r="S165" s="81">
        <v>0</v>
      </c>
      <c r="T165" s="82"/>
      <c r="U165" s="81">
        <v>139894321</v>
      </c>
      <c r="V165" s="81">
        <v>5723</v>
      </c>
      <c r="W165" s="81">
        <v>7</v>
      </c>
      <c r="X165" s="81">
        <v>66187</v>
      </c>
      <c r="Y165" s="81">
        <v>112694</v>
      </c>
      <c r="Z165" s="81">
        <v>91440</v>
      </c>
      <c r="AA165" s="81">
        <v>27025</v>
      </c>
      <c r="AB165" s="81">
        <v>265518</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1812</v>
      </c>
      <c r="B166" s="80">
        <v>159</v>
      </c>
      <c r="C166" s="80">
        <v>6</v>
      </c>
      <c r="D166" s="80">
        <v>10</v>
      </c>
      <c r="E166" s="80">
        <v>2009</v>
      </c>
      <c r="F166" s="80" t="s">
        <v>85</v>
      </c>
      <c r="G166" s="80" t="s">
        <v>1806</v>
      </c>
      <c r="H166" s="80" t="s">
        <v>1807</v>
      </c>
      <c r="I166" s="177"/>
      <c r="J166" s="81">
        <v>863.02633800484114</v>
      </c>
      <c r="K166" s="81">
        <v>7.1101816241740972</v>
      </c>
      <c r="L166" s="81">
        <v>3.9387841230282654</v>
      </c>
      <c r="M166" s="81">
        <v>231.26201705443472</v>
      </c>
      <c r="N166" s="81">
        <v>254.23793061721312</v>
      </c>
      <c r="O166" s="81">
        <v>178.91717133783817</v>
      </c>
      <c r="P166" s="81">
        <v>131.49517974317791</v>
      </c>
      <c r="Q166" s="81">
        <v>15.461853287186949</v>
      </c>
      <c r="R166" s="81">
        <v>0</v>
      </c>
      <c r="S166" s="81">
        <v>0</v>
      </c>
      <c r="T166" s="82"/>
      <c r="U166" s="81">
        <v>113044183</v>
      </c>
      <c r="V166" s="81">
        <v>6137</v>
      </c>
      <c r="W166" s="81">
        <v>84</v>
      </c>
      <c r="X166" s="81">
        <v>75395</v>
      </c>
      <c r="Y166" s="81">
        <v>113969</v>
      </c>
      <c r="Z166" s="81">
        <v>90447</v>
      </c>
      <c r="AA166" s="81">
        <v>26466</v>
      </c>
      <c r="AB166" s="81">
        <v>265220</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120.10700000000001</v>
      </c>
      <c r="BJ166" s="81">
        <v>0</v>
      </c>
      <c r="BK166" s="81">
        <v>79.242999999999995</v>
      </c>
      <c r="BL166" s="81">
        <v>0</v>
      </c>
      <c r="BM166" s="82"/>
      <c r="BN166" s="81">
        <v>0</v>
      </c>
      <c r="BO166" s="81">
        <v>0</v>
      </c>
      <c r="BP166" s="81">
        <v>11</v>
      </c>
      <c r="BQ166" s="81">
        <v>0</v>
      </c>
      <c r="BR166" s="81">
        <v>6</v>
      </c>
      <c r="BS166" s="81">
        <v>0</v>
      </c>
      <c r="BT166"/>
      <c r="BU166" s="80"/>
      <c r="BV166" s="80"/>
      <c r="BW166" s="80"/>
      <c r="BX166" s="80"/>
      <c r="BY166" s="80"/>
      <c r="BZ166" s="80"/>
      <c r="CA166" s="80"/>
      <c r="CB166" s="80"/>
      <c r="CC166" s="80"/>
    </row>
    <row r="167" spans="1:81">
      <c r="A167" s="80" t="s">
        <v>1813</v>
      </c>
      <c r="B167" s="80">
        <v>160</v>
      </c>
      <c r="C167" s="80">
        <v>7</v>
      </c>
      <c r="D167" s="80">
        <v>10</v>
      </c>
      <c r="E167" s="80">
        <v>2010</v>
      </c>
      <c r="F167" s="80" t="s">
        <v>86</v>
      </c>
      <c r="G167" s="80" t="s">
        <v>1806</v>
      </c>
      <c r="H167" s="80" t="s">
        <v>1807</v>
      </c>
      <c r="I167" s="177"/>
      <c r="J167" s="81">
        <v>802.46894704100941</v>
      </c>
      <c r="K167" s="81">
        <v>7.7475384886310934</v>
      </c>
      <c r="L167" s="81">
        <v>3.7362788568466998</v>
      </c>
      <c r="M167" s="81">
        <v>249.6408563903243</v>
      </c>
      <c r="N167" s="81">
        <v>296.37049095882526</v>
      </c>
      <c r="O167" s="81">
        <v>177.61706592932939</v>
      </c>
      <c r="P167" s="81">
        <v>134.38931015827998</v>
      </c>
      <c r="Q167" s="81">
        <v>16.109248212277674</v>
      </c>
      <c r="R167" s="81">
        <v>0</v>
      </c>
      <c r="S167" s="81">
        <v>0</v>
      </c>
      <c r="T167" s="82"/>
      <c r="U167" s="81">
        <v>105975623</v>
      </c>
      <c r="V167" s="81">
        <v>6137</v>
      </c>
      <c r="W167" s="81">
        <v>84</v>
      </c>
      <c r="X167" s="81">
        <v>75395</v>
      </c>
      <c r="Y167" s="81">
        <v>115036</v>
      </c>
      <c r="Z167" s="81">
        <v>90207</v>
      </c>
      <c r="AA167" s="81">
        <v>26373</v>
      </c>
      <c r="AB167" s="81">
        <v>264775</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129.90600000000001</v>
      </c>
      <c r="BJ167" s="81">
        <v>0</v>
      </c>
      <c r="BK167" s="81">
        <v>57.933</v>
      </c>
      <c r="BL167" s="81">
        <v>0</v>
      </c>
      <c r="BM167" s="82"/>
      <c r="BN167" s="81">
        <v>0</v>
      </c>
      <c r="BO167" s="81">
        <v>0</v>
      </c>
      <c r="BP167" s="81">
        <v>11</v>
      </c>
      <c r="BQ167" s="81">
        <v>0</v>
      </c>
      <c r="BR167" s="81">
        <v>6</v>
      </c>
      <c r="BS167" s="81">
        <v>0</v>
      </c>
      <c r="BT167"/>
      <c r="BU167" s="80">
        <v>153.839</v>
      </c>
      <c r="BV167" s="80">
        <v>34</v>
      </c>
      <c r="BW167" s="80">
        <v>0</v>
      </c>
      <c r="BX167" s="80">
        <v>0</v>
      </c>
      <c r="BY167" s="80">
        <v>0</v>
      </c>
      <c r="BZ167" s="80">
        <v>0</v>
      </c>
      <c r="CA167" s="80">
        <v>0</v>
      </c>
      <c r="CB167" s="80">
        <v>0</v>
      </c>
      <c r="CC167" s="80">
        <v>0</v>
      </c>
    </row>
    <row r="168" spans="1:81">
      <c r="A168" s="80" t="s">
        <v>1814</v>
      </c>
      <c r="B168" s="80">
        <v>161</v>
      </c>
      <c r="C168" s="80">
        <v>8</v>
      </c>
      <c r="D168" s="80">
        <v>10</v>
      </c>
      <c r="E168" s="80">
        <v>2011</v>
      </c>
      <c r="F168" s="80" t="s">
        <v>87</v>
      </c>
      <c r="G168" s="80" t="s">
        <v>1806</v>
      </c>
      <c r="H168" s="80" t="s">
        <v>1807</v>
      </c>
      <c r="I168" s="177"/>
      <c r="J168" s="81">
        <v>856.56060196393832</v>
      </c>
      <c r="K168" s="81">
        <v>12.329883170986593</v>
      </c>
      <c r="L168" s="81">
        <v>3.2871642875007652</v>
      </c>
      <c r="M168" s="81">
        <v>318.38042071002121</v>
      </c>
      <c r="N168" s="81">
        <v>366.66792666017699</v>
      </c>
      <c r="O168" s="81">
        <v>174.41659403911223</v>
      </c>
      <c r="P168" s="81">
        <v>130.44628772193644</v>
      </c>
      <c r="Q168" s="81">
        <v>18.553743123561571</v>
      </c>
      <c r="R168" s="81">
        <v>0</v>
      </c>
      <c r="S168" s="81">
        <v>0</v>
      </c>
      <c r="T168" s="82"/>
      <c r="U168" s="81">
        <v>102401130</v>
      </c>
      <c r="V168" s="81">
        <v>6137</v>
      </c>
      <c r="W168" s="81">
        <v>84</v>
      </c>
      <c r="X168" s="81">
        <v>75395</v>
      </c>
      <c r="Y168" s="81">
        <v>116038</v>
      </c>
      <c r="Z168" s="81">
        <v>90506</v>
      </c>
      <c r="AA168" s="81">
        <v>26361</v>
      </c>
      <c r="AB168" s="81">
        <v>264380</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130.53200000000001</v>
      </c>
      <c r="BJ168" s="81">
        <v>0</v>
      </c>
      <c r="BK168" s="81">
        <v>78.599999999999994</v>
      </c>
      <c r="BL168" s="81">
        <v>0</v>
      </c>
      <c r="BM168" s="82"/>
      <c r="BN168" s="81">
        <v>0</v>
      </c>
      <c r="BO168" s="81">
        <v>0</v>
      </c>
      <c r="BP168" s="81">
        <v>13</v>
      </c>
      <c r="BQ168" s="81">
        <v>0</v>
      </c>
      <c r="BR168" s="81">
        <v>8</v>
      </c>
      <c r="BS168" s="81">
        <v>0</v>
      </c>
      <c r="BT168"/>
      <c r="BU168" s="80">
        <v>175.13200000000001</v>
      </c>
      <c r="BV168" s="80">
        <v>34</v>
      </c>
      <c r="BW168" s="80">
        <v>0</v>
      </c>
      <c r="BX168" s="80">
        <v>0</v>
      </c>
      <c r="BY168" s="80">
        <v>0</v>
      </c>
      <c r="BZ168" s="80">
        <v>0</v>
      </c>
      <c r="CA168" s="80">
        <v>0</v>
      </c>
      <c r="CB168" s="80">
        <v>0</v>
      </c>
      <c r="CC168" s="80">
        <v>0</v>
      </c>
    </row>
    <row r="169" spans="1:81">
      <c r="A169" s="80" t="s">
        <v>1815</v>
      </c>
      <c r="B169" s="80">
        <v>162</v>
      </c>
      <c r="C169" s="80">
        <v>9</v>
      </c>
      <c r="D169" s="80">
        <v>10</v>
      </c>
      <c r="E169" s="80">
        <v>2012</v>
      </c>
      <c r="F169" s="80" t="s">
        <v>88</v>
      </c>
      <c r="G169" s="80" t="s">
        <v>1806</v>
      </c>
      <c r="H169" s="80" t="s">
        <v>1807</v>
      </c>
      <c r="I169" s="177"/>
      <c r="J169" s="81">
        <v>916.68783001112149</v>
      </c>
      <c r="K169" s="81">
        <v>11.990098541127324</v>
      </c>
      <c r="L169" s="81">
        <v>3.2739718095257975</v>
      </c>
      <c r="M169" s="81">
        <v>356.10654003954949</v>
      </c>
      <c r="N169" s="81">
        <v>396.59226138177115</v>
      </c>
      <c r="O169" s="81">
        <v>173.60810528375939</v>
      </c>
      <c r="P169" s="81">
        <v>130.31757099942979</v>
      </c>
      <c r="Q169" s="81">
        <v>20.5889180911227</v>
      </c>
      <c r="R169" s="81">
        <v>0</v>
      </c>
      <c r="S169" s="81">
        <v>0</v>
      </c>
      <c r="T169" s="82"/>
      <c r="U169" s="81">
        <v>106551127</v>
      </c>
      <c r="V169" s="81">
        <v>6137</v>
      </c>
      <c r="W169" s="81">
        <v>84</v>
      </c>
      <c r="X169" s="81">
        <v>75395</v>
      </c>
      <c r="Y169" s="81">
        <v>119544</v>
      </c>
      <c r="Z169" s="81">
        <v>90801</v>
      </c>
      <c r="AA169" s="81">
        <v>26186</v>
      </c>
      <c r="AB169" s="81">
        <v>270029</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147.86600000000001</v>
      </c>
      <c r="BJ169" s="81">
        <v>0</v>
      </c>
      <c r="BK169" s="81">
        <v>85.016999999999996</v>
      </c>
      <c r="BL169" s="81">
        <v>0</v>
      </c>
      <c r="BM169" s="82"/>
      <c r="BN169" s="81">
        <v>0</v>
      </c>
      <c r="BO169" s="81">
        <v>0</v>
      </c>
      <c r="BP169" s="81">
        <v>15</v>
      </c>
      <c r="BQ169" s="81">
        <v>0</v>
      </c>
      <c r="BR169" s="81">
        <v>9</v>
      </c>
      <c r="BS169" s="81">
        <v>0</v>
      </c>
      <c r="BT169"/>
      <c r="BU169" s="80">
        <v>206.38300000000001</v>
      </c>
      <c r="BV169" s="80">
        <v>26.5</v>
      </c>
      <c r="BW169" s="80">
        <v>0</v>
      </c>
      <c r="BX169" s="80">
        <v>0</v>
      </c>
      <c r="BY169" s="80">
        <v>0</v>
      </c>
      <c r="BZ169" s="80">
        <v>0</v>
      </c>
      <c r="CA169" s="80">
        <v>0</v>
      </c>
      <c r="CB169" s="80">
        <v>0</v>
      </c>
      <c r="CC169" s="80">
        <v>0</v>
      </c>
    </row>
    <row r="170" spans="1:81">
      <c r="A170" s="80" t="s">
        <v>1816</v>
      </c>
      <c r="B170" s="80">
        <v>163</v>
      </c>
      <c r="C170" s="80">
        <v>10</v>
      </c>
      <c r="D170" s="80">
        <v>10</v>
      </c>
      <c r="E170" s="80">
        <v>2013</v>
      </c>
      <c r="F170" s="80" t="s">
        <v>89</v>
      </c>
      <c r="G170" s="80" t="s">
        <v>1806</v>
      </c>
      <c r="H170" s="80" t="s">
        <v>1807</v>
      </c>
      <c r="I170" s="177"/>
      <c r="J170" s="81">
        <v>893.45191895038397</v>
      </c>
      <c r="K170" s="81">
        <v>10.166456286569781</v>
      </c>
      <c r="L170" s="81">
        <v>2.9047046018114631</v>
      </c>
      <c r="M170" s="81">
        <v>358.67928208946961</v>
      </c>
      <c r="N170" s="81">
        <v>398.41188110054094</v>
      </c>
      <c r="O170" s="81">
        <v>167.64681730388716</v>
      </c>
      <c r="P170" s="81">
        <v>130.18417312906678</v>
      </c>
      <c r="Q170" s="81">
        <v>20.909926578523343</v>
      </c>
      <c r="R170" s="81">
        <v>0</v>
      </c>
      <c r="S170" s="81">
        <v>0</v>
      </c>
      <c r="T170" s="82"/>
      <c r="U170" s="81">
        <v>102696145</v>
      </c>
      <c r="V170" s="81">
        <v>6137</v>
      </c>
      <c r="W170" s="81">
        <v>84</v>
      </c>
      <c r="X170" s="81">
        <v>75395</v>
      </c>
      <c r="Y170" s="81">
        <v>120319</v>
      </c>
      <c r="Z170" s="81">
        <v>91598</v>
      </c>
      <c r="AA170" s="81">
        <v>26061</v>
      </c>
      <c r="AB170" s="81">
        <v>270307</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188.756</v>
      </c>
      <c r="BJ170" s="81">
        <v>0</v>
      </c>
      <c r="BK170" s="81">
        <v>87.778999999999996</v>
      </c>
      <c r="BL170" s="81">
        <v>0</v>
      </c>
      <c r="BM170" s="82"/>
      <c r="BN170" s="81">
        <v>0</v>
      </c>
      <c r="BO170" s="81">
        <v>0</v>
      </c>
      <c r="BP170" s="81">
        <v>15</v>
      </c>
      <c r="BQ170" s="81">
        <v>0</v>
      </c>
      <c r="BR170" s="81">
        <v>8</v>
      </c>
      <c r="BS170" s="81">
        <v>0</v>
      </c>
      <c r="BT170"/>
      <c r="BU170" s="80">
        <v>248.535</v>
      </c>
      <c r="BV170" s="80">
        <v>28</v>
      </c>
      <c r="BW170" s="80">
        <v>0</v>
      </c>
      <c r="BX170" s="80">
        <v>0</v>
      </c>
      <c r="BY170" s="80">
        <v>0</v>
      </c>
      <c r="BZ170" s="80">
        <v>0</v>
      </c>
      <c r="CA170" s="80">
        <v>0</v>
      </c>
      <c r="CB170" s="80">
        <v>0</v>
      </c>
      <c r="CC170" s="80">
        <v>0</v>
      </c>
    </row>
    <row r="171" spans="1:81">
      <c r="A171" s="80" t="s">
        <v>1817</v>
      </c>
      <c r="B171" s="80">
        <v>164</v>
      </c>
      <c r="C171" s="80">
        <v>11</v>
      </c>
      <c r="D171" s="80">
        <v>10</v>
      </c>
      <c r="E171" s="80">
        <v>2014</v>
      </c>
      <c r="F171" s="80" t="s">
        <v>90</v>
      </c>
      <c r="G171" s="80" t="s">
        <v>1806</v>
      </c>
      <c r="H171" s="80" t="s">
        <v>1807</v>
      </c>
      <c r="I171" s="177"/>
      <c r="J171" s="81">
        <v>797.01773630018386</v>
      </c>
      <c r="K171" s="81">
        <v>8.8793067077601702</v>
      </c>
      <c r="L171" s="81">
        <v>7.1553713167316211</v>
      </c>
      <c r="M171" s="81">
        <v>368.53254736498502</v>
      </c>
      <c r="N171" s="81">
        <v>386.06739923204515</v>
      </c>
      <c r="O171" s="81">
        <v>159.74160141117611</v>
      </c>
      <c r="P171" s="81">
        <v>132.5183159123132</v>
      </c>
      <c r="Q171" s="81">
        <v>20.009211633896843</v>
      </c>
      <c r="R171" s="81">
        <v>0</v>
      </c>
      <c r="S171" s="81">
        <v>0</v>
      </c>
      <c r="T171" s="82"/>
      <c r="U171" s="81">
        <v>97478184</v>
      </c>
      <c r="V171" s="81">
        <v>4465</v>
      </c>
      <c r="W171" s="81">
        <v>78</v>
      </c>
      <c r="X171" s="81">
        <v>77811</v>
      </c>
      <c r="Y171" s="81">
        <v>121026</v>
      </c>
      <c r="Z171" s="81">
        <v>91923</v>
      </c>
      <c r="AA171" s="81">
        <v>26391</v>
      </c>
      <c r="AB171" s="81">
        <v>269594</v>
      </c>
      <c r="AC171" s="81">
        <v>0</v>
      </c>
      <c r="AD171" s="81">
        <v>0</v>
      </c>
      <c r="AE171" s="82"/>
      <c r="AF171" s="81">
        <v>819201429.66180003</v>
      </c>
      <c r="AG171" s="81">
        <v>8114352.786288281</v>
      </c>
      <c r="AH171" s="81">
        <v>1759426.4213342613</v>
      </c>
      <c r="AI171" s="81">
        <v>506486248.99303269</v>
      </c>
      <c r="AJ171" s="81">
        <v>548110522.06296098</v>
      </c>
      <c r="AK171" s="81">
        <v>0</v>
      </c>
      <c r="AL171" s="81">
        <v>0</v>
      </c>
      <c r="AM171" s="81">
        <v>37011227.598904043</v>
      </c>
      <c r="AN171" s="81">
        <v>0</v>
      </c>
      <c r="AO171" s="81">
        <v>0</v>
      </c>
      <c r="AP171" s="82"/>
      <c r="AQ171" s="81">
        <v>2592</v>
      </c>
      <c r="AR171" s="81">
        <v>317</v>
      </c>
      <c r="AS171" s="81">
        <v>0</v>
      </c>
      <c r="AT171" s="81">
        <v>0</v>
      </c>
      <c r="AU171" s="81">
        <v>0</v>
      </c>
      <c r="AV171" s="81">
        <v>0</v>
      </c>
      <c r="AW171" s="81" t="s">
        <v>564</v>
      </c>
      <c r="AX171" s="82"/>
      <c r="AY171" s="81">
        <v>9618.0999999999985</v>
      </c>
      <c r="AZ171" s="81">
        <v>9109.2999999999993</v>
      </c>
      <c r="BA171" s="81">
        <v>0</v>
      </c>
      <c r="BB171" s="81">
        <v>0</v>
      </c>
      <c r="BC171" s="81">
        <v>0</v>
      </c>
      <c r="BD171" s="81">
        <v>0</v>
      </c>
      <c r="BE171" s="81" t="s">
        <v>564</v>
      </c>
      <c r="BF171" s="82"/>
      <c r="BG171" s="81">
        <v>0</v>
      </c>
      <c r="BH171" s="81">
        <v>0</v>
      </c>
      <c r="BI171" s="81">
        <v>152.80799999999999</v>
      </c>
      <c r="BJ171" s="81">
        <v>0</v>
      </c>
      <c r="BK171" s="81">
        <v>91.3</v>
      </c>
      <c r="BL171" s="81">
        <v>0</v>
      </c>
      <c r="BM171" s="82"/>
      <c r="BN171" s="81">
        <v>0</v>
      </c>
      <c r="BO171" s="81">
        <v>0</v>
      </c>
      <c r="BP171" s="81">
        <v>15</v>
      </c>
      <c r="BQ171" s="81">
        <v>0</v>
      </c>
      <c r="BR171" s="81">
        <v>8</v>
      </c>
      <c r="BS171" s="81">
        <v>0</v>
      </c>
      <c r="BT171"/>
      <c r="BU171" s="80">
        <v>213.108</v>
      </c>
      <c r="BV171" s="80">
        <v>31</v>
      </c>
      <c r="BW171" s="80">
        <v>0</v>
      </c>
      <c r="BX171" s="80">
        <v>0</v>
      </c>
      <c r="BY171" s="80">
        <v>0</v>
      </c>
      <c r="BZ171" s="80">
        <v>0</v>
      </c>
      <c r="CA171" s="80">
        <v>0</v>
      </c>
      <c r="CB171" s="80">
        <v>0</v>
      </c>
      <c r="CC171" s="80">
        <v>0</v>
      </c>
    </row>
    <row r="172" spans="1:81">
      <c r="A172" s="80" t="s">
        <v>1818</v>
      </c>
      <c r="B172" s="80">
        <v>165</v>
      </c>
      <c r="C172" s="80">
        <v>12</v>
      </c>
      <c r="D172" s="80">
        <v>10</v>
      </c>
      <c r="E172" s="80">
        <v>2015</v>
      </c>
      <c r="F172" s="80" t="s">
        <v>91</v>
      </c>
      <c r="G172" s="80" t="s">
        <v>1806</v>
      </c>
      <c r="H172" s="80" t="s">
        <v>1807</v>
      </c>
      <c r="I172" s="177"/>
      <c r="J172" s="81">
        <v>771.1033209548317</v>
      </c>
      <c r="K172" s="81">
        <v>8.4833864039625286</v>
      </c>
      <c r="L172" s="81">
        <v>8.0413655451843464</v>
      </c>
      <c r="M172" s="81">
        <v>337.81777306253593</v>
      </c>
      <c r="N172" s="81">
        <v>361.15704276054623</v>
      </c>
      <c r="O172" s="81">
        <v>158.69054444095056</v>
      </c>
      <c r="P172" s="81">
        <v>132.3311163861932</v>
      </c>
      <c r="Q172" s="81">
        <v>19.542323298460893</v>
      </c>
      <c r="R172" s="81">
        <v>0</v>
      </c>
      <c r="S172" s="81">
        <v>35.408468652318454</v>
      </c>
      <c r="T172" s="82"/>
      <c r="U172" s="81">
        <v>99429432</v>
      </c>
      <c r="V172" s="81">
        <v>4465</v>
      </c>
      <c r="W172" s="81">
        <v>78</v>
      </c>
      <c r="X172" s="81">
        <v>77811</v>
      </c>
      <c r="Y172" s="81">
        <v>121672</v>
      </c>
      <c r="Z172" s="81">
        <v>92198</v>
      </c>
      <c r="AA172" s="81">
        <v>26333</v>
      </c>
      <c r="AB172" s="81">
        <v>268965</v>
      </c>
      <c r="AC172" s="81">
        <v>0</v>
      </c>
      <c r="AD172" s="81">
        <v>35.408468652318454</v>
      </c>
      <c r="AE172" s="82"/>
      <c r="AF172" s="81">
        <v>808342069.29303491</v>
      </c>
      <c r="AG172" s="81">
        <v>7140564.7520797662</v>
      </c>
      <c r="AH172" s="81">
        <v>1635764.8703211448</v>
      </c>
      <c r="AI172" s="81">
        <v>485797968.36949009</v>
      </c>
      <c r="AJ172" s="81">
        <v>535135147.90898424</v>
      </c>
      <c r="AK172" s="81">
        <v>0</v>
      </c>
      <c r="AL172" s="81">
        <v>0</v>
      </c>
      <c r="AM172" s="81">
        <v>36860524.984259889</v>
      </c>
      <c r="AN172" s="81">
        <v>0</v>
      </c>
      <c r="AO172" s="81">
        <v>0</v>
      </c>
      <c r="AP172" s="82"/>
      <c r="AQ172" s="81">
        <v>2870</v>
      </c>
      <c r="AR172" s="81">
        <v>414</v>
      </c>
      <c r="AS172" s="81">
        <v>0</v>
      </c>
      <c r="AT172" s="81">
        <v>0</v>
      </c>
      <c r="AU172" s="81">
        <v>0</v>
      </c>
      <c r="AV172" s="81">
        <v>0</v>
      </c>
      <c r="AW172" s="81" t="s">
        <v>564</v>
      </c>
      <c r="AX172" s="82"/>
      <c r="AY172" s="81">
        <v>10848.7</v>
      </c>
      <c r="AZ172" s="81">
        <v>11416.2</v>
      </c>
      <c r="BA172" s="81">
        <v>0</v>
      </c>
      <c r="BB172" s="81">
        <v>0</v>
      </c>
      <c r="BC172" s="81">
        <v>0</v>
      </c>
      <c r="BD172" s="81">
        <v>0</v>
      </c>
      <c r="BE172" s="81" t="s">
        <v>564</v>
      </c>
      <c r="BF172" s="82"/>
      <c r="BG172" s="81">
        <v>0</v>
      </c>
      <c r="BH172" s="81">
        <v>0</v>
      </c>
      <c r="BI172" s="81">
        <v>125.776</v>
      </c>
      <c r="BJ172" s="81">
        <v>0</v>
      </c>
      <c r="BK172" s="81">
        <v>92.605000000000004</v>
      </c>
      <c r="BL172" s="81">
        <v>0</v>
      </c>
      <c r="BM172" s="82"/>
      <c r="BN172" s="81">
        <v>0</v>
      </c>
      <c r="BO172" s="81">
        <v>0</v>
      </c>
      <c r="BP172" s="81">
        <v>14</v>
      </c>
      <c r="BQ172" s="81">
        <v>0</v>
      </c>
      <c r="BR172" s="81">
        <v>8</v>
      </c>
      <c r="BS172" s="81">
        <v>0</v>
      </c>
      <c r="BT172"/>
      <c r="BU172" s="80">
        <v>185.864</v>
      </c>
      <c r="BV172" s="80">
        <v>32.517000000000003</v>
      </c>
      <c r="BW172" s="80">
        <v>0</v>
      </c>
      <c r="BX172" s="80">
        <v>0</v>
      </c>
      <c r="BY172" s="80">
        <v>0</v>
      </c>
      <c r="BZ172" s="80">
        <v>0</v>
      </c>
      <c r="CA172" s="80">
        <v>0</v>
      </c>
      <c r="CB172" s="80">
        <v>0</v>
      </c>
      <c r="CC172" s="80">
        <v>0</v>
      </c>
    </row>
    <row r="173" spans="1:81">
      <c r="A173" s="80" t="s">
        <v>1819</v>
      </c>
      <c r="B173" s="80">
        <v>166</v>
      </c>
      <c r="C173" s="80">
        <v>13</v>
      </c>
      <c r="D173" s="80">
        <v>10</v>
      </c>
      <c r="E173" s="80">
        <v>2016</v>
      </c>
      <c r="F173" s="80" t="s">
        <v>92</v>
      </c>
      <c r="G173" s="80" t="s">
        <v>1806</v>
      </c>
      <c r="H173" s="80" t="s">
        <v>1807</v>
      </c>
      <c r="I173" s="177"/>
      <c r="J173" s="81">
        <v>738.17713721581629</v>
      </c>
      <c r="K173" s="81">
        <v>8.2627311528507779</v>
      </c>
      <c r="L173" s="81">
        <v>7.6872447230168994</v>
      </c>
      <c r="M173" s="81">
        <v>308.07274522237151</v>
      </c>
      <c r="N173" s="81">
        <v>364.01802577358535</v>
      </c>
      <c r="O173" s="81">
        <v>157.91119115794007</v>
      </c>
      <c r="P173" s="81">
        <v>129.43635232337752</v>
      </c>
      <c r="Q173" s="81">
        <v>18.961662300878075</v>
      </c>
      <c r="R173" s="81">
        <v>0</v>
      </c>
      <c r="S173" s="81">
        <v>39.470955619957458</v>
      </c>
      <c r="T173" s="82"/>
      <c r="U173" s="81">
        <v>90344642</v>
      </c>
      <c r="V173" s="81">
        <v>4465</v>
      </c>
      <c r="W173" s="81">
        <v>78</v>
      </c>
      <c r="X173" s="81">
        <v>77811</v>
      </c>
      <c r="Y173" s="81">
        <v>122654</v>
      </c>
      <c r="Z173" s="81">
        <v>92873</v>
      </c>
      <c r="AA173" s="81">
        <v>26640</v>
      </c>
      <c r="AB173" s="81">
        <v>268457</v>
      </c>
      <c r="AC173" s="81">
        <v>0</v>
      </c>
      <c r="AD173" s="81">
        <v>39.470955619957458</v>
      </c>
      <c r="AE173" s="82"/>
      <c r="AF173" s="81">
        <v>770726580.32593143</v>
      </c>
      <c r="AG173" s="81">
        <v>6480939.2763491664</v>
      </c>
      <c r="AH173" s="81">
        <v>1162925.8904630891</v>
      </c>
      <c r="AI173" s="81">
        <v>472823379.40120119</v>
      </c>
      <c r="AJ173" s="81">
        <v>534011425.53114212</v>
      </c>
      <c r="AK173" s="81">
        <v>0</v>
      </c>
      <c r="AL173" s="81">
        <v>0</v>
      </c>
      <c r="AM173" s="81">
        <v>36819488.639089167</v>
      </c>
      <c r="AN173" s="81">
        <v>0</v>
      </c>
      <c r="AO173" s="81">
        <v>0</v>
      </c>
      <c r="AP173" s="82"/>
      <c r="AQ173" s="81">
        <v>3117</v>
      </c>
      <c r="AR173" s="81">
        <v>471</v>
      </c>
      <c r="AS173" s="81">
        <v>0</v>
      </c>
      <c r="AT173" s="81">
        <v>0</v>
      </c>
      <c r="AU173" s="81">
        <v>0</v>
      </c>
      <c r="AV173" s="81">
        <v>0</v>
      </c>
      <c r="AW173" s="81" t="s">
        <v>564</v>
      </c>
      <c r="AX173" s="82"/>
      <c r="AY173" s="81">
        <v>11956.4</v>
      </c>
      <c r="AZ173" s="81">
        <v>12466.9</v>
      </c>
      <c r="BA173" s="81">
        <v>0</v>
      </c>
      <c r="BB173" s="81">
        <v>0</v>
      </c>
      <c r="BC173" s="81">
        <v>0</v>
      </c>
      <c r="BD173" s="81">
        <v>0</v>
      </c>
      <c r="BE173" s="81" t="s">
        <v>564</v>
      </c>
      <c r="BF173" s="82"/>
      <c r="BG173" s="81">
        <v>0</v>
      </c>
      <c r="BH173" s="81">
        <v>0</v>
      </c>
      <c r="BI173" s="81">
        <v>120.39700000000001</v>
      </c>
      <c r="BJ173" s="81">
        <v>0</v>
      </c>
      <c r="BK173" s="81">
        <v>96.061000000000007</v>
      </c>
      <c r="BL173" s="81">
        <v>0</v>
      </c>
      <c r="BM173" s="82"/>
      <c r="BN173" s="81">
        <v>0</v>
      </c>
      <c r="BO173" s="81">
        <v>0</v>
      </c>
      <c r="BP173" s="81">
        <v>14</v>
      </c>
      <c r="BQ173" s="81">
        <v>0</v>
      </c>
      <c r="BR173" s="81">
        <v>6</v>
      </c>
      <c r="BS173" s="81">
        <v>0</v>
      </c>
      <c r="BT173"/>
      <c r="BU173" s="80">
        <v>169.18700000000001</v>
      </c>
      <c r="BV173" s="80">
        <v>45.4</v>
      </c>
      <c r="BW173" s="80">
        <v>0</v>
      </c>
      <c r="BX173" s="80">
        <v>0</v>
      </c>
      <c r="BY173" s="80">
        <v>1.871</v>
      </c>
      <c r="BZ173" s="80">
        <v>0</v>
      </c>
      <c r="CA173" s="80">
        <v>0</v>
      </c>
      <c r="CB173" s="80">
        <v>0</v>
      </c>
      <c r="CC173" s="80">
        <v>0</v>
      </c>
    </row>
    <row r="174" spans="1:81">
      <c r="A174" s="80" t="s">
        <v>1820</v>
      </c>
      <c r="B174" s="80">
        <v>167</v>
      </c>
      <c r="C174" s="80">
        <v>14</v>
      </c>
      <c r="D174" s="80">
        <v>10</v>
      </c>
      <c r="E174" s="80">
        <v>2017</v>
      </c>
      <c r="F174" s="80" t="s">
        <v>71</v>
      </c>
      <c r="G174" s="80" t="s">
        <v>1806</v>
      </c>
      <c r="H174" s="80" t="s">
        <v>1807</v>
      </c>
      <c r="I174" s="177"/>
      <c r="J174" s="81">
        <v>769.51731180696868</v>
      </c>
      <c r="K174" s="81">
        <v>8.129451732560609</v>
      </c>
      <c r="L174" s="81">
        <v>6.511499486809047</v>
      </c>
      <c r="M174" s="81">
        <v>276.68566664548229</v>
      </c>
      <c r="N174" s="81">
        <v>341.95191247565162</v>
      </c>
      <c r="O174" s="81">
        <v>155.69238183642767</v>
      </c>
      <c r="P174" s="81">
        <v>127.8246364903024</v>
      </c>
      <c r="Q174" s="81">
        <v>18.280124940066688</v>
      </c>
      <c r="R174" s="81">
        <v>0</v>
      </c>
      <c r="S174" s="81">
        <v>39.199282855593722</v>
      </c>
      <c r="T174" s="82"/>
      <c r="U174" s="81">
        <v>112407518</v>
      </c>
      <c r="V174" s="81">
        <v>4465</v>
      </c>
      <c r="W174" s="81">
        <v>78</v>
      </c>
      <c r="X174" s="81">
        <v>77811</v>
      </c>
      <c r="Y174" s="81">
        <v>123535</v>
      </c>
      <c r="Z174" s="81">
        <v>93087</v>
      </c>
      <c r="AA174" s="81">
        <v>26476</v>
      </c>
      <c r="AB174" s="81">
        <v>267642</v>
      </c>
      <c r="AC174" s="81">
        <v>0</v>
      </c>
      <c r="AD174" s="81">
        <v>39.199282855593722</v>
      </c>
      <c r="AE174" s="82"/>
      <c r="AF174" s="81">
        <v>902804548.40316999</v>
      </c>
      <c r="AG174" s="81">
        <v>6828569.4190958878</v>
      </c>
      <c r="AH174" s="81">
        <v>1363973.70013498</v>
      </c>
      <c r="AI174" s="81">
        <v>483738579.59464538</v>
      </c>
      <c r="AJ174" s="81">
        <v>556429131.80158389</v>
      </c>
      <c r="AK174" s="81">
        <v>0</v>
      </c>
      <c r="AL174" s="81">
        <v>0</v>
      </c>
      <c r="AM174" s="81">
        <v>36765147.079196192</v>
      </c>
      <c r="AN174" s="81">
        <v>0</v>
      </c>
      <c r="AO174" s="81">
        <v>0</v>
      </c>
      <c r="AP174" s="82"/>
      <c r="AQ174" s="81">
        <v>3326</v>
      </c>
      <c r="AR174" s="81">
        <v>497</v>
      </c>
      <c r="AS174" s="81">
        <v>0</v>
      </c>
      <c r="AT174" s="81">
        <v>0</v>
      </c>
      <c r="AU174" s="81">
        <v>0</v>
      </c>
      <c r="AV174" s="81">
        <v>0</v>
      </c>
      <c r="AW174" s="81" t="s">
        <v>564</v>
      </c>
      <c r="AX174" s="82"/>
      <c r="AY174" s="81">
        <v>12882.9</v>
      </c>
      <c r="AZ174" s="81">
        <v>13163.999999999991</v>
      </c>
      <c r="BA174" s="81">
        <v>0</v>
      </c>
      <c r="BB174" s="81">
        <v>0</v>
      </c>
      <c r="BC174" s="81">
        <v>0</v>
      </c>
      <c r="BD174" s="81">
        <v>0</v>
      </c>
      <c r="BE174" s="81" t="s">
        <v>564</v>
      </c>
      <c r="BF174" s="82"/>
      <c r="BG174" s="81">
        <v>0</v>
      </c>
      <c r="BH174" s="81">
        <v>0</v>
      </c>
      <c r="BI174" s="81">
        <v>122.896</v>
      </c>
      <c r="BJ174" s="81">
        <v>0</v>
      </c>
      <c r="BK174" s="81">
        <v>97.210000000000008</v>
      </c>
      <c r="BL174" s="81">
        <v>0</v>
      </c>
      <c r="BM174" s="82"/>
      <c r="BN174" s="81">
        <v>0</v>
      </c>
      <c r="BO174" s="81">
        <v>0</v>
      </c>
      <c r="BP174" s="81">
        <v>14</v>
      </c>
      <c r="BQ174" s="81">
        <v>0</v>
      </c>
      <c r="BR174" s="81">
        <v>7</v>
      </c>
      <c r="BS174" s="81">
        <v>0</v>
      </c>
      <c r="BT174"/>
      <c r="BU174" s="80">
        <v>176.06700000000001</v>
      </c>
      <c r="BV174" s="80">
        <v>42.3</v>
      </c>
      <c r="BW174" s="80">
        <v>0</v>
      </c>
      <c r="BX174" s="80">
        <v>0</v>
      </c>
      <c r="BY174" s="80">
        <v>1.7390000000000001</v>
      </c>
      <c r="BZ174" s="80">
        <v>0</v>
      </c>
      <c r="CA174" s="80">
        <v>0</v>
      </c>
      <c r="CB174" s="80">
        <v>0</v>
      </c>
      <c r="CC174" s="80">
        <v>0</v>
      </c>
    </row>
    <row r="175" spans="1:81">
      <c r="A175" s="80" t="s">
        <v>1821</v>
      </c>
      <c r="B175" s="80">
        <v>168</v>
      </c>
      <c r="C175" s="80">
        <v>15</v>
      </c>
      <c r="D175" s="80">
        <v>10</v>
      </c>
      <c r="E175" s="80">
        <v>2018</v>
      </c>
      <c r="F175" s="80" t="s">
        <v>93</v>
      </c>
      <c r="G175" s="80" t="s">
        <v>1806</v>
      </c>
      <c r="H175" s="80" t="s">
        <v>1807</v>
      </c>
      <c r="I175" s="177"/>
      <c r="J175" s="81">
        <v>701.64546604754958</v>
      </c>
      <c r="K175" s="81">
        <v>7.3053774196350956</v>
      </c>
      <c r="L175" s="81">
        <v>6.0299245144917961</v>
      </c>
      <c r="M175" s="81">
        <v>241.38199251148555</v>
      </c>
      <c r="N175" s="81">
        <v>276.58931437984347</v>
      </c>
      <c r="O175" s="81">
        <v>153.32196150919421</v>
      </c>
      <c r="P175" s="81">
        <v>127.47475755612044</v>
      </c>
      <c r="Q175" s="81">
        <v>16.918731106140804</v>
      </c>
      <c r="R175" s="81">
        <v>0</v>
      </c>
      <c r="S175" s="81">
        <v>42.242131098798396</v>
      </c>
      <c r="T175" s="82"/>
      <c r="U175" s="81">
        <v>117477559</v>
      </c>
      <c r="V175" s="81">
        <v>4465</v>
      </c>
      <c r="W175" s="81">
        <v>78</v>
      </c>
      <c r="X175" s="81">
        <v>77811</v>
      </c>
      <c r="Y175" s="81">
        <v>124356</v>
      </c>
      <c r="Z175" s="81">
        <v>93425</v>
      </c>
      <c r="AA175" s="81">
        <v>26669</v>
      </c>
      <c r="AB175" s="81">
        <v>266943</v>
      </c>
      <c r="AC175" s="81">
        <v>0</v>
      </c>
      <c r="AD175" s="81">
        <v>42.242131098798403</v>
      </c>
      <c r="AE175" s="82"/>
      <c r="AF175" s="81">
        <v>903376160.19432855</v>
      </c>
      <c r="AG175" s="81">
        <v>6246526.4043572526</v>
      </c>
      <c r="AH175" s="81">
        <v>1309709.5122922901</v>
      </c>
      <c r="AI175" s="81">
        <v>467155580.88515657</v>
      </c>
      <c r="AJ175" s="81">
        <v>521824381.92636561</v>
      </c>
      <c r="AK175" s="81">
        <v>0</v>
      </c>
      <c r="AL175" s="81">
        <v>0</v>
      </c>
      <c r="AM175" s="81">
        <v>36745000.446699686</v>
      </c>
      <c r="AN175" s="81">
        <v>0</v>
      </c>
      <c r="AO175" s="81">
        <v>0</v>
      </c>
      <c r="AP175" s="82"/>
      <c r="AQ175" s="81">
        <v>3550</v>
      </c>
      <c r="AR175" s="81">
        <v>521</v>
      </c>
      <c r="AS175" s="81">
        <v>0</v>
      </c>
      <c r="AT175" s="81">
        <v>0</v>
      </c>
      <c r="AU175" s="81">
        <v>0</v>
      </c>
      <c r="AV175" s="81">
        <v>0</v>
      </c>
      <c r="AW175" s="81" t="s">
        <v>564</v>
      </c>
      <c r="AX175" s="82"/>
      <c r="AY175" s="81">
        <v>13941.80000000001</v>
      </c>
      <c r="AZ175" s="81">
        <v>13464.5</v>
      </c>
      <c r="BA175" s="81">
        <v>0</v>
      </c>
      <c r="BB175" s="81">
        <v>0</v>
      </c>
      <c r="BC175" s="81">
        <v>0</v>
      </c>
      <c r="BD175" s="81">
        <v>0</v>
      </c>
      <c r="BE175" s="81" t="s">
        <v>564</v>
      </c>
      <c r="BF175" s="82"/>
      <c r="BG175" s="81">
        <v>0</v>
      </c>
      <c r="BH175" s="81">
        <v>0</v>
      </c>
      <c r="BI175" s="81">
        <v>115.837</v>
      </c>
      <c r="BJ175" s="81">
        <v>0</v>
      </c>
      <c r="BK175" s="81">
        <v>105.98400000000001</v>
      </c>
      <c r="BL175" s="81">
        <v>0</v>
      </c>
      <c r="BM175" s="82"/>
      <c r="BN175" s="81">
        <v>0</v>
      </c>
      <c r="BO175" s="81">
        <v>0</v>
      </c>
      <c r="BP175" s="81">
        <v>14</v>
      </c>
      <c r="BQ175" s="81">
        <v>0</v>
      </c>
      <c r="BR175" s="81">
        <v>7</v>
      </c>
      <c r="BS175" s="81">
        <v>0</v>
      </c>
      <c r="BT175"/>
      <c r="BU175" s="80">
        <v>161.398</v>
      </c>
      <c r="BV175" s="80">
        <v>58.4</v>
      </c>
      <c r="BW175" s="80">
        <v>0</v>
      </c>
      <c r="BX175" s="80">
        <v>0</v>
      </c>
      <c r="BY175" s="80">
        <v>2.0230000000000001</v>
      </c>
      <c r="BZ175" s="80">
        <v>0</v>
      </c>
      <c r="CA175" s="80">
        <v>0</v>
      </c>
      <c r="CB175" s="80">
        <v>0</v>
      </c>
      <c r="CC175" s="80">
        <v>0</v>
      </c>
    </row>
    <row r="176" spans="1:81">
      <c r="A176" s="80" t="s">
        <v>1822</v>
      </c>
      <c r="B176" s="80">
        <v>169</v>
      </c>
      <c r="C176" s="80">
        <v>16</v>
      </c>
      <c r="D176" s="80">
        <v>10</v>
      </c>
      <c r="E176" s="80">
        <v>2019</v>
      </c>
      <c r="F176" s="80" t="s">
        <v>73</v>
      </c>
      <c r="G176" s="80" t="s">
        <v>1806</v>
      </c>
      <c r="H176" s="80" t="s">
        <v>1807</v>
      </c>
      <c r="I176" s="177"/>
      <c r="J176" s="81">
        <v>654.1653209699225</v>
      </c>
      <c r="K176" s="81">
        <v>6.5588860579587038</v>
      </c>
      <c r="L176" s="81">
        <v>6.0813866812461548</v>
      </c>
      <c r="M176" s="81">
        <v>229.96906913695307</v>
      </c>
      <c r="N176" s="81">
        <v>242.66761242078951</v>
      </c>
      <c r="O176" s="81">
        <v>149.22008804334192</v>
      </c>
      <c r="P176" s="81">
        <v>129.10544463194111</v>
      </c>
      <c r="Q176" s="81">
        <v>16.436074486612934</v>
      </c>
      <c r="R176" s="81">
        <v>0</v>
      </c>
      <c r="S176" s="81">
        <v>42.938771833625715</v>
      </c>
      <c r="T176" s="82"/>
      <c r="U176" s="81">
        <v>112456162</v>
      </c>
      <c r="V176" s="81">
        <v>4465</v>
      </c>
      <c r="W176" s="81">
        <v>78</v>
      </c>
      <c r="X176" s="81">
        <v>77811</v>
      </c>
      <c r="Y176" s="81">
        <v>125461</v>
      </c>
      <c r="Z176" s="81">
        <v>93422</v>
      </c>
      <c r="AA176" s="81">
        <v>26808</v>
      </c>
      <c r="AB176" s="81">
        <v>266349</v>
      </c>
      <c r="AC176" s="81">
        <v>0</v>
      </c>
      <c r="AD176" s="81">
        <v>42.938771833625722</v>
      </c>
      <c r="AE176" s="82"/>
      <c r="AF176" s="81">
        <v>857560811.81498969</v>
      </c>
      <c r="AG176" s="81">
        <v>5901697.4313145066</v>
      </c>
      <c r="AH176" s="81">
        <v>1389839.3346847501</v>
      </c>
      <c r="AI176" s="81">
        <v>470718033.6553455</v>
      </c>
      <c r="AJ176" s="81">
        <v>458768588.55674803</v>
      </c>
      <c r="AK176" s="81">
        <v>0</v>
      </c>
      <c r="AL176" s="81">
        <v>0</v>
      </c>
      <c r="AM176" s="81">
        <v>36274728.725801513</v>
      </c>
      <c r="AN176" s="81">
        <v>0</v>
      </c>
      <c r="AO176" s="81">
        <v>0</v>
      </c>
      <c r="AP176" s="82"/>
      <c r="AQ176" s="81">
        <v>3767</v>
      </c>
      <c r="AR176" s="81">
        <v>549</v>
      </c>
      <c r="AS176" s="81">
        <v>0</v>
      </c>
      <c r="AT176" s="81">
        <v>0</v>
      </c>
      <c r="AU176" s="81">
        <v>0</v>
      </c>
      <c r="AV176" s="81">
        <v>0</v>
      </c>
      <c r="AW176" s="81" t="s">
        <v>564</v>
      </c>
      <c r="AX176" s="82"/>
      <c r="AY176" s="81">
        <v>15008.099999999989</v>
      </c>
      <c r="AZ176" s="81">
        <v>14258.899999999991</v>
      </c>
      <c r="BA176" s="81">
        <v>0</v>
      </c>
      <c r="BB176" s="81">
        <v>0</v>
      </c>
      <c r="BC176" s="81">
        <v>0</v>
      </c>
      <c r="BD176" s="81">
        <v>0</v>
      </c>
      <c r="BE176" s="81" t="s">
        <v>564</v>
      </c>
      <c r="BF176" s="82"/>
      <c r="BG176" s="81">
        <v>0</v>
      </c>
      <c r="BH176" s="81">
        <v>0</v>
      </c>
      <c r="BI176" s="81">
        <v>105.095</v>
      </c>
      <c r="BJ176" s="81">
        <v>0</v>
      </c>
      <c r="BK176" s="81">
        <v>101.005</v>
      </c>
      <c r="BL176" s="81">
        <v>0</v>
      </c>
      <c r="BM176" s="82"/>
      <c r="BN176" s="81">
        <v>0</v>
      </c>
      <c r="BO176" s="81">
        <v>0</v>
      </c>
      <c r="BP176" s="81">
        <v>14</v>
      </c>
      <c r="BQ176" s="81">
        <v>0</v>
      </c>
      <c r="BR176" s="81">
        <v>7</v>
      </c>
      <c r="BS176" s="81">
        <v>0</v>
      </c>
      <c r="BT176"/>
      <c r="BU176" s="80">
        <v>141.756</v>
      </c>
      <c r="BV176" s="80">
        <v>62</v>
      </c>
      <c r="BW176" s="80">
        <v>0</v>
      </c>
      <c r="BX176" s="80">
        <v>0</v>
      </c>
      <c r="BY176" s="80">
        <v>2.3439999999999999</v>
      </c>
      <c r="BZ176" s="80">
        <v>0</v>
      </c>
      <c r="CA176" s="80">
        <v>0</v>
      </c>
      <c r="CB176" s="80">
        <v>0</v>
      </c>
      <c r="CC176" s="80">
        <v>0</v>
      </c>
    </row>
    <row r="177" spans="1:81">
      <c r="A177" s="80" t="s">
        <v>1823</v>
      </c>
      <c r="B177" s="80">
        <v>170</v>
      </c>
      <c r="C177" s="80">
        <v>17</v>
      </c>
      <c r="D177" s="80">
        <v>10</v>
      </c>
      <c r="E177" s="80">
        <v>2020</v>
      </c>
      <c r="F177" s="80" t="s">
        <v>218</v>
      </c>
      <c r="G177" s="80" t="s">
        <v>1806</v>
      </c>
      <c r="H177" s="80" t="s">
        <v>1807</v>
      </c>
      <c r="I177" s="177"/>
      <c r="J177" s="81">
        <v>467.0120763159839</v>
      </c>
      <c r="K177" s="81">
        <v>6.9774626738629832</v>
      </c>
      <c r="L177" s="81">
        <v>6.0811100706588324</v>
      </c>
      <c r="M177" s="81">
        <v>210.86677873669797</v>
      </c>
      <c r="N177" s="81">
        <v>297.43674412978186</v>
      </c>
      <c r="O177" s="81">
        <v>131.50620119498237</v>
      </c>
      <c r="P177" s="81">
        <v>120.55747476935123</v>
      </c>
      <c r="Q177" s="81">
        <v>15.641101421845525</v>
      </c>
      <c r="R177" s="81">
        <v>0</v>
      </c>
      <c r="S177" s="81">
        <v>34.267172559240443</v>
      </c>
      <c r="T177" s="82"/>
      <c r="U177" s="81">
        <v>82223432</v>
      </c>
      <c r="V177" s="81">
        <v>4559</v>
      </c>
      <c r="W177" s="81">
        <v>88</v>
      </c>
      <c r="X177" s="81">
        <v>75568</v>
      </c>
      <c r="Y177" s="81">
        <v>126112</v>
      </c>
      <c r="Z177" s="81">
        <v>93971</v>
      </c>
      <c r="AA177" s="81">
        <v>27198</v>
      </c>
      <c r="AB177" s="81">
        <v>265269</v>
      </c>
      <c r="AC177" s="81">
        <v>0</v>
      </c>
      <c r="AD177" s="81">
        <v>34.267172559240443</v>
      </c>
      <c r="AE177" s="82"/>
      <c r="AF177" s="81">
        <v>596702670.0748558</v>
      </c>
      <c r="AG177" s="81">
        <v>5670853.0516477497</v>
      </c>
      <c r="AH177" s="81">
        <v>1404392.9315672338</v>
      </c>
      <c r="AI177" s="81">
        <v>413064203.69839436</v>
      </c>
      <c r="AJ177" s="81">
        <v>540090033.72784591</v>
      </c>
      <c r="AK177" s="81"/>
      <c r="AL177" s="81"/>
      <c r="AM177" s="81">
        <v>34620551.700059883</v>
      </c>
      <c r="AN177" s="81"/>
      <c r="AO177" s="81"/>
      <c r="AP177" s="82"/>
      <c r="AQ177" s="81">
        <v>3995</v>
      </c>
      <c r="AR177" s="81">
        <v>560</v>
      </c>
      <c r="AS177" s="81">
        <v>0</v>
      </c>
      <c r="AT177" s="81">
        <v>0</v>
      </c>
      <c r="AU177" s="81">
        <v>0</v>
      </c>
      <c r="AV177" s="81">
        <v>0</v>
      </c>
      <c r="AW177" s="81">
        <v>0</v>
      </c>
      <c r="AX177" s="82"/>
      <c r="AY177" s="81">
        <v>16174.299999999979</v>
      </c>
      <c r="AZ177" s="81">
        <v>14692.20000000001</v>
      </c>
      <c r="BA177" s="81">
        <v>0</v>
      </c>
      <c r="BB177" s="81">
        <v>0</v>
      </c>
      <c r="BC177" s="81">
        <v>0</v>
      </c>
      <c r="BD177" s="81">
        <v>0</v>
      </c>
      <c r="BE177" s="81">
        <v>0</v>
      </c>
      <c r="BF177" s="82"/>
      <c r="BG177" s="81">
        <v>0</v>
      </c>
      <c r="BH177" s="81">
        <v>0</v>
      </c>
      <c r="BI177" s="81">
        <v>91.787999999999997</v>
      </c>
      <c r="BJ177" s="81">
        <v>0</v>
      </c>
      <c r="BK177" s="81">
        <v>88.483999999999995</v>
      </c>
      <c r="BL177" s="81">
        <v>0</v>
      </c>
      <c r="BM177" s="82"/>
      <c r="BN177" s="81">
        <v>0</v>
      </c>
      <c r="BO177" s="81">
        <v>0</v>
      </c>
      <c r="BP177" s="81">
        <v>14</v>
      </c>
      <c r="BQ177" s="81">
        <v>0</v>
      </c>
      <c r="BR177" s="81">
        <v>7</v>
      </c>
      <c r="BS177" s="81">
        <v>0</v>
      </c>
      <c r="BT177"/>
      <c r="BU177" s="80">
        <v>122.033</v>
      </c>
      <c r="BV177" s="80">
        <v>56</v>
      </c>
      <c r="BW177" s="80">
        <v>0</v>
      </c>
      <c r="BX177" s="80">
        <v>0</v>
      </c>
      <c r="BY177" s="80">
        <v>2.2389999999999999</v>
      </c>
      <c r="BZ177" s="80">
        <v>0</v>
      </c>
      <c r="CA177" s="80">
        <v>0</v>
      </c>
      <c r="CB177" s="80">
        <v>0</v>
      </c>
      <c r="CC177" s="80">
        <v>0</v>
      </c>
    </row>
    <row r="178" spans="1:81">
      <c r="A178" s="80" t="s">
        <v>1824</v>
      </c>
      <c r="B178" s="80">
        <v>170</v>
      </c>
      <c r="C178" s="80">
        <v>18</v>
      </c>
      <c r="D178" s="80">
        <v>10</v>
      </c>
      <c r="E178" s="80">
        <v>2021</v>
      </c>
      <c r="F178" s="80" t="s">
        <v>75</v>
      </c>
      <c r="G178" s="174" t="s">
        <v>1806</v>
      </c>
      <c r="H178" s="80" t="s">
        <v>1807</v>
      </c>
      <c r="I178" s="177"/>
      <c r="J178" s="81">
        <v>403.31258651339817</v>
      </c>
      <c r="K178" s="81">
        <v>7.5171296085393182</v>
      </c>
      <c r="L178" s="81">
        <v>5.8174175762220397</v>
      </c>
      <c r="M178" s="81">
        <v>212.31262146756248</v>
      </c>
      <c r="N178" s="81">
        <v>235.81400705965876</v>
      </c>
      <c r="O178" s="81">
        <v>128.14713539350706</v>
      </c>
      <c r="P178" s="81">
        <v>124.86825940043705</v>
      </c>
      <c r="Q178" s="81">
        <v>15.734766177818493</v>
      </c>
      <c r="R178" s="81">
        <v>0</v>
      </c>
      <c r="S178" s="81">
        <v>35.18047900323959</v>
      </c>
      <c r="T178" s="82"/>
      <c r="U178" s="81">
        <v>84297756</v>
      </c>
      <c r="V178" s="81">
        <v>4559</v>
      </c>
      <c r="W178" s="81">
        <v>88</v>
      </c>
      <c r="X178" s="81">
        <v>75568</v>
      </c>
      <c r="Y178" s="81">
        <v>126585</v>
      </c>
      <c r="Z178" s="81">
        <v>94289</v>
      </c>
      <c r="AA178" s="81">
        <v>27472</v>
      </c>
      <c r="AB178" s="81">
        <v>263693</v>
      </c>
      <c r="AC178" s="81">
        <v>0</v>
      </c>
      <c r="AD178" s="81">
        <v>35.18047900323959</v>
      </c>
      <c r="AE178" s="82"/>
      <c r="AF178" s="81">
        <v>572876164.1487987</v>
      </c>
      <c r="AG178" s="81">
        <v>6620849.4433687171</v>
      </c>
      <c r="AH178" s="81">
        <v>1244189.8022489196</v>
      </c>
      <c r="AI178" s="81">
        <v>469844724.93594879</v>
      </c>
      <c r="AJ178" s="81">
        <v>476860653.26985157</v>
      </c>
      <c r="AK178" s="81">
        <v>0</v>
      </c>
      <c r="AL178" s="81">
        <v>0</v>
      </c>
      <c r="AM178" s="81">
        <v>34613368.367702976</v>
      </c>
      <c r="AN178" s="81">
        <v>0</v>
      </c>
      <c r="AO178" s="81">
        <v>0</v>
      </c>
      <c r="AP178" s="82"/>
      <c r="AQ178" s="81">
        <v>4232</v>
      </c>
      <c r="AR178" s="81">
        <v>564</v>
      </c>
      <c r="AS178" s="81">
        <v>0</v>
      </c>
      <c r="AT178" s="81">
        <v>1</v>
      </c>
      <c r="AU178" s="81">
        <v>0</v>
      </c>
      <c r="AV178" s="81">
        <v>0</v>
      </c>
      <c r="AW178" s="81"/>
      <c r="AX178" s="82"/>
      <c r="AY178" s="81">
        <v>17487.599999999969</v>
      </c>
      <c r="AZ178" s="81">
        <v>14831.500000000009</v>
      </c>
      <c r="BA178" s="81">
        <v>0</v>
      </c>
      <c r="BB178" s="81">
        <v>150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1825</v>
      </c>
      <c r="B179" s="80">
        <v>170</v>
      </c>
      <c r="C179" s="80">
        <v>19</v>
      </c>
      <c r="D179" s="80">
        <v>10</v>
      </c>
      <c r="E179" s="80">
        <v>2022</v>
      </c>
      <c r="F179" s="80" t="s">
        <v>568</v>
      </c>
      <c r="G179" s="174" t="s">
        <v>1806</v>
      </c>
      <c r="H179" s="80" t="s">
        <v>1807</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4501</v>
      </c>
      <c r="AR179" s="81">
        <v>569</v>
      </c>
      <c r="AS179" s="81">
        <v>0</v>
      </c>
      <c r="AT179" s="81">
        <v>1</v>
      </c>
      <c r="AU179" s="81">
        <v>0</v>
      </c>
      <c r="AV179" s="81">
        <v>0</v>
      </c>
      <c r="AW179" s="81"/>
      <c r="AX179" s="82"/>
      <c r="AY179" s="81">
        <v>18983.299999999952</v>
      </c>
      <c r="AZ179" s="81">
        <v>15136.300000000012</v>
      </c>
      <c r="BA179" s="81">
        <v>0</v>
      </c>
      <c r="BB179" s="81">
        <v>150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1826</v>
      </c>
      <c r="B180" s="80">
        <v>256</v>
      </c>
      <c r="C180" s="80">
        <v>1</v>
      </c>
      <c r="D180" s="80">
        <v>16</v>
      </c>
      <c r="E180" s="80">
        <v>1990</v>
      </c>
      <c r="F180" s="80" t="s">
        <v>562</v>
      </c>
      <c r="G180" s="80" t="s">
        <v>1827</v>
      </c>
      <c r="H180" s="80" t="s">
        <v>1828</v>
      </c>
      <c r="I180" s="177"/>
      <c r="J180" s="81">
        <v>235.28197927838838</v>
      </c>
      <c r="K180" s="81">
        <v>130.76088392997701</v>
      </c>
      <c r="L180" s="81">
        <v>5.1452123477115812</v>
      </c>
      <c r="M180" s="81">
        <v>1574.4340119532276</v>
      </c>
      <c r="N180" s="81">
        <v>159.44789248051126</v>
      </c>
      <c r="O180" s="81">
        <v>163.84654515143549</v>
      </c>
      <c r="P180" s="81">
        <v>152.93782288757876</v>
      </c>
      <c r="Q180" s="81">
        <v>9.7618324506836434</v>
      </c>
      <c r="R180" s="81">
        <v>46.899855572111193</v>
      </c>
      <c r="S180" s="81">
        <v>12.275974500297455</v>
      </c>
      <c r="T180" s="82"/>
      <c r="U180" s="81">
        <v>58690061</v>
      </c>
      <c r="V180" s="81">
        <v>50206</v>
      </c>
      <c r="W180" s="81">
        <v>47</v>
      </c>
      <c r="X180" s="81">
        <v>656725</v>
      </c>
      <c r="Y180" s="81">
        <v>69800</v>
      </c>
      <c r="Z180" s="81">
        <v>67392</v>
      </c>
      <c r="AA180" s="81">
        <v>37135</v>
      </c>
      <c r="AB180" s="81">
        <v>158499</v>
      </c>
      <c r="AC180" s="81">
        <v>8123139.4000000004</v>
      </c>
      <c r="AD180" s="81">
        <v>12.275974500297455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1829</v>
      </c>
      <c r="B181" s="80">
        <v>257</v>
      </c>
      <c r="C181" s="80">
        <v>2</v>
      </c>
      <c r="D181" s="80">
        <v>16</v>
      </c>
      <c r="E181" s="80">
        <v>2005</v>
      </c>
      <c r="F181" s="80" t="s">
        <v>565</v>
      </c>
      <c r="G181" s="80" t="s">
        <v>1827</v>
      </c>
      <c r="H181" s="80" t="s">
        <v>1828</v>
      </c>
      <c r="I181" s="177"/>
      <c r="J181" s="81">
        <v>82.973334891766541</v>
      </c>
      <c r="K181" s="81">
        <v>95.910683418616713</v>
      </c>
      <c r="L181" s="81">
        <v>4.745390961680263</v>
      </c>
      <c r="M181" s="81">
        <v>2761.7978508676342</v>
      </c>
      <c r="N181" s="81">
        <v>270.50726506460268</v>
      </c>
      <c r="O181" s="81">
        <v>137.73671331016405</v>
      </c>
      <c r="P181" s="81">
        <v>86.39746773153594</v>
      </c>
      <c r="Q181" s="81">
        <v>10.661517305634078</v>
      </c>
      <c r="R181" s="81">
        <v>48.775437594719051</v>
      </c>
      <c r="S181" s="81">
        <v>11.722100830025253</v>
      </c>
      <c r="T181" s="82"/>
      <c r="U181" s="81">
        <v>10543961</v>
      </c>
      <c r="V181" s="81">
        <v>44947</v>
      </c>
      <c r="W181" s="81">
        <v>57</v>
      </c>
      <c r="X181" s="81">
        <v>657721</v>
      </c>
      <c r="Y181" s="81">
        <v>102203</v>
      </c>
      <c r="Z181" s="81">
        <v>65558</v>
      </c>
      <c r="AA181" s="81">
        <v>17181</v>
      </c>
      <c r="AB181" s="81">
        <v>180965</v>
      </c>
      <c r="AC181" s="81">
        <v>8624926.1999999993</v>
      </c>
      <c r="AD181" s="81">
        <v>11.722100830025253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1830</v>
      </c>
      <c r="B182" s="80">
        <v>258</v>
      </c>
      <c r="C182" s="80">
        <v>3</v>
      </c>
      <c r="D182" s="80">
        <v>16</v>
      </c>
      <c r="E182" s="80">
        <v>2006</v>
      </c>
      <c r="F182" s="80" t="s">
        <v>566</v>
      </c>
      <c r="G182" s="80" t="s">
        <v>1827</v>
      </c>
      <c r="H182" s="80" t="s">
        <v>1828</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1831</v>
      </c>
      <c r="B183" s="80">
        <v>259</v>
      </c>
      <c r="C183" s="80">
        <v>4</v>
      </c>
      <c r="D183" s="80">
        <v>16</v>
      </c>
      <c r="E183" s="80">
        <v>2007</v>
      </c>
      <c r="F183" s="80" t="s">
        <v>567</v>
      </c>
      <c r="G183" s="80" t="s">
        <v>1827</v>
      </c>
      <c r="H183" s="80" t="s">
        <v>1828</v>
      </c>
      <c r="I183" s="177"/>
      <c r="J183" s="81">
        <v>63.115418989522617</v>
      </c>
      <c r="K183" s="81">
        <v>99.075670758297804</v>
      </c>
      <c r="L183" s="81">
        <v>8.0365564096610758</v>
      </c>
      <c r="M183" s="81">
        <v>3016.9536926203823</v>
      </c>
      <c r="N183" s="81">
        <v>310.06453561128808</v>
      </c>
      <c r="O183" s="81">
        <v>135.14991616311949</v>
      </c>
      <c r="P183" s="81">
        <v>82.08190367057324</v>
      </c>
      <c r="Q183" s="81">
        <v>12.187604578572209</v>
      </c>
      <c r="R183" s="81">
        <v>45.754643129000009</v>
      </c>
      <c r="S183" s="81">
        <v>17.363932340664572</v>
      </c>
      <c r="T183" s="82"/>
      <c r="U183" s="81">
        <v>6941946</v>
      </c>
      <c r="V183" s="81">
        <v>41801</v>
      </c>
      <c r="W183" s="81">
        <v>72</v>
      </c>
      <c r="X183" s="81">
        <v>769601</v>
      </c>
      <c r="Y183" s="81">
        <v>111613</v>
      </c>
      <c r="Z183" s="81">
        <v>66871</v>
      </c>
      <c r="AA183" s="81">
        <v>16074</v>
      </c>
      <c r="AB183" s="81">
        <v>195928</v>
      </c>
      <c r="AC183" s="81">
        <v>8322906</v>
      </c>
      <c r="AD183" s="81">
        <v>17.363932340664572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1832</v>
      </c>
      <c r="B184" s="80">
        <v>260</v>
      </c>
      <c r="C184" s="80">
        <v>5</v>
      </c>
      <c r="D184" s="80">
        <v>16</v>
      </c>
      <c r="E184" s="80">
        <v>2008</v>
      </c>
      <c r="F184" s="80" t="s">
        <v>84</v>
      </c>
      <c r="G184" s="80" t="s">
        <v>1827</v>
      </c>
      <c r="H184" s="80" t="s">
        <v>1828</v>
      </c>
      <c r="I184" s="177"/>
      <c r="J184" s="81">
        <v>49.946006035532726</v>
      </c>
      <c r="K184" s="81">
        <v>78.592809464479728</v>
      </c>
      <c r="L184" s="81">
        <v>7.1917030948650416</v>
      </c>
      <c r="M184" s="81">
        <v>3010.6098622699346</v>
      </c>
      <c r="N184" s="81">
        <v>311.31270870186057</v>
      </c>
      <c r="O184" s="81">
        <v>128.30621219286922</v>
      </c>
      <c r="P184" s="81">
        <v>78.218955344138067</v>
      </c>
      <c r="Q184" s="81">
        <v>12.23004470289135</v>
      </c>
      <c r="R184" s="81">
        <v>41.16746016615393</v>
      </c>
      <c r="S184" s="81">
        <v>22.219153632566993</v>
      </c>
      <c r="T184" s="82"/>
      <c r="U184" s="81">
        <v>7005620</v>
      </c>
      <c r="V184" s="81">
        <v>41801</v>
      </c>
      <c r="W184" s="81">
        <v>72</v>
      </c>
      <c r="X184" s="81">
        <v>769601</v>
      </c>
      <c r="Y184" s="81">
        <v>113986</v>
      </c>
      <c r="Z184" s="81">
        <v>65713</v>
      </c>
      <c r="AA184" s="81">
        <v>15335</v>
      </c>
      <c r="AB184" s="81">
        <v>199841</v>
      </c>
      <c r="AC184" s="81">
        <v>7775966.7999999998</v>
      </c>
      <c r="AD184" s="81">
        <v>22.219153632566993</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1833</v>
      </c>
      <c r="B185" s="80">
        <v>261</v>
      </c>
      <c r="C185" s="80">
        <v>6</v>
      </c>
      <c r="D185" s="80">
        <v>16</v>
      </c>
      <c r="E185" s="80">
        <v>2009</v>
      </c>
      <c r="F185" s="80" t="s">
        <v>85</v>
      </c>
      <c r="G185" s="80" t="s">
        <v>1827</v>
      </c>
      <c r="H185" s="80" t="s">
        <v>1828</v>
      </c>
      <c r="I185" s="177"/>
      <c r="J185" s="81">
        <v>49.550829445605487</v>
      </c>
      <c r="K185" s="81">
        <v>90.184503228945047</v>
      </c>
      <c r="L185" s="81">
        <v>12.856608978736331</v>
      </c>
      <c r="M185" s="81">
        <v>2979.9774277967426</v>
      </c>
      <c r="N185" s="81">
        <v>287.8724554339455</v>
      </c>
      <c r="O185" s="81">
        <v>128.57341189254998</v>
      </c>
      <c r="P185" s="81">
        <v>73.120779879103338</v>
      </c>
      <c r="Q185" s="81">
        <v>11.805680566781513</v>
      </c>
      <c r="R185" s="81">
        <v>39.359927387506282</v>
      </c>
      <c r="S185" s="81">
        <v>24.623959459553141</v>
      </c>
      <c r="T185" s="82"/>
      <c r="U185" s="81">
        <v>6121185</v>
      </c>
      <c r="V185" s="81">
        <v>55302</v>
      </c>
      <c r="W185" s="81">
        <v>124</v>
      </c>
      <c r="X185" s="81">
        <v>870439</v>
      </c>
      <c r="Y185" s="81">
        <v>115501</v>
      </c>
      <c r="Z185" s="81">
        <v>64997</v>
      </c>
      <c r="AA185" s="81">
        <v>14717</v>
      </c>
      <c r="AB185" s="81">
        <v>202505</v>
      </c>
      <c r="AC185" s="81">
        <v>7252998.2000000002</v>
      </c>
      <c r="AD185" s="81">
        <v>24.623959459553141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13.106999999999999</v>
      </c>
      <c r="BI185" s="81">
        <v>51.12</v>
      </c>
      <c r="BJ185" s="81">
        <v>31.928999999999998</v>
      </c>
      <c r="BK185" s="81">
        <v>1202.6199999999999</v>
      </c>
      <c r="BL185" s="81">
        <v>3.03</v>
      </c>
      <c r="BM185" s="82"/>
      <c r="BN185" s="81">
        <v>0</v>
      </c>
      <c r="BO185" s="81">
        <v>3</v>
      </c>
      <c r="BP185" s="81">
        <v>9</v>
      </c>
      <c r="BQ185" s="81">
        <v>16</v>
      </c>
      <c r="BR185" s="81">
        <v>130</v>
      </c>
      <c r="BS185" s="81">
        <v>1</v>
      </c>
      <c r="BT185"/>
      <c r="BU185" s="80"/>
      <c r="BV185" s="80"/>
      <c r="BW185" s="80"/>
      <c r="BX185" s="80"/>
      <c r="BY185" s="80"/>
      <c r="BZ185" s="80"/>
      <c r="CA185" s="80"/>
      <c r="CB185" s="80"/>
      <c r="CC185" s="80"/>
    </row>
    <row r="186" spans="1:81">
      <c r="A186" s="80" t="s">
        <v>1834</v>
      </c>
      <c r="B186" s="80">
        <v>262</v>
      </c>
      <c r="C186" s="80">
        <v>7</v>
      </c>
      <c r="D186" s="80">
        <v>16</v>
      </c>
      <c r="E186" s="80">
        <v>2010</v>
      </c>
      <c r="F186" s="80" t="s">
        <v>86</v>
      </c>
      <c r="G186" s="80" t="s">
        <v>1827</v>
      </c>
      <c r="H186" s="80" t="s">
        <v>1828</v>
      </c>
      <c r="I186" s="177"/>
      <c r="J186" s="81">
        <v>43.425486446852226</v>
      </c>
      <c r="K186" s="81">
        <v>80.846878476345168</v>
      </c>
      <c r="L186" s="81">
        <v>12.008751945028298</v>
      </c>
      <c r="M186" s="81">
        <v>3014.6426766920185</v>
      </c>
      <c r="N186" s="81">
        <v>297.86580494685694</v>
      </c>
      <c r="O186" s="81">
        <v>128.16577488966388</v>
      </c>
      <c r="P186" s="81">
        <v>72.868734511182041</v>
      </c>
      <c r="Q186" s="81">
        <v>12.561958597440031</v>
      </c>
      <c r="R186" s="81">
        <v>41.308947153860302</v>
      </c>
      <c r="S186" s="81">
        <v>36.665978776448426</v>
      </c>
      <c r="T186" s="82"/>
      <c r="U186" s="81">
        <v>5734171</v>
      </c>
      <c r="V186" s="81">
        <v>55302</v>
      </c>
      <c r="W186" s="81">
        <v>124</v>
      </c>
      <c r="X186" s="81">
        <v>870439</v>
      </c>
      <c r="Y186" s="81">
        <v>117886</v>
      </c>
      <c r="Z186" s="81">
        <v>65092</v>
      </c>
      <c r="AA186" s="81">
        <v>14300</v>
      </c>
      <c r="AB186" s="81">
        <v>206471</v>
      </c>
      <c r="AC186" s="81">
        <v>7213722.2000000002</v>
      </c>
      <c r="AD186" s="81">
        <v>36.665978776448426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13.106999999999999</v>
      </c>
      <c r="BI186" s="81">
        <v>46.223999999999997</v>
      </c>
      <c r="BJ186" s="81">
        <v>23.613</v>
      </c>
      <c r="BK186" s="81">
        <v>1286.2009999999998</v>
      </c>
      <c r="BL186" s="81">
        <v>0</v>
      </c>
      <c r="BM186" s="82"/>
      <c r="BN186" s="81">
        <v>0</v>
      </c>
      <c r="BO186" s="81">
        <v>3</v>
      </c>
      <c r="BP186" s="81">
        <v>8</v>
      </c>
      <c r="BQ186" s="81">
        <v>16</v>
      </c>
      <c r="BR186" s="81">
        <v>151</v>
      </c>
      <c r="BS186" s="81">
        <v>0</v>
      </c>
      <c r="BT186"/>
      <c r="BU186" s="80">
        <v>1280.5899999999999</v>
      </c>
      <c r="BV186" s="80">
        <v>73.7</v>
      </c>
      <c r="BW186" s="80">
        <v>0</v>
      </c>
      <c r="BX186" s="80">
        <v>4.032</v>
      </c>
      <c r="BY186" s="80">
        <v>10.823</v>
      </c>
      <c r="BZ186" s="80">
        <v>0</v>
      </c>
      <c r="CA186" s="80">
        <v>0</v>
      </c>
      <c r="CB186" s="80">
        <v>0</v>
      </c>
      <c r="CC186" s="80">
        <v>0</v>
      </c>
    </row>
    <row r="187" spans="1:81">
      <c r="A187" s="80" t="s">
        <v>1835</v>
      </c>
      <c r="B187" s="80">
        <v>263</v>
      </c>
      <c r="C187" s="80">
        <v>8</v>
      </c>
      <c r="D187" s="80">
        <v>16</v>
      </c>
      <c r="E187" s="80">
        <v>2011</v>
      </c>
      <c r="F187" s="80" t="s">
        <v>87</v>
      </c>
      <c r="G187" s="80" t="s">
        <v>1827</v>
      </c>
      <c r="H187" s="80" t="s">
        <v>1828</v>
      </c>
      <c r="I187" s="177"/>
      <c r="J187" s="81">
        <v>58.845771569749054</v>
      </c>
      <c r="K187" s="81">
        <v>122.05059495843932</v>
      </c>
      <c r="L187" s="81">
        <v>5.2950006322938421</v>
      </c>
      <c r="M187" s="81">
        <v>3833.4830658148408</v>
      </c>
      <c r="N187" s="81">
        <v>351.31273150584639</v>
      </c>
      <c r="O187" s="81">
        <v>126.795348427766</v>
      </c>
      <c r="P187" s="81">
        <v>69.525827642851439</v>
      </c>
      <c r="Q187" s="81">
        <v>14.738990234876496</v>
      </c>
      <c r="R187" s="81">
        <v>44.423504760703011</v>
      </c>
      <c r="S187" s="81">
        <v>33.225125632774464</v>
      </c>
      <c r="T187" s="82"/>
      <c r="U187" s="81">
        <v>7300745</v>
      </c>
      <c r="V187" s="81">
        <v>55302</v>
      </c>
      <c r="W187" s="81">
        <v>124</v>
      </c>
      <c r="X187" s="81">
        <v>870439</v>
      </c>
      <c r="Y187" s="81">
        <v>120370</v>
      </c>
      <c r="Z187" s="81">
        <v>65795</v>
      </c>
      <c r="AA187" s="81">
        <v>14050</v>
      </c>
      <c r="AB187" s="81">
        <v>210022</v>
      </c>
      <c r="AC187" s="81">
        <v>7744782.7999999998</v>
      </c>
      <c r="AD187" s="81">
        <v>33.225125632774464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6.7690000000000001</v>
      </c>
      <c r="BI187" s="81">
        <v>39.591000000000001</v>
      </c>
      <c r="BJ187" s="81">
        <v>22.581</v>
      </c>
      <c r="BK187" s="81">
        <v>921.36900000000003</v>
      </c>
      <c r="BL187" s="81">
        <v>0</v>
      </c>
      <c r="BM187" s="82"/>
      <c r="BN187" s="81">
        <v>0</v>
      </c>
      <c r="BO187" s="81">
        <v>2</v>
      </c>
      <c r="BP187" s="81">
        <v>9</v>
      </c>
      <c r="BQ187" s="81">
        <v>17</v>
      </c>
      <c r="BR187" s="81">
        <v>139</v>
      </c>
      <c r="BS187" s="81">
        <v>0</v>
      </c>
      <c r="BT187"/>
      <c r="BU187" s="80">
        <v>990.31</v>
      </c>
      <c r="BV187" s="80">
        <v>0</v>
      </c>
      <c r="BW187" s="80">
        <v>0</v>
      </c>
      <c r="BX187" s="80">
        <v>0</v>
      </c>
      <c r="BY187" s="80">
        <v>0</v>
      </c>
      <c r="BZ187" s="80">
        <v>0</v>
      </c>
      <c r="CA187" s="80">
        <v>0</v>
      </c>
      <c r="CB187" s="80">
        <v>0</v>
      </c>
      <c r="CC187" s="80">
        <v>0</v>
      </c>
    </row>
    <row r="188" spans="1:81">
      <c r="A188" s="80" t="s">
        <v>1836</v>
      </c>
      <c r="B188" s="80">
        <v>264</v>
      </c>
      <c r="C188" s="80">
        <v>9</v>
      </c>
      <c r="D188" s="80">
        <v>16</v>
      </c>
      <c r="E188" s="80">
        <v>2012</v>
      </c>
      <c r="F188" s="80" t="s">
        <v>88</v>
      </c>
      <c r="G188" s="80" t="s">
        <v>1827</v>
      </c>
      <c r="H188" s="80" t="s">
        <v>1828</v>
      </c>
      <c r="I188" s="177"/>
      <c r="J188" s="81">
        <v>48.356585464871046</v>
      </c>
      <c r="K188" s="81">
        <v>120.39430023143318</v>
      </c>
      <c r="L188" s="81">
        <v>5.2423293169887684</v>
      </c>
      <c r="M188" s="81">
        <v>4036.327769932785</v>
      </c>
      <c r="N188" s="81">
        <v>410.74506119785639</v>
      </c>
      <c r="O188" s="81">
        <v>127.11491362083522</v>
      </c>
      <c r="P188" s="81">
        <v>69.368999547890155</v>
      </c>
      <c r="Q188" s="81">
        <v>17.749248735358382</v>
      </c>
      <c r="R188" s="81">
        <v>45.547791681285901</v>
      </c>
      <c r="S188" s="81">
        <v>33.940963251303387</v>
      </c>
      <c r="T188" s="82"/>
      <c r="U188" s="81">
        <v>6469200</v>
      </c>
      <c r="V188" s="81">
        <v>55302</v>
      </c>
      <c r="W188" s="81">
        <v>124</v>
      </c>
      <c r="X188" s="81">
        <v>870439</v>
      </c>
      <c r="Y188" s="81">
        <v>133298</v>
      </c>
      <c r="Z188" s="81">
        <v>66484</v>
      </c>
      <c r="AA188" s="81">
        <v>13939</v>
      </c>
      <c r="AB188" s="81">
        <v>232786</v>
      </c>
      <c r="AC188" s="81">
        <v>7735117.7999999998</v>
      </c>
      <c r="AD188" s="81">
        <v>33.940963251303387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7.117</v>
      </c>
      <c r="BI188" s="81">
        <v>43.353000000000002</v>
      </c>
      <c r="BJ188" s="81">
        <v>133.95099999999999</v>
      </c>
      <c r="BK188" s="81">
        <v>1229.3210000000001</v>
      </c>
      <c r="BL188" s="81">
        <v>0</v>
      </c>
      <c r="BM188" s="82"/>
      <c r="BN188" s="81">
        <v>0</v>
      </c>
      <c r="BO188" s="81">
        <v>2</v>
      </c>
      <c r="BP188" s="81">
        <v>8</v>
      </c>
      <c r="BQ188" s="81">
        <v>17</v>
      </c>
      <c r="BR188" s="81">
        <v>152</v>
      </c>
      <c r="BS188" s="81">
        <v>0</v>
      </c>
      <c r="BT188"/>
      <c r="BU188" s="80">
        <v>1399.7629999999999</v>
      </c>
      <c r="BV188" s="80">
        <v>0</v>
      </c>
      <c r="BW188" s="80">
        <v>0</v>
      </c>
      <c r="BX188" s="80">
        <v>3.794</v>
      </c>
      <c r="BY188" s="80">
        <v>10.185</v>
      </c>
      <c r="BZ188" s="80">
        <v>0</v>
      </c>
      <c r="CA188" s="80">
        <v>0</v>
      </c>
      <c r="CB188" s="80">
        <v>0</v>
      </c>
      <c r="CC188" s="80">
        <v>0</v>
      </c>
    </row>
    <row r="189" spans="1:81">
      <c r="A189" s="80" t="s">
        <v>1837</v>
      </c>
      <c r="B189" s="80">
        <v>265</v>
      </c>
      <c r="C189" s="80">
        <v>10</v>
      </c>
      <c r="D189" s="80">
        <v>16</v>
      </c>
      <c r="E189" s="80">
        <v>2013</v>
      </c>
      <c r="F189" s="80" t="s">
        <v>89</v>
      </c>
      <c r="G189" s="80" t="s">
        <v>1827</v>
      </c>
      <c r="H189" s="80" t="s">
        <v>1828</v>
      </c>
      <c r="I189" s="177"/>
      <c r="J189" s="81">
        <v>39.89050902910072</v>
      </c>
      <c r="K189" s="81">
        <v>103.81940914143377</v>
      </c>
      <c r="L189" s="81">
        <v>4.8047253454234884</v>
      </c>
      <c r="M189" s="81">
        <v>4294.7310114975453</v>
      </c>
      <c r="N189" s="81">
        <v>398.11213430348676</v>
      </c>
      <c r="O189" s="81">
        <v>123.97167154390704</v>
      </c>
      <c r="P189" s="81">
        <v>68.17172827951245</v>
      </c>
      <c r="Q189" s="81">
        <v>18.204779717913148</v>
      </c>
      <c r="R189" s="81">
        <v>48.320744119067705</v>
      </c>
      <c r="S189" s="81">
        <v>36.0352990555959</v>
      </c>
      <c r="T189" s="82"/>
      <c r="U189" s="81">
        <v>5163787</v>
      </c>
      <c r="V189" s="81">
        <v>55302</v>
      </c>
      <c r="W189" s="81">
        <v>124</v>
      </c>
      <c r="X189" s="81">
        <v>870439</v>
      </c>
      <c r="Y189" s="81">
        <v>134387</v>
      </c>
      <c r="Z189" s="81">
        <v>67735</v>
      </c>
      <c r="AA189" s="81">
        <v>13647</v>
      </c>
      <c r="AB189" s="81">
        <v>235337</v>
      </c>
      <c r="AC189" s="81">
        <v>8010217.2000000002</v>
      </c>
      <c r="AD189" s="81">
        <v>36.0352990555959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8.4550000000000001</v>
      </c>
      <c r="BI189" s="81">
        <v>34.609000000000002</v>
      </c>
      <c r="BJ189" s="81">
        <v>120.871</v>
      </c>
      <c r="BK189" s="81">
        <v>1395.0959999999998</v>
      </c>
      <c r="BL189" s="81">
        <v>0</v>
      </c>
      <c r="BM189" s="82"/>
      <c r="BN189" s="81">
        <v>0</v>
      </c>
      <c r="BO189" s="81">
        <v>2</v>
      </c>
      <c r="BP189" s="81">
        <v>8</v>
      </c>
      <c r="BQ189" s="81">
        <v>16</v>
      </c>
      <c r="BR189" s="81">
        <v>150</v>
      </c>
      <c r="BS189" s="81">
        <v>0</v>
      </c>
      <c r="BT189"/>
      <c r="BU189" s="80">
        <v>1437.499</v>
      </c>
      <c r="BV189" s="80">
        <v>103.97799999999999</v>
      </c>
      <c r="BW189" s="80">
        <v>0</v>
      </c>
      <c r="BX189" s="80">
        <v>3.6680000000000001</v>
      </c>
      <c r="BY189" s="80">
        <v>13.885999999999999</v>
      </c>
      <c r="BZ189" s="80">
        <v>0</v>
      </c>
      <c r="CA189" s="80">
        <v>0</v>
      </c>
      <c r="CB189" s="80">
        <v>0</v>
      </c>
      <c r="CC189" s="80">
        <v>0</v>
      </c>
    </row>
    <row r="190" spans="1:81">
      <c r="A190" s="80" t="s">
        <v>1838</v>
      </c>
      <c r="B190" s="80">
        <v>266</v>
      </c>
      <c r="C190" s="80">
        <v>11</v>
      </c>
      <c r="D190" s="80">
        <v>16</v>
      </c>
      <c r="E190" s="80">
        <v>2014</v>
      </c>
      <c r="F190" s="80" t="s">
        <v>90</v>
      </c>
      <c r="G190" s="80" t="s">
        <v>1827</v>
      </c>
      <c r="H190" s="80" t="s">
        <v>1828</v>
      </c>
      <c r="I190" s="177"/>
      <c r="J190" s="81">
        <v>30.66866063781227</v>
      </c>
      <c r="K190" s="81">
        <v>101.36644889151057</v>
      </c>
      <c r="L190" s="81">
        <v>14.866876547713773</v>
      </c>
      <c r="M190" s="81">
        <v>4048.9651566902426</v>
      </c>
      <c r="N190" s="81">
        <v>364.58653153425985</v>
      </c>
      <c r="O190" s="81">
        <v>120.12377965849187</v>
      </c>
      <c r="P190" s="81">
        <v>67.818285578860298</v>
      </c>
      <c r="Q190" s="81">
        <v>17.856169576997527</v>
      </c>
      <c r="R190" s="81">
        <v>48.74144041858235</v>
      </c>
      <c r="S190" s="81">
        <v>33.085792302839756</v>
      </c>
      <c r="T190" s="82"/>
      <c r="U190" s="81">
        <v>4553742</v>
      </c>
      <c r="V190" s="81">
        <v>51628</v>
      </c>
      <c r="W190" s="81">
        <v>168</v>
      </c>
      <c r="X190" s="81">
        <v>906254</v>
      </c>
      <c r="Y190" s="81">
        <v>137180</v>
      </c>
      <c r="Z190" s="81">
        <v>69125</v>
      </c>
      <c r="AA190" s="81">
        <v>13506</v>
      </c>
      <c r="AB190" s="81">
        <v>240585</v>
      </c>
      <c r="AC190" s="81">
        <v>8105363.2000000002</v>
      </c>
      <c r="AD190" s="81">
        <v>33.085792302839756</v>
      </c>
      <c r="AE190" s="82"/>
      <c r="AF190" s="81">
        <v>42619305.823623218</v>
      </c>
      <c r="AG190" s="81">
        <v>95502362.941399246</v>
      </c>
      <c r="AH190" s="81">
        <v>3741841.7793728793</v>
      </c>
      <c r="AI190" s="81">
        <v>5560301767.018877</v>
      </c>
      <c r="AJ190" s="81">
        <v>506636838.62518823</v>
      </c>
      <c r="AK190" s="81">
        <v>0</v>
      </c>
      <c r="AL190" s="81">
        <v>0</v>
      </c>
      <c r="AM190" s="81">
        <v>33028725.386627033</v>
      </c>
      <c r="AN190" s="81">
        <v>0</v>
      </c>
      <c r="AO190" s="81">
        <v>0</v>
      </c>
      <c r="AP190" s="82"/>
      <c r="AQ190" s="81">
        <v>371</v>
      </c>
      <c r="AR190" s="81">
        <v>14</v>
      </c>
      <c r="AS190" s="81">
        <v>0</v>
      </c>
      <c r="AT190" s="81">
        <v>0</v>
      </c>
      <c r="AU190" s="81">
        <v>0</v>
      </c>
      <c r="AV190" s="81">
        <v>1</v>
      </c>
      <c r="AW190" s="81" t="s">
        <v>564</v>
      </c>
      <c r="AX190" s="82"/>
      <c r="AY190" s="81">
        <v>1359</v>
      </c>
      <c r="AZ190" s="81">
        <v>264.7</v>
      </c>
      <c r="BA190" s="81">
        <v>0</v>
      </c>
      <c r="BB190" s="81">
        <v>0</v>
      </c>
      <c r="BC190" s="81">
        <v>0</v>
      </c>
      <c r="BD190" s="81">
        <v>11660</v>
      </c>
      <c r="BE190" s="81" t="s">
        <v>564</v>
      </c>
      <c r="BF190" s="82"/>
      <c r="BG190" s="81">
        <v>0</v>
      </c>
      <c r="BH190" s="81">
        <v>6.383</v>
      </c>
      <c r="BI190" s="81">
        <v>32.537999999999997</v>
      </c>
      <c r="BJ190" s="81">
        <v>117.947</v>
      </c>
      <c r="BK190" s="81">
        <v>1371.2829999999999</v>
      </c>
      <c r="BL190" s="81">
        <v>0</v>
      </c>
      <c r="BM190" s="82"/>
      <c r="BN190" s="81">
        <v>0</v>
      </c>
      <c r="BO190" s="81">
        <v>1</v>
      </c>
      <c r="BP190" s="81">
        <v>7</v>
      </c>
      <c r="BQ190" s="81">
        <v>16</v>
      </c>
      <c r="BR190" s="81">
        <v>142</v>
      </c>
      <c r="BS190" s="81">
        <v>0</v>
      </c>
      <c r="BT190"/>
      <c r="BU190" s="80">
        <v>1412.66</v>
      </c>
      <c r="BV190" s="80">
        <v>97.352999999999994</v>
      </c>
      <c r="BW190" s="80">
        <v>0</v>
      </c>
      <c r="BX190" s="80">
        <v>3.7869999999999999</v>
      </c>
      <c r="BY190" s="80">
        <v>14.351000000000001</v>
      </c>
      <c r="BZ190" s="80">
        <v>0</v>
      </c>
      <c r="CA190" s="80">
        <v>0</v>
      </c>
      <c r="CB190" s="80">
        <v>0</v>
      </c>
      <c r="CC190" s="80">
        <v>0</v>
      </c>
    </row>
    <row r="191" spans="1:81">
      <c r="A191" s="80" t="s">
        <v>1839</v>
      </c>
      <c r="B191" s="80">
        <v>267</v>
      </c>
      <c r="C191" s="80">
        <v>12</v>
      </c>
      <c r="D191" s="80">
        <v>16</v>
      </c>
      <c r="E191" s="80">
        <v>2015</v>
      </c>
      <c r="F191" s="80" t="s">
        <v>91</v>
      </c>
      <c r="G191" s="80" t="s">
        <v>1827</v>
      </c>
      <c r="H191" s="80" t="s">
        <v>1828</v>
      </c>
      <c r="I191" s="177"/>
      <c r="J191" s="81">
        <v>40.902643626980918</v>
      </c>
      <c r="K191" s="81">
        <v>107.8045998090103</v>
      </c>
      <c r="L191" s="81">
        <v>18.531167098558278</v>
      </c>
      <c r="M191" s="81">
        <v>4307.853597796633</v>
      </c>
      <c r="N191" s="81">
        <v>367.62589888499639</v>
      </c>
      <c r="O191" s="81">
        <v>122.19953343536916</v>
      </c>
      <c r="P191" s="81">
        <v>67.751039042974853</v>
      </c>
      <c r="Q191" s="81">
        <v>17.726757798927714</v>
      </c>
      <c r="R191" s="81">
        <v>48.313948490310125</v>
      </c>
      <c r="S191" s="81">
        <v>32.562916018514493</v>
      </c>
      <c r="T191" s="82"/>
      <c r="U191" s="81">
        <v>5509567</v>
      </c>
      <c r="V191" s="81">
        <v>51628</v>
      </c>
      <c r="W191" s="81">
        <v>168</v>
      </c>
      <c r="X191" s="81">
        <v>906254</v>
      </c>
      <c r="Y191" s="81">
        <v>138942</v>
      </c>
      <c r="Z191" s="81">
        <v>70997</v>
      </c>
      <c r="AA191" s="81">
        <v>13482</v>
      </c>
      <c r="AB191" s="81">
        <v>243977</v>
      </c>
      <c r="AC191" s="81">
        <v>8276314.4000000004</v>
      </c>
      <c r="AD191" s="81">
        <v>32.562916018514493</v>
      </c>
      <c r="AE191" s="82"/>
      <c r="AF191" s="81">
        <v>55404050.741570532</v>
      </c>
      <c r="AG191" s="81">
        <v>89355934.791971102</v>
      </c>
      <c r="AH191" s="81">
        <v>3776830.3465773007</v>
      </c>
      <c r="AI191" s="81">
        <v>5302493356.4199343</v>
      </c>
      <c r="AJ191" s="81">
        <v>524530035.42949373</v>
      </c>
      <c r="AK191" s="81">
        <v>0</v>
      </c>
      <c r="AL191" s="81">
        <v>0</v>
      </c>
      <c r="AM191" s="81">
        <v>33436024.4049775</v>
      </c>
      <c r="AN191" s="81">
        <v>0</v>
      </c>
      <c r="AO191" s="81">
        <v>0</v>
      </c>
      <c r="AP191" s="82"/>
      <c r="AQ191" s="81">
        <v>391</v>
      </c>
      <c r="AR191" s="81">
        <v>15</v>
      </c>
      <c r="AS191" s="81">
        <v>0</v>
      </c>
      <c r="AT191" s="81">
        <v>0</v>
      </c>
      <c r="AU191" s="81">
        <v>0</v>
      </c>
      <c r="AV191" s="81">
        <v>1</v>
      </c>
      <c r="AW191" s="81" t="s">
        <v>564</v>
      </c>
      <c r="AX191" s="82"/>
      <c r="AY191" s="81">
        <v>1454.2</v>
      </c>
      <c r="AZ191" s="81">
        <v>274.7</v>
      </c>
      <c r="BA191" s="81">
        <v>0</v>
      </c>
      <c r="BB191" s="81">
        <v>0</v>
      </c>
      <c r="BC191" s="81">
        <v>0</v>
      </c>
      <c r="BD191" s="81">
        <v>11660</v>
      </c>
      <c r="BE191" s="81" t="s">
        <v>564</v>
      </c>
      <c r="BF191" s="82"/>
      <c r="BG191" s="81">
        <v>0</v>
      </c>
      <c r="BH191" s="81">
        <v>4.8109999999999999</v>
      </c>
      <c r="BI191" s="81">
        <v>31.366</v>
      </c>
      <c r="BJ191" s="81">
        <v>118.696</v>
      </c>
      <c r="BK191" s="81">
        <v>1281.009</v>
      </c>
      <c r="BL191" s="81">
        <v>0</v>
      </c>
      <c r="BM191" s="82"/>
      <c r="BN191" s="81">
        <v>0</v>
      </c>
      <c r="BO191" s="81">
        <v>1</v>
      </c>
      <c r="BP191" s="81">
        <v>7</v>
      </c>
      <c r="BQ191" s="81">
        <v>16</v>
      </c>
      <c r="BR191" s="81">
        <v>145</v>
      </c>
      <c r="BS191" s="81">
        <v>0</v>
      </c>
      <c r="BT191"/>
      <c r="BU191" s="80">
        <v>1320.925</v>
      </c>
      <c r="BV191" s="80">
        <v>97.643000000000001</v>
      </c>
      <c r="BW191" s="80">
        <v>0</v>
      </c>
      <c r="BX191" s="80">
        <v>4.6059999999999999</v>
      </c>
      <c r="BY191" s="80">
        <v>12.708</v>
      </c>
      <c r="BZ191" s="80">
        <v>0</v>
      </c>
      <c r="CA191" s="80">
        <v>0</v>
      </c>
      <c r="CB191" s="80">
        <v>0</v>
      </c>
      <c r="CC191" s="80">
        <v>0</v>
      </c>
    </row>
    <row r="192" spans="1:81">
      <c r="A192" s="80" t="s">
        <v>1840</v>
      </c>
      <c r="B192" s="80">
        <v>268</v>
      </c>
      <c r="C192" s="80">
        <v>13</v>
      </c>
      <c r="D192" s="80">
        <v>16</v>
      </c>
      <c r="E192" s="80">
        <v>2016</v>
      </c>
      <c r="F192" s="80" t="s">
        <v>92</v>
      </c>
      <c r="G192" s="80" t="s">
        <v>1827</v>
      </c>
      <c r="H192" s="80" t="s">
        <v>1828</v>
      </c>
      <c r="I192" s="177"/>
      <c r="J192" s="81">
        <v>17.219603726124543</v>
      </c>
      <c r="K192" s="81">
        <v>111.03748105567632</v>
      </c>
      <c r="L192" s="81">
        <v>20.941018879340369</v>
      </c>
      <c r="M192" s="81">
        <v>3318.1579191199526</v>
      </c>
      <c r="N192" s="81">
        <v>355.6564320713893</v>
      </c>
      <c r="O192" s="81">
        <v>123.01270399249135</v>
      </c>
      <c r="P192" s="81">
        <v>68.094987905860975</v>
      </c>
      <c r="Q192" s="81">
        <v>17.604467885715227</v>
      </c>
      <c r="R192" s="81">
        <v>49.162385999469009</v>
      </c>
      <c r="S192" s="81">
        <v>42.23890763979994</v>
      </c>
      <c r="T192" s="82"/>
      <c r="U192" s="81">
        <v>2712162</v>
      </c>
      <c r="V192" s="81">
        <v>51628</v>
      </c>
      <c r="W192" s="81">
        <v>168</v>
      </c>
      <c r="X192" s="81">
        <v>906254</v>
      </c>
      <c r="Y192" s="81">
        <v>141710</v>
      </c>
      <c r="Z192" s="81">
        <v>72348</v>
      </c>
      <c r="AA192" s="81">
        <v>14015</v>
      </c>
      <c r="AB192" s="81">
        <v>249242</v>
      </c>
      <c r="AC192" s="81">
        <v>8396451.5997436382</v>
      </c>
      <c r="AD192" s="81">
        <v>42.23890763979994</v>
      </c>
      <c r="AE192" s="82"/>
      <c r="AF192" s="81">
        <v>24777143.273532361</v>
      </c>
      <c r="AG192" s="81">
        <v>87839253.909822866</v>
      </c>
      <c r="AH192" s="81">
        <v>3248134.141432717</v>
      </c>
      <c r="AI192" s="81">
        <v>5126792669.5650301</v>
      </c>
      <c r="AJ192" s="81">
        <v>513342477.22473919</v>
      </c>
      <c r="AK192" s="81">
        <v>0</v>
      </c>
      <c r="AL192" s="81">
        <v>0</v>
      </c>
      <c r="AM192" s="81">
        <v>34184107.64995461</v>
      </c>
      <c r="AN192" s="81">
        <v>0</v>
      </c>
      <c r="AO192" s="81">
        <v>0</v>
      </c>
      <c r="AP192" s="82"/>
      <c r="AQ192" s="81">
        <v>414</v>
      </c>
      <c r="AR192" s="81">
        <v>17</v>
      </c>
      <c r="AS192" s="81">
        <v>0</v>
      </c>
      <c r="AT192" s="81">
        <v>0</v>
      </c>
      <c r="AU192" s="81">
        <v>0</v>
      </c>
      <c r="AV192" s="81">
        <v>1</v>
      </c>
      <c r="AW192" s="81" t="s">
        <v>564</v>
      </c>
      <c r="AX192" s="82"/>
      <c r="AY192" s="81">
        <v>1556.6</v>
      </c>
      <c r="AZ192" s="81">
        <v>295.3</v>
      </c>
      <c r="BA192" s="81">
        <v>0</v>
      </c>
      <c r="BB192" s="81">
        <v>0</v>
      </c>
      <c r="BC192" s="81">
        <v>0</v>
      </c>
      <c r="BD192" s="81">
        <v>11660</v>
      </c>
      <c r="BE192" s="81" t="s">
        <v>564</v>
      </c>
      <c r="BF192" s="82"/>
      <c r="BG192" s="81">
        <v>0</v>
      </c>
      <c r="BH192" s="81">
        <v>0</v>
      </c>
      <c r="BI192" s="81">
        <v>30.686</v>
      </c>
      <c r="BJ192" s="81">
        <v>29.84</v>
      </c>
      <c r="BK192" s="81">
        <v>1306.6639999999998</v>
      </c>
      <c r="BL192" s="81">
        <v>0</v>
      </c>
      <c r="BM192" s="82"/>
      <c r="BN192" s="81">
        <v>0</v>
      </c>
      <c r="BO192" s="81">
        <v>0</v>
      </c>
      <c r="BP192" s="81">
        <v>8</v>
      </c>
      <c r="BQ192" s="81">
        <v>17</v>
      </c>
      <c r="BR192" s="81">
        <v>148</v>
      </c>
      <c r="BS192" s="81">
        <v>0</v>
      </c>
      <c r="BT192"/>
      <c r="BU192" s="80">
        <v>1272.002</v>
      </c>
      <c r="BV192" s="80">
        <v>91.652000000000001</v>
      </c>
      <c r="BW192" s="80">
        <v>0</v>
      </c>
      <c r="BX192" s="80">
        <v>0</v>
      </c>
      <c r="BY192" s="80">
        <v>3.536</v>
      </c>
      <c r="BZ192" s="80">
        <v>0</v>
      </c>
      <c r="CA192" s="80">
        <v>0</v>
      </c>
      <c r="CB192" s="80">
        <v>0</v>
      </c>
      <c r="CC192" s="80">
        <v>0</v>
      </c>
    </row>
    <row r="193" spans="1:81">
      <c r="A193" s="80" t="s">
        <v>1841</v>
      </c>
      <c r="B193" s="80">
        <v>269</v>
      </c>
      <c r="C193" s="80">
        <v>14</v>
      </c>
      <c r="D193" s="80">
        <v>16</v>
      </c>
      <c r="E193" s="80">
        <v>2017</v>
      </c>
      <c r="F193" s="80" t="s">
        <v>71</v>
      </c>
      <c r="G193" s="80" t="s">
        <v>1827</v>
      </c>
      <c r="H193" s="80" t="s">
        <v>1828</v>
      </c>
      <c r="I193" s="177"/>
      <c r="J193" s="81">
        <v>18.03489547381659</v>
      </c>
      <c r="K193" s="81">
        <v>113.59329271296802</v>
      </c>
      <c r="L193" s="81">
        <v>17.246985170212046</v>
      </c>
      <c r="M193" s="81">
        <v>3328.9511450281916</v>
      </c>
      <c r="N193" s="81">
        <v>368.4405183502912</v>
      </c>
      <c r="O193" s="81">
        <v>121.95710900949432</v>
      </c>
      <c r="P193" s="81">
        <v>66.688385852868535</v>
      </c>
      <c r="Q193" s="81">
        <v>17.323710813973797</v>
      </c>
      <c r="R193" s="81">
        <v>50.506113617481475</v>
      </c>
      <c r="S193" s="81">
        <v>47.541462836799894</v>
      </c>
      <c r="T193" s="82"/>
      <c r="U193" s="81">
        <v>3068374</v>
      </c>
      <c r="V193" s="81">
        <v>51628</v>
      </c>
      <c r="W193" s="81">
        <v>168</v>
      </c>
      <c r="X193" s="81">
        <v>906254</v>
      </c>
      <c r="Y193" s="81">
        <v>143898</v>
      </c>
      <c r="Z193" s="81">
        <v>72917</v>
      </c>
      <c r="AA193" s="81">
        <v>13813</v>
      </c>
      <c r="AB193" s="81">
        <v>253639</v>
      </c>
      <c r="AC193" s="81">
        <v>8797103.799999997</v>
      </c>
      <c r="AD193" s="81">
        <v>47.541462836799887</v>
      </c>
      <c r="AE193" s="82"/>
      <c r="AF193" s="81">
        <v>26666572.136317831</v>
      </c>
      <c r="AG193" s="81">
        <v>91864744.975048602</v>
      </c>
      <c r="AH193" s="81">
        <v>3635012.2493343912</v>
      </c>
      <c r="AI193" s="81">
        <v>5365739026.2992554</v>
      </c>
      <c r="AJ193" s="81">
        <v>532070838.72989541</v>
      </c>
      <c r="AK193" s="81">
        <v>0</v>
      </c>
      <c r="AL193" s="81">
        <v>0</v>
      </c>
      <c r="AM193" s="81">
        <v>34841598.62809366</v>
      </c>
      <c r="AN193" s="81">
        <v>0</v>
      </c>
      <c r="AO193" s="81">
        <v>0</v>
      </c>
      <c r="AP193" s="82"/>
      <c r="AQ193" s="81">
        <v>426</v>
      </c>
      <c r="AR193" s="81">
        <v>17</v>
      </c>
      <c r="AS193" s="81">
        <v>0</v>
      </c>
      <c r="AT193" s="81">
        <v>0</v>
      </c>
      <c r="AU193" s="81">
        <v>0</v>
      </c>
      <c r="AV193" s="81">
        <v>1</v>
      </c>
      <c r="AW193" s="81" t="s">
        <v>564</v>
      </c>
      <c r="AX193" s="82"/>
      <c r="AY193" s="81">
        <v>1605.9</v>
      </c>
      <c r="AZ193" s="81">
        <v>295.3</v>
      </c>
      <c r="BA193" s="81">
        <v>0</v>
      </c>
      <c r="BB193" s="81">
        <v>0</v>
      </c>
      <c r="BC193" s="81">
        <v>0</v>
      </c>
      <c r="BD193" s="81">
        <v>11660</v>
      </c>
      <c r="BE193" s="81" t="s">
        <v>564</v>
      </c>
      <c r="BF193" s="82"/>
      <c r="BG193" s="81">
        <v>0</v>
      </c>
      <c r="BH193" s="81">
        <v>0</v>
      </c>
      <c r="BI193" s="81">
        <v>25.754000000000001</v>
      </c>
      <c r="BJ193" s="81">
        <v>61.805</v>
      </c>
      <c r="BK193" s="81">
        <v>1317.278</v>
      </c>
      <c r="BL193" s="81">
        <v>0</v>
      </c>
      <c r="BM193" s="82"/>
      <c r="BN193" s="81">
        <v>0</v>
      </c>
      <c r="BO193" s="81">
        <v>0</v>
      </c>
      <c r="BP193" s="81">
        <v>6</v>
      </c>
      <c r="BQ193" s="81">
        <v>16</v>
      </c>
      <c r="BR193" s="81">
        <v>146</v>
      </c>
      <c r="BS193" s="81">
        <v>0</v>
      </c>
      <c r="BT193"/>
      <c r="BU193" s="80">
        <v>1281.7470000000001</v>
      </c>
      <c r="BV193" s="80">
        <v>105.41200000000001</v>
      </c>
      <c r="BW193" s="80">
        <v>0</v>
      </c>
      <c r="BX193" s="80">
        <v>4.6289999999999996</v>
      </c>
      <c r="BY193" s="80">
        <v>13.048999999999999</v>
      </c>
      <c r="BZ193" s="80">
        <v>0</v>
      </c>
      <c r="CA193" s="80">
        <v>0</v>
      </c>
      <c r="CB193" s="80">
        <v>0</v>
      </c>
      <c r="CC193" s="80">
        <v>0</v>
      </c>
    </row>
    <row r="194" spans="1:81">
      <c r="A194" s="80" t="s">
        <v>1842</v>
      </c>
      <c r="B194" s="80">
        <v>270</v>
      </c>
      <c r="C194" s="80">
        <v>15</v>
      </c>
      <c r="D194" s="80">
        <v>16</v>
      </c>
      <c r="E194" s="80">
        <v>2018</v>
      </c>
      <c r="F194" s="80" t="s">
        <v>93</v>
      </c>
      <c r="G194" s="80" t="s">
        <v>1827</v>
      </c>
      <c r="H194" s="80" t="s">
        <v>1828</v>
      </c>
      <c r="I194" s="177"/>
      <c r="J194" s="81">
        <v>17.671375394365288</v>
      </c>
      <c r="K194" s="81">
        <v>106.79158664358084</v>
      </c>
      <c r="L194" s="81">
        <v>16.11782572903158</v>
      </c>
      <c r="M194" s="81">
        <v>3303.5679454570814</v>
      </c>
      <c r="N194" s="81">
        <v>355.32497928204731</v>
      </c>
      <c r="O194" s="81">
        <v>119.80529659185652</v>
      </c>
      <c r="P194" s="81">
        <v>65.278891744869966</v>
      </c>
      <c r="Q194" s="81">
        <v>16.315547790087781</v>
      </c>
      <c r="R194" s="81">
        <v>52.608977770301145</v>
      </c>
      <c r="S194" s="81">
        <v>48.305438256500686</v>
      </c>
      <c r="T194" s="82"/>
      <c r="U194" s="81">
        <v>3037532</v>
      </c>
      <c r="V194" s="81">
        <v>51628</v>
      </c>
      <c r="W194" s="81">
        <v>168</v>
      </c>
      <c r="X194" s="81">
        <v>906254</v>
      </c>
      <c r="Y194" s="81">
        <v>145865</v>
      </c>
      <c r="Z194" s="81">
        <v>73002</v>
      </c>
      <c r="AA194" s="81">
        <v>13657</v>
      </c>
      <c r="AB194" s="81">
        <v>257426</v>
      </c>
      <c r="AC194" s="81">
        <v>9127466</v>
      </c>
      <c r="AD194" s="81">
        <v>48.305438256500693</v>
      </c>
      <c r="AE194" s="82"/>
      <c r="AF194" s="81">
        <v>25676108.196873941</v>
      </c>
      <c r="AG194" s="81">
        <v>81477424.072420433</v>
      </c>
      <c r="AH194" s="81">
        <v>3462411.7413738868</v>
      </c>
      <c r="AI194" s="81">
        <v>5138265284.4792099</v>
      </c>
      <c r="AJ194" s="81">
        <v>527579353.55493182</v>
      </c>
      <c r="AK194" s="81">
        <v>0</v>
      </c>
      <c r="AL194" s="81">
        <v>0</v>
      </c>
      <c r="AM194" s="81">
        <v>35434974.826056913</v>
      </c>
      <c r="AN194" s="81">
        <v>0</v>
      </c>
      <c r="AO194" s="81">
        <v>0</v>
      </c>
      <c r="AP194" s="82"/>
      <c r="AQ194" s="81">
        <v>444</v>
      </c>
      <c r="AR194" s="81">
        <v>17</v>
      </c>
      <c r="AS194" s="81">
        <v>0</v>
      </c>
      <c r="AT194" s="81">
        <v>0</v>
      </c>
      <c r="AU194" s="81">
        <v>0</v>
      </c>
      <c r="AV194" s="81">
        <v>1</v>
      </c>
      <c r="AW194" s="81" t="s">
        <v>564</v>
      </c>
      <c r="AX194" s="82"/>
      <c r="AY194" s="81">
        <v>1691.5</v>
      </c>
      <c r="AZ194" s="81">
        <v>295</v>
      </c>
      <c r="BA194" s="81">
        <v>0</v>
      </c>
      <c r="BB194" s="81">
        <v>0</v>
      </c>
      <c r="BC194" s="81">
        <v>0</v>
      </c>
      <c r="BD194" s="81">
        <v>11660</v>
      </c>
      <c r="BE194" s="81" t="s">
        <v>564</v>
      </c>
      <c r="BF194" s="82"/>
      <c r="BG194" s="81">
        <v>0</v>
      </c>
      <c r="BH194" s="81">
        <v>0</v>
      </c>
      <c r="BI194" s="81">
        <v>25.582000000000001</v>
      </c>
      <c r="BJ194" s="81">
        <v>30.777999999999999</v>
      </c>
      <c r="BK194" s="81">
        <v>1311.1759999999999</v>
      </c>
      <c r="BL194" s="81">
        <v>0</v>
      </c>
      <c r="BM194" s="82"/>
      <c r="BN194" s="81">
        <v>0</v>
      </c>
      <c r="BO194" s="81">
        <v>0</v>
      </c>
      <c r="BP194" s="81">
        <v>6</v>
      </c>
      <c r="BQ194" s="81">
        <v>16</v>
      </c>
      <c r="BR194" s="81">
        <v>145</v>
      </c>
      <c r="BS194" s="81">
        <v>0</v>
      </c>
      <c r="BT194"/>
      <c r="BU194" s="80">
        <v>1248.876</v>
      </c>
      <c r="BV194" s="80">
        <v>101.486</v>
      </c>
      <c r="BW194" s="80">
        <v>0</v>
      </c>
      <c r="BX194" s="80">
        <v>4.5190000000000001</v>
      </c>
      <c r="BY194" s="80">
        <v>12.654999999999999</v>
      </c>
      <c r="BZ194" s="80">
        <v>0</v>
      </c>
      <c r="CA194" s="80">
        <v>0</v>
      </c>
      <c r="CB194" s="80">
        <v>0</v>
      </c>
      <c r="CC194" s="80">
        <v>0</v>
      </c>
    </row>
    <row r="195" spans="1:81">
      <c r="A195" s="80" t="s">
        <v>1843</v>
      </c>
      <c r="B195" s="80">
        <v>271</v>
      </c>
      <c r="C195" s="80">
        <v>16</v>
      </c>
      <c r="D195" s="80">
        <v>16</v>
      </c>
      <c r="E195" s="80">
        <v>2019</v>
      </c>
      <c r="F195" s="80" t="s">
        <v>73</v>
      </c>
      <c r="G195" s="80" t="s">
        <v>1827</v>
      </c>
      <c r="H195" s="80" t="s">
        <v>1828</v>
      </c>
      <c r="I195" s="177"/>
      <c r="J195" s="81">
        <v>14.841674046125922</v>
      </c>
      <c r="K195" s="81">
        <v>96.706342009489831</v>
      </c>
      <c r="L195" s="81">
        <v>16.342468265029925</v>
      </c>
      <c r="M195" s="81">
        <v>3196.3492504139717</v>
      </c>
      <c r="N195" s="81">
        <v>336.97717076736257</v>
      </c>
      <c r="O195" s="81">
        <v>117.45359716318539</v>
      </c>
      <c r="P195" s="81">
        <v>62.043622918281748</v>
      </c>
      <c r="Q195" s="81">
        <v>16.067673010785807</v>
      </c>
      <c r="R195" s="81">
        <v>52.04115353654592</v>
      </c>
      <c r="S195" s="81">
        <v>52.488878342264201</v>
      </c>
      <c r="T195" s="82"/>
      <c r="U195" s="81">
        <v>2667558</v>
      </c>
      <c r="V195" s="81">
        <v>51628</v>
      </c>
      <c r="W195" s="81">
        <v>168</v>
      </c>
      <c r="X195" s="81">
        <v>906254</v>
      </c>
      <c r="Y195" s="81">
        <v>147693</v>
      </c>
      <c r="Z195" s="81">
        <v>73534</v>
      </c>
      <c r="AA195" s="81">
        <v>12883</v>
      </c>
      <c r="AB195" s="81">
        <v>260379</v>
      </c>
      <c r="AC195" s="81">
        <v>9176834</v>
      </c>
      <c r="AD195" s="81">
        <v>52.488878342264201</v>
      </c>
      <c r="AE195" s="82"/>
      <c r="AF195" s="81">
        <v>22686370.707185879</v>
      </c>
      <c r="AG195" s="81">
        <v>78587635.749763474</v>
      </c>
      <c r="AH195" s="81">
        <v>3680459.2052462078</v>
      </c>
      <c r="AI195" s="81">
        <v>5187974650.2403164</v>
      </c>
      <c r="AJ195" s="81">
        <v>501853950.60814035</v>
      </c>
      <c r="AK195" s="81">
        <v>0</v>
      </c>
      <c r="AL195" s="81">
        <v>0</v>
      </c>
      <c r="AM195" s="81">
        <v>35461659.66793745</v>
      </c>
      <c r="AN195" s="81">
        <v>0</v>
      </c>
      <c r="AO195" s="81">
        <v>0</v>
      </c>
      <c r="AP195" s="82"/>
      <c r="AQ195" s="81">
        <v>457</v>
      </c>
      <c r="AR195" s="81">
        <v>19</v>
      </c>
      <c r="AS195" s="81">
        <v>0</v>
      </c>
      <c r="AT195" s="81">
        <v>0</v>
      </c>
      <c r="AU195" s="81">
        <v>0</v>
      </c>
      <c r="AV195" s="81">
        <v>1</v>
      </c>
      <c r="AW195" s="81" t="s">
        <v>564</v>
      </c>
      <c r="AX195" s="82"/>
      <c r="AY195" s="81">
        <v>1744.6</v>
      </c>
      <c r="AZ195" s="81">
        <v>322.39999999999998</v>
      </c>
      <c r="BA195" s="81">
        <v>0</v>
      </c>
      <c r="BB195" s="81">
        <v>0</v>
      </c>
      <c r="BC195" s="81">
        <v>0</v>
      </c>
      <c r="BD195" s="81">
        <v>11660</v>
      </c>
      <c r="BE195" s="81" t="s">
        <v>564</v>
      </c>
      <c r="BF195" s="82"/>
      <c r="BG195" s="81">
        <v>0</v>
      </c>
      <c r="BH195" s="81">
        <v>7.351</v>
      </c>
      <c r="BI195" s="81">
        <v>21.515000000000001</v>
      </c>
      <c r="BJ195" s="81">
        <v>26.004000000000001</v>
      </c>
      <c r="BK195" s="81">
        <v>1295.2640000000001</v>
      </c>
      <c r="BL195" s="81">
        <v>0</v>
      </c>
      <c r="BM195" s="82"/>
      <c r="BN195" s="81">
        <v>0</v>
      </c>
      <c r="BO195" s="81">
        <v>2</v>
      </c>
      <c r="BP195" s="81">
        <v>5</v>
      </c>
      <c r="BQ195" s="81">
        <v>17</v>
      </c>
      <c r="BR195" s="81">
        <v>147</v>
      </c>
      <c r="BS195" s="81">
        <v>0</v>
      </c>
      <c r="BT195"/>
      <c r="BU195" s="80">
        <v>1241.4860000000001</v>
      </c>
      <c r="BV195" s="80">
        <v>92.033000000000001</v>
      </c>
      <c r="BW195" s="80">
        <v>0</v>
      </c>
      <c r="BX195" s="80">
        <v>4.5190000000000001</v>
      </c>
      <c r="BY195" s="80">
        <v>12.082000000000001</v>
      </c>
      <c r="BZ195" s="80">
        <v>0</v>
      </c>
      <c r="CA195" s="80">
        <v>0</v>
      </c>
      <c r="CB195" s="80">
        <v>1.4E-2</v>
      </c>
      <c r="CC195" s="80">
        <v>0</v>
      </c>
    </row>
    <row r="196" spans="1:81">
      <c r="A196" s="80" t="s">
        <v>1844</v>
      </c>
      <c r="B196" s="80">
        <v>272</v>
      </c>
      <c r="C196" s="80">
        <v>17</v>
      </c>
      <c r="D196" s="80">
        <v>16</v>
      </c>
      <c r="E196" s="80">
        <v>2020</v>
      </c>
      <c r="F196" s="80" t="s">
        <v>218</v>
      </c>
      <c r="G196" s="80" t="s">
        <v>1827</v>
      </c>
      <c r="H196" s="80" t="s">
        <v>1828</v>
      </c>
      <c r="I196" s="177"/>
      <c r="J196" s="81">
        <v>25.346627112765891</v>
      </c>
      <c r="K196" s="81">
        <v>96.834575723099789</v>
      </c>
      <c r="L196" s="81">
        <v>23.374997258840033</v>
      </c>
      <c r="M196" s="81">
        <v>3199.0552817836251</v>
      </c>
      <c r="N196" s="81">
        <v>335.99122936913653</v>
      </c>
      <c r="O196" s="81">
        <v>102.05091687586277</v>
      </c>
      <c r="P196" s="81">
        <v>58.851444683898677</v>
      </c>
      <c r="Q196" s="81">
        <v>15.273583976677171</v>
      </c>
      <c r="R196" s="81">
        <v>50.00021907987356</v>
      </c>
      <c r="S196" s="81">
        <v>54.008636098708507</v>
      </c>
      <c r="T196" s="82"/>
      <c r="U196" s="81">
        <v>5003454</v>
      </c>
      <c r="V196" s="81">
        <v>51244</v>
      </c>
      <c r="W196" s="81">
        <v>295</v>
      </c>
      <c r="X196" s="81">
        <v>1039290</v>
      </c>
      <c r="Y196" s="81">
        <v>146527</v>
      </c>
      <c r="Z196" s="81">
        <v>72923</v>
      </c>
      <c r="AA196" s="81">
        <v>13277</v>
      </c>
      <c r="AB196" s="81">
        <v>259036</v>
      </c>
      <c r="AC196" s="81">
        <v>8862937</v>
      </c>
      <c r="AD196" s="81">
        <v>54.008636098708507</v>
      </c>
      <c r="AE196" s="82"/>
      <c r="AF196" s="81">
        <v>39862005.046587303</v>
      </c>
      <c r="AG196" s="81">
        <v>74084761.737545401</v>
      </c>
      <c r="AH196" s="81">
        <v>5468096.7764938343</v>
      </c>
      <c r="AI196" s="81">
        <v>5272937985.3359909</v>
      </c>
      <c r="AJ196" s="81">
        <v>499025502.42722088</v>
      </c>
      <c r="AK196" s="81"/>
      <c r="AL196" s="81"/>
      <c r="AM196" s="81">
        <v>33807075.949985541</v>
      </c>
      <c r="AN196" s="81"/>
      <c r="AO196" s="81"/>
      <c r="AP196" s="82"/>
      <c r="AQ196" s="81">
        <v>474</v>
      </c>
      <c r="AR196" s="81">
        <v>20</v>
      </c>
      <c r="AS196" s="81">
        <v>0</v>
      </c>
      <c r="AT196" s="81">
        <v>0</v>
      </c>
      <c r="AU196" s="81">
        <v>0</v>
      </c>
      <c r="AV196" s="81">
        <v>1</v>
      </c>
      <c r="AW196" s="81">
        <v>0</v>
      </c>
      <c r="AX196" s="82"/>
      <c r="AY196" s="81">
        <v>1841.099999999999</v>
      </c>
      <c r="AZ196" s="81">
        <v>333.40000000000009</v>
      </c>
      <c r="BA196" s="81">
        <v>0</v>
      </c>
      <c r="BB196" s="81">
        <v>0</v>
      </c>
      <c r="BC196" s="81">
        <v>0</v>
      </c>
      <c r="BD196" s="81">
        <v>11660</v>
      </c>
      <c r="BE196" s="81">
        <v>0</v>
      </c>
      <c r="BF196" s="82"/>
      <c r="BG196" s="81">
        <v>0</v>
      </c>
      <c r="BH196" s="81">
        <v>0</v>
      </c>
      <c r="BI196" s="81">
        <v>14.747</v>
      </c>
      <c r="BJ196" s="81">
        <v>30.541</v>
      </c>
      <c r="BK196" s="81">
        <v>1115.0950000000003</v>
      </c>
      <c r="BL196" s="81">
        <v>0</v>
      </c>
      <c r="BM196" s="82"/>
      <c r="BN196" s="81">
        <v>0</v>
      </c>
      <c r="BO196" s="81">
        <v>0</v>
      </c>
      <c r="BP196" s="81">
        <v>4</v>
      </c>
      <c r="BQ196" s="81">
        <v>17</v>
      </c>
      <c r="BR196" s="81">
        <v>144</v>
      </c>
      <c r="BS196" s="81">
        <v>0</v>
      </c>
      <c r="BT196"/>
      <c r="BU196" s="80">
        <v>1048.2370000000001</v>
      </c>
      <c r="BV196" s="80">
        <v>97.007999999999996</v>
      </c>
      <c r="BW196" s="80">
        <v>0</v>
      </c>
      <c r="BX196" s="80">
        <v>4.0279999999999996</v>
      </c>
      <c r="BY196" s="80">
        <v>11.11</v>
      </c>
      <c r="BZ196" s="80">
        <v>0</v>
      </c>
      <c r="CA196" s="80">
        <v>0</v>
      </c>
      <c r="CB196" s="80">
        <v>0</v>
      </c>
      <c r="CC196" s="80">
        <v>0</v>
      </c>
    </row>
    <row r="197" spans="1:81">
      <c r="A197" s="80" t="s">
        <v>1845</v>
      </c>
      <c r="B197" s="80">
        <v>272</v>
      </c>
      <c r="C197" s="80">
        <v>18</v>
      </c>
      <c r="D197" s="80">
        <v>16</v>
      </c>
      <c r="E197" s="80">
        <v>2021</v>
      </c>
      <c r="F197" s="80" t="s">
        <v>75</v>
      </c>
      <c r="G197" s="174" t="s">
        <v>1827</v>
      </c>
      <c r="H197" s="80" t="s">
        <v>1828</v>
      </c>
      <c r="I197" s="177"/>
      <c r="J197" s="81">
        <v>45.917106146552001</v>
      </c>
      <c r="K197" s="81">
        <v>110.9091055605962</v>
      </c>
      <c r="L197" s="81">
        <v>25.124883308735033</v>
      </c>
      <c r="M197" s="81">
        <v>3487.2651165014599</v>
      </c>
      <c r="N197" s="81">
        <v>320.67220827728522</v>
      </c>
      <c r="O197" s="81">
        <v>100.49918944742519</v>
      </c>
      <c r="P197" s="81">
        <v>59.616048714914548</v>
      </c>
      <c r="Q197" s="81">
        <v>15.3463094200828</v>
      </c>
      <c r="R197" s="81">
        <v>53.179434701101954</v>
      </c>
      <c r="S197" s="81">
        <v>57.57473324596377</v>
      </c>
      <c r="T197" s="82"/>
      <c r="U197" s="81">
        <v>8941886</v>
      </c>
      <c r="V197" s="81">
        <v>51244</v>
      </c>
      <c r="W197" s="81">
        <v>295</v>
      </c>
      <c r="X197" s="81">
        <v>1039290</v>
      </c>
      <c r="Y197" s="81">
        <v>145951</v>
      </c>
      <c r="Z197" s="81">
        <v>73946</v>
      </c>
      <c r="AA197" s="81">
        <v>13116</v>
      </c>
      <c r="AB197" s="81">
        <v>257183</v>
      </c>
      <c r="AC197" s="81">
        <v>9136744</v>
      </c>
      <c r="AD197" s="81">
        <v>57.57473324596377</v>
      </c>
      <c r="AE197" s="82"/>
      <c r="AF197" s="81">
        <v>71035977.701749802</v>
      </c>
      <c r="AG197" s="81">
        <v>85033670.759965017</v>
      </c>
      <c r="AH197" s="81">
        <v>5592273.5223250072</v>
      </c>
      <c r="AI197" s="81">
        <v>5681350008.8872509</v>
      </c>
      <c r="AJ197" s="81">
        <v>462947128.80905145</v>
      </c>
      <c r="AK197" s="81">
        <v>0</v>
      </c>
      <c r="AL197" s="81">
        <v>0</v>
      </c>
      <c r="AM197" s="81">
        <v>33758840.458074175</v>
      </c>
      <c r="AN197" s="81">
        <v>0</v>
      </c>
      <c r="AO197" s="81">
        <v>0</v>
      </c>
      <c r="AP197" s="82"/>
      <c r="AQ197" s="81">
        <v>497</v>
      </c>
      <c r="AR197" s="81">
        <v>20</v>
      </c>
      <c r="AS197" s="81">
        <v>0</v>
      </c>
      <c r="AT197" s="81">
        <v>0</v>
      </c>
      <c r="AU197" s="81">
        <v>0</v>
      </c>
      <c r="AV197" s="81">
        <v>1</v>
      </c>
      <c r="AW197" s="81"/>
      <c r="AX197" s="82"/>
      <c r="AY197" s="81">
        <v>1957.2</v>
      </c>
      <c r="AZ197" s="81">
        <v>333.40000000000009</v>
      </c>
      <c r="BA197" s="81">
        <v>0</v>
      </c>
      <c r="BB197" s="81">
        <v>0</v>
      </c>
      <c r="BC197" s="81">
        <v>0</v>
      </c>
      <c r="BD197" s="81">
        <v>11660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1846</v>
      </c>
      <c r="B198" s="80">
        <v>272</v>
      </c>
      <c r="C198" s="80">
        <v>19</v>
      </c>
      <c r="D198" s="80">
        <v>16</v>
      </c>
      <c r="E198" s="80">
        <v>2022</v>
      </c>
      <c r="F198" s="80" t="s">
        <v>568</v>
      </c>
      <c r="G198" s="174" t="s">
        <v>1827</v>
      </c>
      <c r="H198" s="80" t="s">
        <v>1828</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523</v>
      </c>
      <c r="AR198" s="81">
        <v>20</v>
      </c>
      <c r="AS198" s="81">
        <v>0</v>
      </c>
      <c r="AT198" s="81">
        <v>0</v>
      </c>
      <c r="AU198" s="81">
        <v>0</v>
      </c>
      <c r="AV198" s="81">
        <v>1</v>
      </c>
      <c r="AW198" s="81"/>
      <c r="AX198" s="82"/>
      <c r="AY198" s="81">
        <v>2069.8000000000002</v>
      </c>
      <c r="AZ198" s="81">
        <v>333.40000000000009</v>
      </c>
      <c r="BA198" s="81">
        <v>0</v>
      </c>
      <c r="BB198" s="81">
        <v>0</v>
      </c>
      <c r="BC198" s="81">
        <v>0</v>
      </c>
      <c r="BD198" s="81">
        <v>11660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1847</v>
      </c>
      <c r="B199" s="80">
        <v>137</v>
      </c>
      <c r="C199" s="80">
        <v>1</v>
      </c>
      <c r="D199" s="80">
        <v>9</v>
      </c>
      <c r="E199" s="80">
        <v>1990</v>
      </c>
      <c r="F199" s="80" t="s">
        <v>562</v>
      </c>
      <c r="G199" s="80" t="s">
        <v>1848</v>
      </c>
      <c r="H199" s="80" t="s">
        <v>1849</v>
      </c>
      <c r="I199" s="177"/>
      <c r="J199" s="81">
        <v>839.16788826544087</v>
      </c>
      <c r="K199" s="81">
        <v>103.83890990096263</v>
      </c>
      <c r="L199" s="81">
        <v>44.651928765681276</v>
      </c>
      <c r="M199" s="81">
        <v>220.87401417819933</v>
      </c>
      <c r="N199" s="81">
        <v>319.71317754227243</v>
      </c>
      <c r="O199" s="81">
        <v>193.19168700770666</v>
      </c>
      <c r="P199" s="81">
        <v>276.3506356154416</v>
      </c>
      <c r="Q199" s="81">
        <v>17.917725550635886</v>
      </c>
      <c r="R199" s="81">
        <v>2.8032560879198467</v>
      </c>
      <c r="S199" s="81">
        <v>21.548484054739728</v>
      </c>
      <c r="T199" s="82"/>
      <c r="U199" s="81">
        <v>63932635</v>
      </c>
      <c r="V199" s="81">
        <v>18363</v>
      </c>
      <c r="W199" s="81">
        <v>485</v>
      </c>
      <c r="X199" s="81">
        <v>88788</v>
      </c>
      <c r="Y199" s="81">
        <v>82106</v>
      </c>
      <c r="Z199" s="81">
        <v>79462</v>
      </c>
      <c r="AA199" s="81">
        <v>67101</v>
      </c>
      <c r="AB199" s="81">
        <v>290923</v>
      </c>
      <c r="AC199" s="81">
        <v>485529</v>
      </c>
      <c r="AD199" s="81">
        <v>21.548484054739728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1850</v>
      </c>
      <c r="B200" s="80">
        <v>138</v>
      </c>
      <c r="C200" s="80">
        <v>2</v>
      </c>
      <c r="D200" s="80">
        <v>9</v>
      </c>
      <c r="E200" s="80">
        <v>2005</v>
      </c>
      <c r="F200" s="80" t="s">
        <v>565</v>
      </c>
      <c r="G200" s="80" t="s">
        <v>1848</v>
      </c>
      <c r="H200" s="80" t="s">
        <v>1849</v>
      </c>
      <c r="I200" s="177"/>
      <c r="J200" s="81">
        <v>1123.8768399348539</v>
      </c>
      <c r="K200" s="81">
        <v>72.567219301594434</v>
      </c>
      <c r="L200" s="81">
        <v>54.851361311930788</v>
      </c>
      <c r="M200" s="81">
        <v>488.85690618503139</v>
      </c>
      <c r="N200" s="81">
        <v>490.17884148217536</v>
      </c>
      <c r="O200" s="81">
        <v>326.22704606316699</v>
      </c>
      <c r="P200" s="81">
        <v>260.77643219963858</v>
      </c>
      <c r="Q200" s="81">
        <v>16.981897360055779</v>
      </c>
      <c r="R200" s="81">
        <v>2.6670015415807136</v>
      </c>
      <c r="S200" s="81">
        <v>28.220726300001765</v>
      </c>
      <c r="T200" s="82"/>
      <c r="U200" s="81">
        <v>69452275</v>
      </c>
      <c r="V200" s="81">
        <v>14967</v>
      </c>
      <c r="W200" s="81">
        <v>646</v>
      </c>
      <c r="X200" s="81">
        <v>82354</v>
      </c>
      <c r="Y200" s="81">
        <v>97054</v>
      </c>
      <c r="Z200" s="81">
        <v>155273</v>
      </c>
      <c r="AA200" s="81">
        <v>51858</v>
      </c>
      <c r="AB200" s="81">
        <v>288245</v>
      </c>
      <c r="AC200" s="81">
        <v>471604</v>
      </c>
      <c r="AD200" s="81">
        <v>28.220726300001765</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1851</v>
      </c>
      <c r="B201" s="80">
        <v>139</v>
      </c>
      <c r="C201" s="80">
        <v>3</v>
      </c>
      <c r="D201" s="80">
        <v>9</v>
      </c>
      <c r="E201" s="80">
        <v>2006</v>
      </c>
      <c r="F201" s="80" t="s">
        <v>566</v>
      </c>
      <c r="G201" s="80" t="s">
        <v>1848</v>
      </c>
      <c r="H201" s="80" t="s">
        <v>1849</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1852</v>
      </c>
      <c r="B202" s="80">
        <v>140</v>
      </c>
      <c r="C202" s="80">
        <v>4</v>
      </c>
      <c r="D202" s="80">
        <v>9</v>
      </c>
      <c r="E202" s="80">
        <v>2007</v>
      </c>
      <c r="F202" s="80" t="s">
        <v>567</v>
      </c>
      <c r="G202" s="80" t="s">
        <v>1848</v>
      </c>
      <c r="H202" s="80" t="s">
        <v>1849</v>
      </c>
      <c r="I202" s="177"/>
      <c r="J202" s="81">
        <v>939.11241739299794</v>
      </c>
      <c r="K202" s="81">
        <v>51.023562870735041</v>
      </c>
      <c r="L202" s="81">
        <v>60.465641098092867</v>
      </c>
      <c r="M202" s="81">
        <v>469.45836922308246</v>
      </c>
      <c r="N202" s="81">
        <v>449.82707095230728</v>
      </c>
      <c r="O202" s="81">
        <v>319.49027077480656</v>
      </c>
      <c r="P202" s="81">
        <v>258.8945150052503</v>
      </c>
      <c r="Q202" s="81">
        <v>17.78078499835345</v>
      </c>
      <c r="R202" s="81">
        <v>1.2832829794703746</v>
      </c>
      <c r="S202" s="81">
        <v>35.353486410015009</v>
      </c>
      <c r="T202" s="82"/>
      <c r="U202" s="81">
        <v>71656354</v>
      </c>
      <c r="V202" s="81">
        <v>15380</v>
      </c>
      <c r="W202" s="81">
        <v>891</v>
      </c>
      <c r="X202" s="81">
        <v>99622</v>
      </c>
      <c r="Y202" s="81">
        <v>98470</v>
      </c>
      <c r="Z202" s="81">
        <v>158081</v>
      </c>
      <c r="AA202" s="81">
        <v>50699</v>
      </c>
      <c r="AB202" s="81">
        <v>285844</v>
      </c>
      <c r="AC202" s="81">
        <v>233433</v>
      </c>
      <c r="AD202" s="81">
        <v>35.353486410015009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1853</v>
      </c>
      <c r="B203" s="80">
        <v>141</v>
      </c>
      <c r="C203" s="80">
        <v>5</v>
      </c>
      <c r="D203" s="80">
        <v>9</v>
      </c>
      <c r="E203" s="80">
        <v>2008</v>
      </c>
      <c r="F203" s="80" t="s">
        <v>84</v>
      </c>
      <c r="G203" s="80" t="s">
        <v>1848</v>
      </c>
      <c r="H203" s="80" t="s">
        <v>1849</v>
      </c>
      <c r="I203" s="177"/>
      <c r="J203" s="81">
        <v>812.50347535339347</v>
      </c>
      <c r="K203" s="81">
        <v>48.785316599882194</v>
      </c>
      <c r="L203" s="81">
        <v>53.93963953508819</v>
      </c>
      <c r="M203" s="81">
        <v>482.47009751400606</v>
      </c>
      <c r="N203" s="81">
        <v>439.56317935175855</v>
      </c>
      <c r="O203" s="81">
        <v>311.36900854316275</v>
      </c>
      <c r="P203" s="81">
        <v>253.61099958695064</v>
      </c>
      <c r="Q203" s="81">
        <v>17.432255210090972</v>
      </c>
      <c r="R203" s="81">
        <v>1.154774423535561</v>
      </c>
      <c r="S203" s="81">
        <v>23.543692750557685</v>
      </c>
      <c r="T203" s="82"/>
      <c r="U203" s="81">
        <v>67284517</v>
      </c>
      <c r="V203" s="81">
        <v>15380</v>
      </c>
      <c r="W203" s="81">
        <v>891</v>
      </c>
      <c r="X203" s="81">
        <v>99622</v>
      </c>
      <c r="Y203" s="81">
        <v>99204</v>
      </c>
      <c r="Z203" s="81">
        <v>159470</v>
      </c>
      <c r="AA203" s="81">
        <v>49721</v>
      </c>
      <c r="AB203" s="81">
        <v>284846</v>
      </c>
      <c r="AC203" s="81">
        <v>218121</v>
      </c>
      <c r="AD203" s="81">
        <v>23.543692750557685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1854</v>
      </c>
      <c r="B204" s="80">
        <v>142</v>
      </c>
      <c r="C204" s="80">
        <v>6</v>
      </c>
      <c r="D204" s="80">
        <v>9</v>
      </c>
      <c r="E204" s="80">
        <v>2009</v>
      </c>
      <c r="F204" s="80" t="s">
        <v>85</v>
      </c>
      <c r="G204" s="80" t="s">
        <v>1848</v>
      </c>
      <c r="H204" s="80" t="s">
        <v>1849</v>
      </c>
      <c r="I204" s="177"/>
      <c r="J204" s="81">
        <v>760.1389444214642</v>
      </c>
      <c r="K204" s="81">
        <v>39.001367528446941</v>
      </c>
      <c r="L204" s="81">
        <v>59.947939192135507</v>
      </c>
      <c r="M204" s="81">
        <v>477.7433328309196</v>
      </c>
      <c r="N204" s="81">
        <v>445.34826507077759</v>
      </c>
      <c r="O204" s="81">
        <v>317.53559739397059</v>
      </c>
      <c r="P204" s="81">
        <v>240.52299748232608</v>
      </c>
      <c r="Q204" s="81">
        <v>16.535181772483678</v>
      </c>
      <c r="R204" s="81">
        <v>1.0061285576254282</v>
      </c>
      <c r="S204" s="81">
        <v>16.232712513003431</v>
      </c>
      <c r="T204" s="82"/>
      <c r="U204" s="81">
        <v>52594896</v>
      </c>
      <c r="V204" s="81">
        <v>14690</v>
      </c>
      <c r="W204" s="81">
        <v>1438</v>
      </c>
      <c r="X204" s="81">
        <v>102000</v>
      </c>
      <c r="Y204" s="81">
        <v>99878</v>
      </c>
      <c r="Z204" s="81">
        <v>160522</v>
      </c>
      <c r="AA204" s="81">
        <v>48410</v>
      </c>
      <c r="AB204" s="81">
        <v>283631</v>
      </c>
      <c r="AC204" s="81">
        <v>185403</v>
      </c>
      <c r="AD204" s="81">
        <v>16.232712513003431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271.56599999999997</v>
      </c>
      <c r="BI204" s="81">
        <v>248.25</v>
      </c>
      <c r="BJ204" s="81">
        <v>5.8</v>
      </c>
      <c r="BK204" s="81">
        <v>78.894000000000005</v>
      </c>
      <c r="BL204" s="81">
        <v>0</v>
      </c>
      <c r="BM204" s="82"/>
      <c r="BN204" s="81">
        <v>0</v>
      </c>
      <c r="BO204" s="81">
        <v>2</v>
      </c>
      <c r="BP204" s="81">
        <v>16</v>
      </c>
      <c r="BQ204" s="81">
        <v>1</v>
      </c>
      <c r="BR204" s="81">
        <v>13</v>
      </c>
      <c r="BS204" s="81">
        <v>0</v>
      </c>
      <c r="BT204"/>
      <c r="BU204" s="80"/>
      <c r="BV204" s="80"/>
      <c r="BW204" s="80"/>
      <c r="BX204" s="80"/>
      <c r="BY204" s="80"/>
      <c r="BZ204" s="80"/>
      <c r="CA204" s="80"/>
      <c r="CB204" s="80"/>
      <c r="CC204" s="80"/>
    </row>
    <row r="205" spans="1:81">
      <c r="A205" s="80" t="s">
        <v>1855</v>
      </c>
      <c r="B205" s="80">
        <v>143</v>
      </c>
      <c r="C205" s="80">
        <v>7</v>
      </c>
      <c r="D205" s="80">
        <v>9</v>
      </c>
      <c r="E205" s="80">
        <v>2010</v>
      </c>
      <c r="F205" s="80" t="s">
        <v>86</v>
      </c>
      <c r="G205" s="80" t="s">
        <v>1848</v>
      </c>
      <c r="H205" s="80" t="s">
        <v>1849</v>
      </c>
      <c r="I205" s="177"/>
      <c r="J205" s="81">
        <v>730.69671154056357</v>
      </c>
      <c r="K205" s="81">
        <v>47.116362205184508</v>
      </c>
      <c r="L205" s="81">
        <v>56.735166249533876</v>
      </c>
      <c r="M205" s="81">
        <v>465.9829422385684</v>
      </c>
      <c r="N205" s="81">
        <v>451.03190016710261</v>
      </c>
      <c r="O205" s="81">
        <v>317.73463602547423</v>
      </c>
      <c r="P205" s="81">
        <v>242.41338728433234</v>
      </c>
      <c r="Q205" s="81">
        <v>17.183644262435777</v>
      </c>
      <c r="R205" s="81">
        <v>1.0667613230865993</v>
      </c>
      <c r="S205" s="81">
        <v>19.442108930629999</v>
      </c>
      <c r="T205" s="82"/>
      <c r="U205" s="81">
        <v>53584536</v>
      </c>
      <c r="V205" s="81">
        <v>14690</v>
      </c>
      <c r="W205" s="81">
        <v>1438</v>
      </c>
      <c r="X205" s="81">
        <v>102000</v>
      </c>
      <c r="Y205" s="81">
        <v>100460</v>
      </c>
      <c r="Z205" s="81">
        <v>161369</v>
      </c>
      <c r="AA205" s="81">
        <v>47572</v>
      </c>
      <c r="AB205" s="81">
        <v>282434</v>
      </c>
      <c r="AC205" s="81">
        <v>186287</v>
      </c>
      <c r="AD205" s="81">
        <v>19.442108930629999</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222.75200000000001</v>
      </c>
      <c r="BI205" s="81">
        <v>278.86</v>
      </c>
      <c r="BJ205" s="81">
        <v>4.12</v>
      </c>
      <c r="BK205" s="81">
        <v>87.103999999999999</v>
      </c>
      <c r="BL205" s="81">
        <v>0</v>
      </c>
      <c r="BM205" s="82"/>
      <c r="BN205" s="81">
        <v>0</v>
      </c>
      <c r="BO205" s="81">
        <v>2</v>
      </c>
      <c r="BP205" s="81">
        <v>20</v>
      </c>
      <c r="BQ205" s="81">
        <v>1</v>
      </c>
      <c r="BR205" s="81">
        <v>12</v>
      </c>
      <c r="BS205" s="81">
        <v>0</v>
      </c>
      <c r="BT205"/>
      <c r="BU205" s="80">
        <v>387.65199999999999</v>
      </c>
      <c r="BV205" s="80">
        <v>205.184</v>
      </c>
      <c r="BW205" s="80">
        <v>0</v>
      </c>
      <c r="BX205" s="80">
        <v>0</v>
      </c>
      <c r="BY205" s="80">
        <v>0</v>
      </c>
      <c r="BZ205" s="80">
        <v>0</v>
      </c>
      <c r="CA205" s="80">
        <v>0</v>
      </c>
      <c r="CB205" s="80">
        <v>0</v>
      </c>
      <c r="CC205" s="80">
        <v>0</v>
      </c>
    </row>
    <row r="206" spans="1:81">
      <c r="A206" s="80" t="s">
        <v>1856</v>
      </c>
      <c r="B206" s="80">
        <v>144</v>
      </c>
      <c r="C206" s="80">
        <v>8</v>
      </c>
      <c r="D206" s="80">
        <v>9</v>
      </c>
      <c r="E206" s="80">
        <v>2011</v>
      </c>
      <c r="F206" s="80" t="s">
        <v>87</v>
      </c>
      <c r="G206" s="80" t="s">
        <v>1848</v>
      </c>
      <c r="H206" s="80" t="s">
        <v>1849</v>
      </c>
      <c r="I206" s="177"/>
      <c r="J206" s="81">
        <v>913.31563834726126</v>
      </c>
      <c r="K206" s="81">
        <v>61.908784808530427</v>
      </c>
      <c r="L206" s="81">
        <v>57.305311575751183</v>
      </c>
      <c r="M206" s="81">
        <v>543.95049516590211</v>
      </c>
      <c r="N206" s="81">
        <v>492.60478793232477</v>
      </c>
      <c r="O206" s="81">
        <v>315.71935766505777</v>
      </c>
      <c r="P206" s="81">
        <v>233.24554348368702</v>
      </c>
      <c r="Q206" s="81">
        <v>19.725580640307278</v>
      </c>
      <c r="R206" s="81">
        <v>1.025916338737068</v>
      </c>
      <c r="S206" s="81">
        <v>18.621557774920003</v>
      </c>
      <c r="T206" s="82"/>
      <c r="U206" s="81">
        <v>57851381</v>
      </c>
      <c r="V206" s="81">
        <v>14690</v>
      </c>
      <c r="W206" s="81">
        <v>1438</v>
      </c>
      <c r="X206" s="81">
        <v>102000</v>
      </c>
      <c r="Y206" s="81">
        <v>101234</v>
      </c>
      <c r="Z206" s="81">
        <v>163829</v>
      </c>
      <c r="AA206" s="81">
        <v>47135</v>
      </c>
      <c r="AB206" s="81">
        <v>281078</v>
      </c>
      <c r="AC206" s="81">
        <v>178858</v>
      </c>
      <c r="AD206" s="81">
        <v>18.621557774920003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221.39500000000001</v>
      </c>
      <c r="BI206" s="81">
        <v>270.76799999999997</v>
      </c>
      <c r="BJ206" s="81">
        <v>5.04</v>
      </c>
      <c r="BK206" s="81">
        <v>56.445999999999998</v>
      </c>
      <c r="BL206" s="81">
        <v>0</v>
      </c>
      <c r="BM206" s="82"/>
      <c r="BN206" s="81">
        <v>0</v>
      </c>
      <c r="BO206" s="81">
        <v>2</v>
      </c>
      <c r="BP206" s="81">
        <v>22</v>
      </c>
      <c r="BQ206" s="81">
        <v>1</v>
      </c>
      <c r="BR206" s="81">
        <v>11</v>
      </c>
      <c r="BS206" s="81">
        <v>0</v>
      </c>
      <c r="BT206"/>
      <c r="BU206" s="80">
        <v>375.38900000000001</v>
      </c>
      <c r="BV206" s="80">
        <v>178.26</v>
      </c>
      <c r="BW206" s="80">
        <v>0</v>
      </c>
      <c r="BX206" s="80">
        <v>0</v>
      </c>
      <c r="BY206" s="80">
        <v>0</v>
      </c>
      <c r="BZ206" s="80">
        <v>0</v>
      </c>
      <c r="CA206" s="80">
        <v>0</v>
      </c>
      <c r="CB206" s="80">
        <v>0</v>
      </c>
      <c r="CC206" s="80">
        <v>0</v>
      </c>
    </row>
    <row r="207" spans="1:81">
      <c r="A207" s="80" t="s">
        <v>1857</v>
      </c>
      <c r="B207" s="80">
        <v>145</v>
      </c>
      <c r="C207" s="80">
        <v>9</v>
      </c>
      <c r="D207" s="80">
        <v>9</v>
      </c>
      <c r="E207" s="80">
        <v>2012</v>
      </c>
      <c r="F207" s="80" t="s">
        <v>88</v>
      </c>
      <c r="G207" s="80" t="s">
        <v>1848</v>
      </c>
      <c r="H207" s="80" t="s">
        <v>1849</v>
      </c>
      <c r="I207" s="177"/>
      <c r="J207" s="81">
        <v>949.62968375518051</v>
      </c>
      <c r="K207" s="81">
        <v>62.288184223439586</v>
      </c>
      <c r="L207" s="81">
        <v>62.565446201744138</v>
      </c>
      <c r="M207" s="81">
        <v>573.17401071830284</v>
      </c>
      <c r="N207" s="81">
        <v>568.96311788139008</v>
      </c>
      <c r="O207" s="81">
        <v>315.93650436998462</v>
      </c>
      <c r="P207" s="81">
        <v>230.09367200636356</v>
      </c>
      <c r="Q207" s="81">
        <v>21.456762158660478</v>
      </c>
      <c r="R207" s="81">
        <v>1.2188603637933906</v>
      </c>
      <c r="S207" s="81">
        <v>20.857164733249999</v>
      </c>
      <c r="T207" s="82"/>
      <c r="U207" s="81">
        <v>59588883</v>
      </c>
      <c r="V207" s="81">
        <v>14690</v>
      </c>
      <c r="W207" s="81">
        <v>1438</v>
      </c>
      <c r="X207" s="81">
        <v>102000</v>
      </c>
      <c r="Y207" s="81">
        <v>103058</v>
      </c>
      <c r="Z207" s="81">
        <v>165242</v>
      </c>
      <c r="AA207" s="81">
        <v>46235</v>
      </c>
      <c r="AB207" s="81">
        <v>281411</v>
      </c>
      <c r="AC207" s="81">
        <v>206992</v>
      </c>
      <c r="AD207" s="81">
        <v>20.857164733249999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232.57900000000001</v>
      </c>
      <c r="BI207" s="81">
        <v>304.30200000000002</v>
      </c>
      <c r="BJ207" s="81">
        <v>4.6130000000000004</v>
      </c>
      <c r="BK207" s="81">
        <v>75.34</v>
      </c>
      <c r="BL207" s="81">
        <v>0</v>
      </c>
      <c r="BM207" s="82"/>
      <c r="BN207" s="81">
        <v>0</v>
      </c>
      <c r="BO207" s="81">
        <v>2</v>
      </c>
      <c r="BP207" s="81">
        <v>21</v>
      </c>
      <c r="BQ207" s="81">
        <v>1</v>
      </c>
      <c r="BR207" s="81">
        <v>12</v>
      </c>
      <c r="BS207" s="81">
        <v>0</v>
      </c>
      <c r="BT207"/>
      <c r="BU207" s="80">
        <v>417.05099999999999</v>
      </c>
      <c r="BV207" s="80">
        <v>188.40299999999999</v>
      </c>
      <c r="BW207" s="80">
        <v>0</v>
      </c>
      <c r="BX207" s="80">
        <v>0</v>
      </c>
      <c r="BY207" s="80">
        <v>11.38</v>
      </c>
      <c r="BZ207" s="80">
        <v>0</v>
      </c>
      <c r="CA207" s="80">
        <v>0</v>
      </c>
      <c r="CB207" s="80">
        <v>0</v>
      </c>
      <c r="CC207" s="80">
        <v>0</v>
      </c>
    </row>
    <row r="208" spans="1:81">
      <c r="A208" s="80" t="s">
        <v>1858</v>
      </c>
      <c r="B208" s="80">
        <v>146</v>
      </c>
      <c r="C208" s="80">
        <v>10</v>
      </c>
      <c r="D208" s="80">
        <v>9</v>
      </c>
      <c r="E208" s="80">
        <v>2013</v>
      </c>
      <c r="F208" s="80" t="s">
        <v>89</v>
      </c>
      <c r="G208" s="80" t="s">
        <v>1848</v>
      </c>
      <c r="H208" s="80" t="s">
        <v>1849</v>
      </c>
      <c r="I208" s="177"/>
      <c r="J208" s="81">
        <v>931.69754951845937</v>
      </c>
      <c r="K208" s="81">
        <v>53.652821783425004</v>
      </c>
      <c r="L208" s="81">
        <v>61.48625894636033</v>
      </c>
      <c r="M208" s="81">
        <v>570.4700126274729</v>
      </c>
      <c r="N208" s="81">
        <v>573.33959082090018</v>
      </c>
      <c r="O208" s="81">
        <v>305.86328872416874</v>
      </c>
      <c r="P208" s="81">
        <v>228.73770337208731</v>
      </c>
      <c r="Q208" s="81">
        <v>21.73106280744463</v>
      </c>
      <c r="R208" s="81">
        <v>1.2901469818752243</v>
      </c>
      <c r="S208" s="81">
        <v>21.001147300890004</v>
      </c>
      <c r="T208" s="82"/>
      <c r="U208" s="81">
        <v>58492738</v>
      </c>
      <c r="V208" s="81">
        <v>14690</v>
      </c>
      <c r="W208" s="81">
        <v>1438</v>
      </c>
      <c r="X208" s="81">
        <v>102000</v>
      </c>
      <c r="Y208" s="81">
        <v>103688</v>
      </c>
      <c r="Z208" s="81">
        <v>167116</v>
      </c>
      <c r="AA208" s="81">
        <v>45790</v>
      </c>
      <c r="AB208" s="81">
        <v>280922</v>
      </c>
      <c r="AC208" s="81">
        <v>213870</v>
      </c>
      <c r="AD208" s="81">
        <v>21.001147300890004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220.50200000000001</v>
      </c>
      <c r="BI208" s="81">
        <v>324.18599999999998</v>
      </c>
      <c r="BJ208" s="81">
        <v>5.29</v>
      </c>
      <c r="BK208" s="81">
        <v>67.971000000000004</v>
      </c>
      <c r="BL208" s="81">
        <v>0</v>
      </c>
      <c r="BM208" s="82"/>
      <c r="BN208" s="81">
        <v>0</v>
      </c>
      <c r="BO208" s="81">
        <v>2</v>
      </c>
      <c r="BP208" s="81">
        <v>22</v>
      </c>
      <c r="BQ208" s="81">
        <v>1</v>
      </c>
      <c r="BR208" s="81">
        <v>11</v>
      </c>
      <c r="BS208" s="81">
        <v>0</v>
      </c>
      <c r="BT208"/>
      <c r="BU208" s="80">
        <v>438.93599999999998</v>
      </c>
      <c r="BV208" s="80">
        <v>179.01300000000001</v>
      </c>
      <c r="BW208" s="80">
        <v>0</v>
      </c>
      <c r="BX208" s="80">
        <v>0</v>
      </c>
      <c r="BY208" s="80">
        <v>0</v>
      </c>
      <c r="BZ208" s="80">
        <v>0</v>
      </c>
      <c r="CA208" s="80">
        <v>0</v>
      </c>
      <c r="CB208" s="80">
        <v>0</v>
      </c>
      <c r="CC208" s="80">
        <v>0</v>
      </c>
    </row>
    <row r="209" spans="1:81">
      <c r="A209" s="80" t="s">
        <v>1859</v>
      </c>
      <c r="B209" s="80">
        <v>147</v>
      </c>
      <c r="C209" s="80">
        <v>11</v>
      </c>
      <c r="D209" s="80">
        <v>9</v>
      </c>
      <c r="E209" s="80">
        <v>2014</v>
      </c>
      <c r="F209" s="80" t="s">
        <v>90</v>
      </c>
      <c r="G209" s="80" t="s">
        <v>1848</v>
      </c>
      <c r="H209" s="80" t="s">
        <v>1849</v>
      </c>
      <c r="I209" s="177"/>
      <c r="J209" s="81">
        <v>876.03691695912005</v>
      </c>
      <c r="K209" s="81">
        <v>49.741832673588867</v>
      </c>
      <c r="L209" s="81">
        <v>46.028239867909981</v>
      </c>
      <c r="M209" s="81">
        <v>544.97975865448177</v>
      </c>
      <c r="N209" s="81">
        <v>500.47372542990587</v>
      </c>
      <c r="O209" s="81">
        <v>292.68843163169345</v>
      </c>
      <c r="P209" s="81">
        <v>226.37227531957501</v>
      </c>
      <c r="Q209" s="81">
        <v>20.701608109087775</v>
      </c>
      <c r="R209" s="81">
        <v>1.4809156937128494</v>
      </c>
      <c r="S209" s="81">
        <v>20.504068283100001</v>
      </c>
      <c r="T209" s="82"/>
      <c r="U209" s="81">
        <v>62261857</v>
      </c>
      <c r="V209" s="81">
        <v>12584</v>
      </c>
      <c r="W209" s="81">
        <v>1469</v>
      </c>
      <c r="X209" s="81">
        <v>100679</v>
      </c>
      <c r="Y209" s="81">
        <v>104195</v>
      </c>
      <c r="Z209" s="81">
        <v>168427</v>
      </c>
      <c r="AA209" s="81">
        <v>45082</v>
      </c>
      <c r="AB209" s="81">
        <v>278923</v>
      </c>
      <c r="AC209" s="81">
        <v>246266</v>
      </c>
      <c r="AD209" s="81">
        <v>20.504068283100001</v>
      </c>
      <c r="AE209" s="82"/>
      <c r="AF209" s="81">
        <v>735518215.90020406</v>
      </c>
      <c r="AG209" s="81">
        <v>35203274.819806598</v>
      </c>
      <c r="AH209" s="81">
        <v>11428919.432322519</v>
      </c>
      <c r="AI209" s="81">
        <v>597108595.45213437</v>
      </c>
      <c r="AJ209" s="81">
        <v>585551311.38503242</v>
      </c>
      <c r="AK209" s="81">
        <v>0</v>
      </c>
      <c r="AL209" s="81">
        <v>0</v>
      </c>
      <c r="AM209" s="81">
        <v>38291959.893651612</v>
      </c>
      <c r="AN209" s="81">
        <v>0</v>
      </c>
      <c r="AO209" s="81">
        <v>0</v>
      </c>
      <c r="AP209" s="82"/>
      <c r="AQ209" s="81">
        <v>901</v>
      </c>
      <c r="AR209" s="81">
        <v>67</v>
      </c>
      <c r="AS209" s="81">
        <v>0</v>
      </c>
      <c r="AT209" s="81">
        <v>0</v>
      </c>
      <c r="AU209" s="81">
        <v>0</v>
      </c>
      <c r="AV209" s="81">
        <v>1</v>
      </c>
      <c r="AW209" s="81" t="s">
        <v>564</v>
      </c>
      <c r="AX209" s="82"/>
      <c r="AY209" s="81">
        <v>3514.6000000000004</v>
      </c>
      <c r="AZ209" s="81">
        <v>4052.9</v>
      </c>
      <c r="BA209" s="81">
        <v>0</v>
      </c>
      <c r="BB209" s="81">
        <v>0</v>
      </c>
      <c r="BC209" s="81">
        <v>0</v>
      </c>
      <c r="BD209" s="81">
        <v>560</v>
      </c>
      <c r="BE209" s="81" t="s">
        <v>564</v>
      </c>
      <c r="BF209" s="82"/>
      <c r="BG209" s="81">
        <v>0</v>
      </c>
      <c r="BH209" s="81">
        <v>205.57300000000001</v>
      </c>
      <c r="BI209" s="81">
        <v>316.38099999999997</v>
      </c>
      <c r="BJ209" s="81">
        <v>5.1550000000000002</v>
      </c>
      <c r="BK209" s="81">
        <v>73.896000000000001</v>
      </c>
      <c r="BL209" s="81">
        <v>0</v>
      </c>
      <c r="BM209" s="82"/>
      <c r="BN209" s="81">
        <v>0</v>
      </c>
      <c r="BO209" s="81">
        <v>2</v>
      </c>
      <c r="BP209" s="81">
        <v>22</v>
      </c>
      <c r="BQ209" s="81">
        <v>1</v>
      </c>
      <c r="BR209" s="81">
        <v>13</v>
      </c>
      <c r="BS209" s="81">
        <v>0</v>
      </c>
      <c r="BT209"/>
      <c r="BU209" s="80">
        <v>430.46699999999998</v>
      </c>
      <c r="BV209" s="80">
        <v>170.53800000000001</v>
      </c>
      <c r="BW209" s="80">
        <v>0</v>
      </c>
      <c r="BX209" s="80">
        <v>0</v>
      </c>
      <c r="BY209" s="80">
        <v>0</v>
      </c>
      <c r="BZ209" s="80">
        <v>0</v>
      </c>
      <c r="CA209" s="80">
        <v>0</v>
      </c>
      <c r="CB209" s="80">
        <v>0</v>
      </c>
      <c r="CC209" s="80">
        <v>0</v>
      </c>
    </row>
    <row r="210" spans="1:81">
      <c r="A210" s="80" t="s">
        <v>1860</v>
      </c>
      <c r="B210" s="80">
        <v>148</v>
      </c>
      <c r="C210" s="80">
        <v>12</v>
      </c>
      <c r="D210" s="80">
        <v>9</v>
      </c>
      <c r="E210" s="80">
        <v>2015</v>
      </c>
      <c r="F210" s="80" t="s">
        <v>91</v>
      </c>
      <c r="G210" s="80" t="s">
        <v>1848</v>
      </c>
      <c r="H210" s="80" t="s">
        <v>1849</v>
      </c>
      <c r="I210" s="177"/>
      <c r="J210" s="81">
        <v>803.34355099354866</v>
      </c>
      <c r="K210" s="81">
        <v>50.285529389483301</v>
      </c>
      <c r="L210" s="81">
        <v>48.902411138807416</v>
      </c>
      <c r="M210" s="81">
        <v>455.73416267059093</v>
      </c>
      <c r="N210" s="81">
        <v>471.05471558627363</v>
      </c>
      <c r="O210" s="81">
        <v>290.95733524020096</v>
      </c>
      <c r="P210" s="81">
        <v>222.63568333488465</v>
      </c>
      <c r="Q210" s="81">
        <v>20.109850996430062</v>
      </c>
      <c r="R210" s="81">
        <v>1.1526315162052378</v>
      </c>
      <c r="S210" s="81">
        <v>22.014262328800001</v>
      </c>
      <c r="T210" s="82"/>
      <c r="U210" s="81">
        <v>63487475</v>
      </c>
      <c r="V210" s="81">
        <v>12584</v>
      </c>
      <c r="W210" s="81">
        <v>1469</v>
      </c>
      <c r="X210" s="81">
        <v>100679</v>
      </c>
      <c r="Y210" s="81">
        <v>104983</v>
      </c>
      <c r="Z210" s="81">
        <v>169044</v>
      </c>
      <c r="AA210" s="81">
        <v>44303</v>
      </c>
      <c r="AB210" s="81">
        <v>276776</v>
      </c>
      <c r="AC210" s="81">
        <v>197449</v>
      </c>
      <c r="AD210" s="81">
        <v>22.014262328800001</v>
      </c>
      <c r="AE210" s="82"/>
      <c r="AF210" s="81">
        <v>689792011.52252901</v>
      </c>
      <c r="AG210" s="81">
        <v>33882142.113910578</v>
      </c>
      <c r="AH210" s="81">
        <v>9944531.685499562</v>
      </c>
      <c r="AI210" s="81">
        <v>606435515.90092242</v>
      </c>
      <c r="AJ210" s="81">
        <v>561607700.12371778</v>
      </c>
      <c r="AK210" s="81">
        <v>0</v>
      </c>
      <c r="AL210" s="81">
        <v>0</v>
      </c>
      <c r="AM210" s="81">
        <v>37930989.768347234</v>
      </c>
      <c r="AN210" s="81">
        <v>0</v>
      </c>
      <c r="AO210" s="81">
        <v>0</v>
      </c>
      <c r="AP210" s="82"/>
      <c r="AQ210" s="81">
        <v>983</v>
      </c>
      <c r="AR210" s="81">
        <v>89</v>
      </c>
      <c r="AS210" s="81">
        <v>1</v>
      </c>
      <c r="AT210" s="81">
        <v>0</v>
      </c>
      <c r="AU210" s="81">
        <v>0</v>
      </c>
      <c r="AV210" s="81">
        <v>1</v>
      </c>
      <c r="AW210" s="81" t="s">
        <v>564</v>
      </c>
      <c r="AX210" s="82"/>
      <c r="AY210" s="81">
        <v>3927.9</v>
      </c>
      <c r="AZ210" s="81">
        <v>5412.5</v>
      </c>
      <c r="BA210" s="81">
        <v>4.2</v>
      </c>
      <c r="BB210" s="81">
        <v>0</v>
      </c>
      <c r="BC210" s="81">
        <v>0</v>
      </c>
      <c r="BD210" s="81">
        <v>560</v>
      </c>
      <c r="BE210" s="81" t="s">
        <v>564</v>
      </c>
      <c r="BF210" s="82"/>
      <c r="BG210" s="81">
        <v>0</v>
      </c>
      <c r="BH210" s="81">
        <v>212.11099999999999</v>
      </c>
      <c r="BI210" s="81">
        <v>308.41399999999999</v>
      </c>
      <c r="BJ210" s="81">
        <v>5.0149999999999997</v>
      </c>
      <c r="BK210" s="81">
        <v>68.564999999999998</v>
      </c>
      <c r="BL210" s="81">
        <v>0</v>
      </c>
      <c r="BM210" s="82"/>
      <c r="BN210" s="81">
        <v>0</v>
      </c>
      <c r="BO210" s="81">
        <v>2</v>
      </c>
      <c r="BP210" s="81">
        <v>22</v>
      </c>
      <c r="BQ210" s="81">
        <v>1</v>
      </c>
      <c r="BR210" s="81">
        <v>12</v>
      </c>
      <c r="BS210" s="81">
        <v>0</v>
      </c>
      <c r="BT210"/>
      <c r="BU210" s="80">
        <v>419.46199999999999</v>
      </c>
      <c r="BV210" s="80">
        <v>174.643</v>
      </c>
      <c r="BW210" s="80">
        <v>0</v>
      </c>
      <c r="BX210" s="80">
        <v>0</v>
      </c>
      <c r="BY210" s="80">
        <v>0</v>
      </c>
      <c r="BZ210" s="80">
        <v>0</v>
      </c>
      <c r="CA210" s="80">
        <v>0</v>
      </c>
      <c r="CB210" s="80">
        <v>0</v>
      </c>
      <c r="CC210" s="80">
        <v>0</v>
      </c>
    </row>
    <row r="211" spans="1:81">
      <c r="A211" s="80" t="s">
        <v>1861</v>
      </c>
      <c r="B211" s="80">
        <v>149</v>
      </c>
      <c r="C211" s="80">
        <v>13</v>
      </c>
      <c r="D211" s="80">
        <v>9</v>
      </c>
      <c r="E211" s="80">
        <v>2016</v>
      </c>
      <c r="F211" s="80" t="s">
        <v>92</v>
      </c>
      <c r="G211" s="80" t="s">
        <v>1848</v>
      </c>
      <c r="H211" s="80" t="s">
        <v>1849</v>
      </c>
      <c r="I211" s="177"/>
      <c r="J211" s="81">
        <v>804.42231140832666</v>
      </c>
      <c r="K211" s="81">
        <v>42.885420337566792</v>
      </c>
      <c r="L211" s="81">
        <v>62.939282867827664</v>
      </c>
      <c r="M211" s="81">
        <v>443.23467867070963</v>
      </c>
      <c r="N211" s="81">
        <v>444.50908845623479</v>
      </c>
      <c r="O211" s="81">
        <v>289.60728486804152</v>
      </c>
      <c r="P211" s="81">
        <v>219.22067494288555</v>
      </c>
      <c r="Q211" s="81">
        <v>19.422183122468592</v>
      </c>
      <c r="R211" s="81">
        <v>1.1943053445528076</v>
      </c>
      <c r="S211" s="81">
        <v>18.226689964447999</v>
      </c>
      <c r="T211" s="82"/>
      <c r="U211" s="81">
        <v>62004416</v>
      </c>
      <c r="V211" s="81">
        <v>12584</v>
      </c>
      <c r="W211" s="81">
        <v>1469</v>
      </c>
      <c r="X211" s="81">
        <v>100679</v>
      </c>
      <c r="Y211" s="81">
        <v>105731</v>
      </c>
      <c r="Z211" s="81">
        <v>170328</v>
      </c>
      <c r="AA211" s="81">
        <v>45119</v>
      </c>
      <c r="AB211" s="81">
        <v>274977</v>
      </c>
      <c r="AC211" s="81">
        <v>203975.59672878991</v>
      </c>
      <c r="AD211" s="81">
        <v>18.226689964447999</v>
      </c>
      <c r="AE211" s="82"/>
      <c r="AF211" s="81">
        <v>694715500.91020381</v>
      </c>
      <c r="AG211" s="81">
        <v>27638592.113342151</v>
      </c>
      <c r="AH211" s="81">
        <v>9913254.2642877046</v>
      </c>
      <c r="AI211" s="81">
        <v>621440466.76305282</v>
      </c>
      <c r="AJ211" s="81">
        <v>523238126.10543209</v>
      </c>
      <c r="AK211" s="81">
        <v>0</v>
      </c>
      <c r="AL211" s="81">
        <v>0</v>
      </c>
      <c r="AM211" s="81">
        <v>37713721.480575368</v>
      </c>
      <c r="AN211" s="81">
        <v>0</v>
      </c>
      <c r="AO211" s="81">
        <v>0</v>
      </c>
      <c r="AP211" s="82"/>
      <c r="AQ211" s="81">
        <v>1086</v>
      </c>
      <c r="AR211" s="81">
        <v>100</v>
      </c>
      <c r="AS211" s="81">
        <v>1</v>
      </c>
      <c r="AT211" s="81">
        <v>0</v>
      </c>
      <c r="AU211" s="81">
        <v>0</v>
      </c>
      <c r="AV211" s="81">
        <v>1</v>
      </c>
      <c r="AW211" s="81" t="s">
        <v>564</v>
      </c>
      <c r="AX211" s="82"/>
      <c r="AY211" s="81">
        <v>4416.2</v>
      </c>
      <c r="AZ211" s="81">
        <v>9078.2000000000007</v>
      </c>
      <c r="BA211" s="81">
        <v>4.2</v>
      </c>
      <c r="BB211" s="81">
        <v>0</v>
      </c>
      <c r="BC211" s="81">
        <v>0</v>
      </c>
      <c r="BD211" s="81">
        <v>560</v>
      </c>
      <c r="BE211" s="81" t="s">
        <v>564</v>
      </c>
      <c r="BF211" s="82"/>
      <c r="BG211" s="81">
        <v>0</v>
      </c>
      <c r="BH211" s="81">
        <v>232.488</v>
      </c>
      <c r="BI211" s="81">
        <v>177.95099999999999</v>
      </c>
      <c r="BJ211" s="81">
        <v>9.32</v>
      </c>
      <c r="BK211" s="81">
        <v>71.623999999999995</v>
      </c>
      <c r="BL211" s="81">
        <v>0</v>
      </c>
      <c r="BM211" s="82"/>
      <c r="BN211" s="81">
        <v>0</v>
      </c>
      <c r="BO211" s="81">
        <v>3</v>
      </c>
      <c r="BP211" s="81">
        <v>21</v>
      </c>
      <c r="BQ211" s="81">
        <v>2</v>
      </c>
      <c r="BR211" s="81">
        <v>13</v>
      </c>
      <c r="BS211" s="81">
        <v>0</v>
      </c>
      <c r="BT211"/>
      <c r="BU211" s="80">
        <v>297.15800000000002</v>
      </c>
      <c r="BV211" s="80">
        <v>188.87899999999999</v>
      </c>
      <c r="BW211" s="80">
        <v>0</v>
      </c>
      <c r="BX211" s="80">
        <v>5.3460000000000001</v>
      </c>
      <c r="BY211" s="80">
        <v>0</v>
      </c>
      <c r="BZ211" s="80">
        <v>0</v>
      </c>
      <c r="CA211" s="80">
        <v>0</v>
      </c>
      <c r="CB211" s="80">
        <v>0</v>
      </c>
      <c r="CC211" s="80">
        <v>0</v>
      </c>
    </row>
    <row r="212" spans="1:81">
      <c r="A212" s="80" t="s">
        <v>1862</v>
      </c>
      <c r="B212" s="80">
        <v>150</v>
      </c>
      <c r="C212" s="80">
        <v>14</v>
      </c>
      <c r="D212" s="80">
        <v>9</v>
      </c>
      <c r="E212" s="80">
        <v>2017</v>
      </c>
      <c r="F212" s="80" t="s">
        <v>71</v>
      </c>
      <c r="G212" s="80" t="s">
        <v>1848</v>
      </c>
      <c r="H212" s="80" t="s">
        <v>1849</v>
      </c>
      <c r="I212" s="177"/>
      <c r="J212" s="81">
        <v>790.71081645261575</v>
      </c>
      <c r="K212" s="81">
        <v>43.875957956873798</v>
      </c>
      <c r="L212" s="81">
        <v>56.700603588697312</v>
      </c>
      <c r="M212" s="81">
        <v>427.08207899484461</v>
      </c>
      <c r="N212" s="81">
        <v>475.16536253435538</v>
      </c>
      <c r="O212" s="81">
        <v>286.76988959283659</v>
      </c>
      <c r="P212" s="81">
        <v>215.17662123191897</v>
      </c>
      <c r="Q212" s="81">
        <v>18.66629686529194</v>
      </c>
      <c r="R212" s="81">
        <v>0.83479644112375684</v>
      </c>
      <c r="S212" s="81">
        <v>21.879093265980003</v>
      </c>
      <c r="T212" s="82"/>
      <c r="U212" s="81">
        <v>65084698</v>
      </c>
      <c r="V212" s="81">
        <v>12584</v>
      </c>
      <c r="W212" s="81">
        <v>1469</v>
      </c>
      <c r="X212" s="81">
        <v>100679</v>
      </c>
      <c r="Y212" s="81">
        <v>106638</v>
      </c>
      <c r="Z212" s="81">
        <v>171457</v>
      </c>
      <c r="AA212" s="81">
        <v>44569</v>
      </c>
      <c r="AB212" s="81">
        <v>273296</v>
      </c>
      <c r="AC212" s="81">
        <v>145404</v>
      </c>
      <c r="AD212" s="81">
        <v>21.87909326598</v>
      </c>
      <c r="AE212" s="82"/>
      <c r="AF212" s="81">
        <v>706405238.48527265</v>
      </c>
      <c r="AG212" s="81">
        <v>31464738.432982031</v>
      </c>
      <c r="AH212" s="81">
        <v>12003137.44128811</v>
      </c>
      <c r="AI212" s="81">
        <v>638827575.27268255</v>
      </c>
      <c r="AJ212" s="81">
        <v>558153104.18564928</v>
      </c>
      <c r="AK212" s="81">
        <v>0</v>
      </c>
      <c r="AL212" s="81">
        <v>0</v>
      </c>
      <c r="AM212" s="81">
        <v>37541819.431016073</v>
      </c>
      <c r="AN212" s="81">
        <v>0</v>
      </c>
      <c r="AO212" s="81">
        <v>0</v>
      </c>
      <c r="AP212" s="82"/>
      <c r="AQ212" s="81">
        <v>1183</v>
      </c>
      <c r="AR212" s="81">
        <v>107</v>
      </c>
      <c r="AS212" s="81">
        <v>1</v>
      </c>
      <c r="AT212" s="81">
        <v>0</v>
      </c>
      <c r="AU212" s="81">
        <v>0</v>
      </c>
      <c r="AV212" s="81">
        <v>1</v>
      </c>
      <c r="AW212" s="81" t="s">
        <v>564</v>
      </c>
      <c r="AX212" s="82"/>
      <c r="AY212" s="81">
        <v>4882.0999999999995</v>
      </c>
      <c r="AZ212" s="81">
        <v>10366.799999999999</v>
      </c>
      <c r="BA212" s="81">
        <v>4.2</v>
      </c>
      <c r="BB212" s="81">
        <v>0</v>
      </c>
      <c r="BC212" s="81">
        <v>0</v>
      </c>
      <c r="BD212" s="81">
        <v>560</v>
      </c>
      <c r="BE212" s="81" t="s">
        <v>564</v>
      </c>
      <c r="BF212" s="82"/>
      <c r="BG212" s="81">
        <v>0</v>
      </c>
      <c r="BH212" s="81">
        <v>267.38099999999997</v>
      </c>
      <c r="BI212" s="81">
        <v>316.09199999999998</v>
      </c>
      <c r="BJ212" s="81">
        <v>7.431</v>
      </c>
      <c r="BK212" s="81">
        <v>72.581000000000003</v>
      </c>
      <c r="BL212" s="81">
        <v>0</v>
      </c>
      <c r="BM212" s="82"/>
      <c r="BN212" s="81">
        <v>0</v>
      </c>
      <c r="BO212" s="81">
        <v>2</v>
      </c>
      <c r="BP212" s="81">
        <v>21</v>
      </c>
      <c r="BQ212" s="81">
        <v>1</v>
      </c>
      <c r="BR212" s="81">
        <v>13</v>
      </c>
      <c r="BS212" s="81">
        <v>0</v>
      </c>
      <c r="BT212"/>
      <c r="BU212" s="80">
        <v>450.30799999999999</v>
      </c>
      <c r="BV212" s="80">
        <v>207.44399999999999</v>
      </c>
      <c r="BW212" s="80">
        <v>0</v>
      </c>
      <c r="BX212" s="80">
        <v>5.7329999999999997</v>
      </c>
      <c r="BY212" s="80">
        <v>0</v>
      </c>
      <c r="BZ212" s="80">
        <v>0</v>
      </c>
      <c r="CA212" s="80">
        <v>0</v>
      </c>
      <c r="CB212" s="80">
        <v>0</v>
      </c>
      <c r="CC212" s="80">
        <v>0</v>
      </c>
    </row>
    <row r="213" spans="1:81">
      <c r="A213" s="80" t="s">
        <v>1863</v>
      </c>
      <c r="B213" s="80">
        <v>151</v>
      </c>
      <c r="C213" s="80">
        <v>15</v>
      </c>
      <c r="D213" s="80">
        <v>9</v>
      </c>
      <c r="E213" s="80">
        <v>2018</v>
      </c>
      <c r="F213" s="80" t="s">
        <v>93</v>
      </c>
      <c r="G213" s="80" t="s">
        <v>1848</v>
      </c>
      <c r="H213" s="80" t="s">
        <v>1849</v>
      </c>
      <c r="I213" s="177"/>
      <c r="J213" s="81">
        <v>833.97922623301884</v>
      </c>
      <c r="K213" s="81">
        <v>40.17638305309751</v>
      </c>
      <c r="L213" s="81">
        <v>52.830617717564415</v>
      </c>
      <c r="M213" s="81">
        <v>416.74849131605498</v>
      </c>
      <c r="N213" s="81">
        <v>448.60893345982169</v>
      </c>
      <c r="O213" s="81">
        <v>282.2387756851989</v>
      </c>
      <c r="P213" s="81">
        <v>211.70111410853704</v>
      </c>
      <c r="Q213" s="81">
        <v>17.176559174828807</v>
      </c>
      <c r="R213" s="81">
        <v>0.69606648772292534</v>
      </c>
      <c r="S213" s="81">
        <v>22.418722904085598</v>
      </c>
      <c r="T213" s="82"/>
      <c r="U213" s="81">
        <v>68821933</v>
      </c>
      <c r="V213" s="81">
        <v>12584</v>
      </c>
      <c r="W213" s="81">
        <v>1469</v>
      </c>
      <c r="X213" s="81">
        <v>100679</v>
      </c>
      <c r="Y213" s="81">
        <v>107463</v>
      </c>
      <c r="Z213" s="81">
        <v>171979</v>
      </c>
      <c r="AA213" s="81">
        <v>44290</v>
      </c>
      <c r="AB213" s="81">
        <v>271011</v>
      </c>
      <c r="AC213" s="81">
        <v>120765</v>
      </c>
      <c r="AD213" s="81">
        <v>22.418722904085602</v>
      </c>
      <c r="AE213" s="82"/>
      <c r="AF213" s="81">
        <v>744012164.96714401</v>
      </c>
      <c r="AG213" s="81">
        <v>27592528.061612532</v>
      </c>
      <c r="AH213" s="81">
        <v>11350100.477908419</v>
      </c>
      <c r="AI213" s="81">
        <v>604044378.281268</v>
      </c>
      <c r="AJ213" s="81">
        <v>572655444.14877486</v>
      </c>
      <c r="AK213" s="81">
        <v>0</v>
      </c>
      <c r="AL213" s="81">
        <v>0</v>
      </c>
      <c r="AM213" s="81">
        <v>37304965.165074669</v>
      </c>
      <c r="AN213" s="81">
        <v>0</v>
      </c>
      <c r="AO213" s="81">
        <v>0</v>
      </c>
      <c r="AP213" s="82"/>
      <c r="AQ213" s="81">
        <v>1252</v>
      </c>
      <c r="AR213" s="81">
        <v>114</v>
      </c>
      <c r="AS213" s="81">
        <v>1</v>
      </c>
      <c r="AT213" s="81">
        <v>0</v>
      </c>
      <c r="AU213" s="81">
        <v>0</v>
      </c>
      <c r="AV213" s="81">
        <v>1</v>
      </c>
      <c r="AW213" s="81" t="s">
        <v>564</v>
      </c>
      <c r="AX213" s="82"/>
      <c r="AY213" s="81">
        <v>5201.0000000000018</v>
      </c>
      <c r="AZ213" s="81">
        <v>10564</v>
      </c>
      <c r="BA213" s="81">
        <v>4</v>
      </c>
      <c r="BB213" s="81">
        <v>0</v>
      </c>
      <c r="BC213" s="81">
        <v>0</v>
      </c>
      <c r="BD213" s="81">
        <v>560</v>
      </c>
      <c r="BE213" s="81" t="s">
        <v>564</v>
      </c>
      <c r="BF213" s="82"/>
      <c r="BG213" s="81">
        <v>0</v>
      </c>
      <c r="BH213" s="81">
        <v>245.874</v>
      </c>
      <c r="BI213" s="81">
        <v>300.27999999999997</v>
      </c>
      <c r="BJ213" s="81">
        <v>9.9049999999999994</v>
      </c>
      <c r="BK213" s="81">
        <v>47.655000000000001</v>
      </c>
      <c r="BL213" s="81">
        <v>0</v>
      </c>
      <c r="BM213" s="82"/>
      <c r="BN213" s="81">
        <v>0</v>
      </c>
      <c r="BO213" s="81">
        <v>2</v>
      </c>
      <c r="BP213" s="81">
        <v>21</v>
      </c>
      <c r="BQ213" s="81">
        <v>2</v>
      </c>
      <c r="BR213" s="81">
        <v>10</v>
      </c>
      <c r="BS213" s="81">
        <v>0</v>
      </c>
      <c r="BT213"/>
      <c r="BU213" s="80">
        <v>425.40300000000002</v>
      </c>
      <c r="BV213" s="80">
        <v>174.393</v>
      </c>
      <c r="BW213" s="80">
        <v>0</v>
      </c>
      <c r="BX213" s="80">
        <v>3.9180000000000001</v>
      </c>
      <c r="BY213" s="80">
        <v>0</v>
      </c>
      <c r="BZ213" s="80">
        <v>0</v>
      </c>
      <c r="CA213" s="80">
        <v>0</v>
      </c>
      <c r="CB213" s="80">
        <v>0</v>
      </c>
      <c r="CC213" s="80">
        <v>0</v>
      </c>
    </row>
    <row r="214" spans="1:81">
      <c r="A214" s="80" t="s">
        <v>1864</v>
      </c>
      <c r="B214" s="80">
        <v>152</v>
      </c>
      <c r="C214" s="80">
        <v>16</v>
      </c>
      <c r="D214" s="80">
        <v>9</v>
      </c>
      <c r="E214" s="80">
        <v>2019</v>
      </c>
      <c r="F214" s="80" t="s">
        <v>73</v>
      </c>
      <c r="G214" s="80" t="s">
        <v>1848</v>
      </c>
      <c r="H214" s="80" t="s">
        <v>1849</v>
      </c>
      <c r="I214" s="177"/>
      <c r="J214" s="81">
        <v>733.95437635724136</v>
      </c>
      <c r="K214" s="81">
        <v>45.254915965373122</v>
      </c>
      <c r="L214" s="81">
        <v>53.327450021614119</v>
      </c>
      <c r="M214" s="81">
        <v>422.81438648917293</v>
      </c>
      <c r="N214" s="81">
        <v>435.55248700441678</v>
      </c>
      <c r="O214" s="81">
        <v>275.41553982172729</v>
      </c>
      <c r="P214" s="81">
        <v>203.77643534434958</v>
      </c>
      <c r="Q214" s="81">
        <v>16.591765763583091</v>
      </c>
      <c r="R214" s="81">
        <v>0.47668109097554134</v>
      </c>
      <c r="S214" s="81">
        <v>19.196206297500002</v>
      </c>
      <c r="T214" s="82"/>
      <c r="U214" s="81">
        <v>64363397</v>
      </c>
      <c r="V214" s="81">
        <v>12584</v>
      </c>
      <c r="W214" s="81">
        <v>1469</v>
      </c>
      <c r="X214" s="81">
        <v>100679</v>
      </c>
      <c r="Y214" s="81">
        <v>108304</v>
      </c>
      <c r="Z214" s="81">
        <v>172429</v>
      </c>
      <c r="AA214" s="81">
        <v>42313</v>
      </c>
      <c r="AB214" s="81">
        <v>268872</v>
      </c>
      <c r="AC214" s="81">
        <v>84057</v>
      </c>
      <c r="AD214" s="81">
        <v>19.196206297500002</v>
      </c>
      <c r="AE214" s="82"/>
      <c r="AF214" s="81">
        <v>640456435.70095909</v>
      </c>
      <c r="AG214" s="81">
        <v>26887527.73241625</v>
      </c>
      <c r="AH214" s="81">
        <v>12004081.76035616</v>
      </c>
      <c r="AI214" s="81">
        <v>623815785.76504898</v>
      </c>
      <c r="AJ214" s="81">
        <v>534844840.03810191</v>
      </c>
      <c r="AK214" s="81">
        <v>0</v>
      </c>
      <c r="AL214" s="81">
        <v>0</v>
      </c>
      <c r="AM214" s="81">
        <v>36618342.332667679</v>
      </c>
      <c r="AN214" s="81">
        <v>0</v>
      </c>
      <c r="AO214" s="81">
        <v>0</v>
      </c>
      <c r="AP214" s="82"/>
      <c r="AQ214" s="81">
        <v>1323</v>
      </c>
      <c r="AR214" s="81">
        <v>123</v>
      </c>
      <c r="AS214" s="81">
        <v>1</v>
      </c>
      <c r="AT214" s="81">
        <v>0</v>
      </c>
      <c r="AU214" s="81">
        <v>0</v>
      </c>
      <c r="AV214" s="81">
        <v>1</v>
      </c>
      <c r="AW214" s="81" t="s">
        <v>564</v>
      </c>
      <c r="AX214" s="82"/>
      <c r="AY214" s="81">
        <v>5512.1000000000022</v>
      </c>
      <c r="AZ214" s="81">
        <v>10919.3</v>
      </c>
      <c r="BA214" s="81">
        <v>4.2</v>
      </c>
      <c r="BB214" s="81">
        <v>0</v>
      </c>
      <c r="BC214" s="81">
        <v>0</v>
      </c>
      <c r="BD214" s="81">
        <v>560</v>
      </c>
      <c r="BE214" s="81" t="s">
        <v>564</v>
      </c>
      <c r="BF214" s="82"/>
      <c r="BG214" s="81">
        <v>0</v>
      </c>
      <c r="BH214" s="81">
        <v>239.71600000000001</v>
      </c>
      <c r="BI214" s="81">
        <v>281.48599999999999</v>
      </c>
      <c r="BJ214" s="81">
        <v>4.9790000000000001</v>
      </c>
      <c r="BK214" s="81">
        <v>50.052999999999997</v>
      </c>
      <c r="BL214" s="81">
        <v>0</v>
      </c>
      <c r="BM214" s="82"/>
      <c r="BN214" s="81">
        <v>0</v>
      </c>
      <c r="BO214" s="81">
        <v>3</v>
      </c>
      <c r="BP214" s="81">
        <v>21</v>
      </c>
      <c r="BQ214" s="81">
        <v>1</v>
      </c>
      <c r="BR214" s="81">
        <v>9</v>
      </c>
      <c r="BS214" s="81">
        <v>0</v>
      </c>
      <c r="BT214"/>
      <c r="BU214" s="80">
        <v>394.21</v>
      </c>
      <c r="BV214" s="80">
        <v>178.23099999999999</v>
      </c>
      <c r="BW214" s="80">
        <v>0</v>
      </c>
      <c r="BX214" s="80">
        <v>3.7930000000000001</v>
      </c>
      <c r="BY214" s="80">
        <v>0</v>
      </c>
      <c r="BZ214" s="80">
        <v>0</v>
      </c>
      <c r="CA214" s="80">
        <v>0</v>
      </c>
      <c r="CB214" s="80">
        <v>0</v>
      </c>
      <c r="CC214" s="80">
        <v>0</v>
      </c>
    </row>
    <row r="215" spans="1:81">
      <c r="A215" s="80" t="s">
        <v>1865</v>
      </c>
      <c r="B215" s="80">
        <v>153</v>
      </c>
      <c r="C215" s="80">
        <v>17</v>
      </c>
      <c r="D215" s="80">
        <v>9</v>
      </c>
      <c r="E215" s="80">
        <v>2020</v>
      </c>
      <c r="F215" s="80" t="s">
        <v>218</v>
      </c>
      <c r="G215" s="80" t="s">
        <v>1848</v>
      </c>
      <c r="H215" s="80" t="s">
        <v>1849</v>
      </c>
      <c r="I215" s="177"/>
      <c r="J215" s="81">
        <v>655.73180623966925</v>
      </c>
      <c r="K215" s="81">
        <v>45.415000711453217</v>
      </c>
      <c r="L215" s="81">
        <v>50.807766500587277</v>
      </c>
      <c r="M215" s="81">
        <v>362.11885833152297</v>
      </c>
      <c r="N215" s="81">
        <v>409.21819277988578</v>
      </c>
      <c r="O215" s="81">
        <v>241.15604404256783</v>
      </c>
      <c r="P215" s="81">
        <v>192.33434030873298</v>
      </c>
      <c r="Q215" s="81">
        <v>15.704486830726637</v>
      </c>
      <c r="R215" s="81">
        <v>0.43991253502201139</v>
      </c>
      <c r="S215" s="81">
        <v>19.0949571839</v>
      </c>
      <c r="T215" s="82"/>
      <c r="U215" s="81">
        <v>60820614</v>
      </c>
      <c r="V215" s="81">
        <v>11425</v>
      </c>
      <c r="W215" s="81">
        <v>1479</v>
      </c>
      <c r="X215" s="81">
        <v>97535</v>
      </c>
      <c r="Y215" s="81">
        <v>108896</v>
      </c>
      <c r="Z215" s="81">
        <v>172324</v>
      </c>
      <c r="AA215" s="81">
        <v>43391</v>
      </c>
      <c r="AB215" s="81">
        <v>266344</v>
      </c>
      <c r="AC215" s="81">
        <v>77978</v>
      </c>
      <c r="AD215" s="81">
        <v>19.0949571839</v>
      </c>
      <c r="AE215" s="82"/>
      <c r="AF215" s="81">
        <v>587518721.47106278</v>
      </c>
      <c r="AG215" s="81">
        <v>25790013.077237781</v>
      </c>
      <c r="AH215" s="81">
        <v>11740443.480492657</v>
      </c>
      <c r="AI215" s="81">
        <v>567320743.49213564</v>
      </c>
      <c r="AJ215" s="81">
        <v>515694114.5692755</v>
      </c>
      <c r="AK215" s="81"/>
      <c r="AL215" s="81"/>
      <c r="AM215" s="81">
        <v>34760851.143558994</v>
      </c>
      <c r="AN215" s="81"/>
      <c r="AO215" s="81"/>
      <c r="AP215" s="82"/>
      <c r="AQ215" s="81">
        <v>1379</v>
      </c>
      <c r="AR215" s="81">
        <v>131</v>
      </c>
      <c r="AS215" s="81">
        <v>1</v>
      </c>
      <c r="AT215" s="81">
        <v>0</v>
      </c>
      <c r="AU215" s="81">
        <v>0</v>
      </c>
      <c r="AV215" s="81">
        <v>1</v>
      </c>
      <c r="AW215" s="81">
        <v>1</v>
      </c>
      <c r="AX215" s="82"/>
      <c r="AY215" s="81">
        <v>5810.6000000000058</v>
      </c>
      <c r="AZ215" s="81">
        <v>11132.8</v>
      </c>
      <c r="BA215" s="81">
        <v>4.2</v>
      </c>
      <c r="BB215" s="81">
        <v>0</v>
      </c>
      <c r="BC215" s="81">
        <v>0</v>
      </c>
      <c r="BD215" s="81">
        <v>560</v>
      </c>
      <c r="BE215" s="81">
        <v>4.2</v>
      </c>
      <c r="BF215" s="82"/>
      <c r="BG215" s="81">
        <v>0</v>
      </c>
      <c r="BH215" s="81">
        <v>217.37100000000001</v>
      </c>
      <c r="BI215" s="81">
        <v>267.279</v>
      </c>
      <c r="BJ215" s="81">
        <v>127.64700000000001</v>
      </c>
      <c r="BK215" s="81">
        <v>59.416999999999994</v>
      </c>
      <c r="BL215" s="81">
        <v>0</v>
      </c>
      <c r="BM215" s="82"/>
      <c r="BN215" s="81">
        <v>0</v>
      </c>
      <c r="BO215" s="81">
        <v>2</v>
      </c>
      <c r="BP215" s="81">
        <v>20</v>
      </c>
      <c r="BQ215" s="81">
        <v>2</v>
      </c>
      <c r="BR215" s="81">
        <v>12</v>
      </c>
      <c r="BS215" s="81">
        <v>0</v>
      </c>
      <c r="BT215"/>
      <c r="BU215" s="80">
        <v>504.983</v>
      </c>
      <c r="BV215" s="80">
        <v>161.88499999999999</v>
      </c>
      <c r="BW215" s="80">
        <v>0</v>
      </c>
      <c r="BX215" s="80">
        <v>4.8460000000000001</v>
      </c>
      <c r="BY215" s="80">
        <v>0</v>
      </c>
      <c r="BZ215" s="80">
        <v>0</v>
      </c>
      <c r="CA215" s="80">
        <v>0</v>
      </c>
      <c r="CB215" s="80">
        <v>0</v>
      </c>
      <c r="CC215" s="80">
        <v>0</v>
      </c>
    </row>
    <row r="216" spans="1:81">
      <c r="A216" s="80" t="s">
        <v>1866</v>
      </c>
      <c r="B216" s="80">
        <v>153</v>
      </c>
      <c r="C216" s="80">
        <v>18</v>
      </c>
      <c r="D216" s="80">
        <v>9</v>
      </c>
      <c r="E216" s="80">
        <v>2021</v>
      </c>
      <c r="F216" s="80" t="s">
        <v>75</v>
      </c>
      <c r="G216" s="174" t="s">
        <v>1848</v>
      </c>
      <c r="H216" s="80" t="s">
        <v>1849</v>
      </c>
      <c r="I216" s="177"/>
      <c r="J216" s="81">
        <v>681.89572803345754</v>
      </c>
      <c r="K216" s="81">
        <v>37.258563091369972</v>
      </c>
      <c r="L216" s="81">
        <v>37.008003085703216</v>
      </c>
      <c r="M216" s="81">
        <v>402.39734171538834</v>
      </c>
      <c r="N216" s="81">
        <v>362.40095001618386</v>
      </c>
      <c r="O216" s="81">
        <v>234.02423970642141</v>
      </c>
      <c r="P216" s="81">
        <v>196.3293388374519</v>
      </c>
      <c r="Q216" s="81">
        <v>15.736854655010619</v>
      </c>
      <c r="R216" s="81">
        <v>0.52549994192938876</v>
      </c>
      <c r="S216" s="81">
        <v>16.2258806213</v>
      </c>
      <c r="T216" s="82"/>
      <c r="U216" s="81">
        <v>65712129</v>
      </c>
      <c r="V216" s="81">
        <v>11425</v>
      </c>
      <c r="W216" s="81">
        <v>1479</v>
      </c>
      <c r="X216" s="81">
        <v>97535</v>
      </c>
      <c r="Y216" s="81">
        <v>109263</v>
      </c>
      <c r="Z216" s="81">
        <v>172192</v>
      </c>
      <c r="AA216" s="81">
        <v>43194</v>
      </c>
      <c r="AB216" s="81">
        <v>263728</v>
      </c>
      <c r="AC216" s="81">
        <v>90285.999999999985</v>
      </c>
      <c r="AD216" s="81">
        <v>16.2258806213</v>
      </c>
      <c r="AE216" s="82"/>
      <c r="AF216" s="81">
        <v>591205376.47898424</v>
      </c>
      <c r="AG216" s="81">
        <v>25800278.642224398</v>
      </c>
      <c r="AH216" s="81">
        <v>8006863.6369530214</v>
      </c>
      <c r="AI216" s="81">
        <v>621759291.34307694</v>
      </c>
      <c r="AJ216" s="81">
        <v>426688493.40632987</v>
      </c>
      <c r="AK216" s="81">
        <v>0</v>
      </c>
      <c r="AL216" s="81">
        <v>0</v>
      </c>
      <c r="AM216" s="81">
        <v>34617962.603776246</v>
      </c>
      <c r="AN216" s="81">
        <v>0</v>
      </c>
      <c r="AO216" s="81">
        <v>0</v>
      </c>
      <c r="AP216" s="82"/>
      <c r="AQ216" s="81">
        <v>1429</v>
      </c>
      <c r="AR216" s="81">
        <v>135</v>
      </c>
      <c r="AS216" s="81">
        <v>1</v>
      </c>
      <c r="AT216" s="81">
        <v>0</v>
      </c>
      <c r="AU216" s="81">
        <v>0</v>
      </c>
      <c r="AV216" s="81">
        <v>1</v>
      </c>
      <c r="AW216" s="81"/>
      <c r="AX216" s="82"/>
      <c r="AY216" s="81">
        <v>6068.9000000000069</v>
      </c>
      <c r="AZ216" s="81">
        <v>11271.4</v>
      </c>
      <c r="BA216" s="81">
        <v>4.2</v>
      </c>
      <c r="BB216" s="81">
        <v>0</v>
      </c>
      <c r="BC216" s="81">
        <v>0</v>
      </c>
      <c r="BD216" s="81">
        <v>560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1867</v>
      </c>
      <c r="B217" s="80">
        <v>153</v>
      </c>
      <c r="C217" s="80">
        <v>19</v>
      </c>
      <c r="D217" s="80">
        <v>9</v>
      </c>
      <c r="E217" s="80">
        <v>2022</v>
      </c>
      <c r="F217" s="80" t="s">
        <v>568</v>
      </c>
      <c r="G217" s="174" t="s">
        <v>1848</v>
      </c>
      <c r="H217" s="80" t="s">
        <v>1849</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1489</v>
      </c>
      <c r="AR217" s="81">
        <v>146</v>
      </c>
      <c r="AS217" s="81">
        <v>1</v>
      </c>
      <c r="AT217" s="81">
        <v>0</v>
      </c>
      <c r="AU217" s="81">
        <v>0</v>
      </c>
      <c r="AV217" s="81">
        <v>1</v>
      </c>
      <c r="AW217" s="81"/>
      <c r="AX217" s="82"/>
      <c r="AY217" s="81">
        <v>6348.9000000000078</v>
      </c>
      <c r="AZ217" s="81">
        <v>11584.599999999995</v>
      </c>
      <c r="BA217" s="81">
        <v>4.2</v>
      </c>
      <c r="BB217" s="81">
        <v>0</v>
      </c>
      <c r="BC217" s="81">
        <v>0</v>
      </c>
      <c r="BD217" s="81">
        <v>560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1868</v>
      </c>
      <c r="B218" s="80">
        <v>222</v>
      </c>
      <c r="C218" s="80">
        <v>1</v>
      </c>
      <c r="D218" s="80">
        <v>14</v>
      </c>
      <c r="E218" s="80">
        <v>1990</v>
      </c>
      <c r="F218" s="80" t="s">
        <v>562</v>
      </c>
      <c r="G218" s="80" t="s">
        <v>1869</v>
      </c>
      <c r="H218" s="80" t="s">
        <v>1870</v>
      </c>
      <c r="I218" s="177"/>
      <c r="J218" s="81">
        <v>677.69292883813114</v>
      </c>
      <c r="K218" s="81">
        <v>19.955580860285302</v>
      </c>
      <c r="L218" s="81">
        <v>6.2399383791395771</v>
      </c>
      <c r="M218" s="81">
        <v>171.35672532394668</v>
      </c>
      <c r="N218" s="81">
        <v>185.59232126904209</v>
      </c>
      <c r="O218" s="81">
        <v>142.27895994787448</v>
      </c>
      <c r="P218" s="81">
        <v>87.108870119703198</v>
      </c>
      <c r="Q218" s="81">
        <v>12.89653983837975</v>
      </c>
      <c r="R218" s="81">
        <v>0</v>
      </c>
      <c r="S218" s="81">
        <v>16.218020028292205</v>
      </c>
      <c r="T218" s="82"/>
      <c r="U218" s="81">
        <v>169047538</v>
      </c>
      <c r="V218" s="81">
        <v>7662</v>
      </c>
      <c r="W218" s="81">
        <v>57</v>
      </c>
      <c r="X218" s="81">
        <v>71476</v>
      </c>
      <c r="Y218" s="81">
        <v>81245</v>
      </c>
      <c r="Z218" s="81">
        <v>58521</v>
      </c>
      <c r="AA218" s="81">
        <v>21151</v>
      </c>
      <c r="AB218" s="81">
        <v>209396</v>
      </c>
      <c r="AC218" s="81">
        <v>0</v>
      </c>
      <c r="AD218" s="81">
        <v>16.218020028292205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1871</v>
      </c>
      <c r="B219" s="80">
        <v>223</v>
      </c>
      <c r="C219" s="80">
        <v>2</v>
      </c>
      <c r="D219" s="80">
        <v>14</v>
      </c>
      <c r="E219" s="80">
        <v>2005</v>
      </c>
      <c r="F219" s="80" t="s">
        <v>565</v>
      </c>
      <c r="G219" s="80" t="s">
        <v>1869</v>
      </c>
      <c r="H219" s="80" t="s">
        <v>1870</v>
      </c>
      <c r="I219" s="177"/>
      <c r="J219" s="81">
        <v>581.42434627607361</v>
      </c>
      <c r="K219" s="81">
        <v>14.371558787558314</v>
      </c>
      <c r="L219" s="81">
        <v>8.4917522472173097</v>
      </c>
      <c r="M219" s="81">
        <v>278.90874223315052</v>
      </c>
      <c r="N219" s="81">
        <v>285.22062853234951</v>
      </c>
      <c r="O219" s="81">
        <v>151.15363651097411</v>
      </c>
      <c r="P219" s="81">
        <v>80.901138517254552</v>
      </c>
      <c r="Q219" s="81">
        <v>13.960274949250595</v>
      </c>
      <c r="R219" s="81">
        <v>0</v>
      </c>
      <c r="S219" s="81">
        <v>20.913649314917812</v>
      </c>
      <c r="T219" s="82"/>
      <c r="U219" s="81">
        <v>73885371</v>
      </c>
      <c r="V219" s="81">
        <v>6735</v>
      </c>
      <c r="W219" s="81">
        <v>102</v>
      </c>
      <c r="X219" s="81">
        <v>66422</v>
      </c>
      <c r="Y219" s="81">
        <v>107762</v>
      </c>
      <c r="Z219" s="81">
        <v>71944</v>
      </c>
      <c r="AA219" s="81">
        <v>16088</v>
      </c>
      <c r="AB219" s="81">
        <v>236957</v>
      </c>
      <c r="AC219" s="81">
        <v>0</v>
      </c>
      <c r="AD219" s="81">
        <v>20.913649314917812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1872</v>
      </c>
      <c r="B220" s="80">
        <v>224</v>
      </c>
      <c r="C220" s="80">
        <v>3</v>
      </c>
      <c r="D220" s="80">
        <v>14</v>
      </c>
      <c r="E220" s="80">
        <v>2006</v>
      </c>
      <c r="F220" s="80" t="s">
        <v>566</v>
      </c>
      <c r="G220" s="80" t="s">
        <v>1869</v>
      </c>
      <c r="H220" s="80" t="s">
        <v>1870</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1873</v>
      </c>
      <c r="B221" s="80">
        <v>225</v>
      </c>
      <c r="C221" s="80">
        <v>4</v>
      </c>
      <c r="D221" s="80">
        <v>14</v>
      </c>
      <c r="E221" s="80">
        <v>2007</v>
      </c>
      <c r="F221" s="80" t="s">
        <v>567</v>
      </c>
      <c r="G221" s="80" t="s">
        <v>1869</v>
      </c>
      <c r="H221" s="80" t="s">
        <v>1870</v>
      </c>
      <c r="I221" s="177"/>
      <c r="J221" s="81">
        <v>709.05207870998061</v>
      </c>
      <c r="K221" s="81">
        <v>14.754337228066404</v>
      </c>
      <c r="L221" s="81">
        <v>18.08225192173742</v>
      </c>
      <c r="M221" s="81">
        <v>337.96031293422925</v>
      </c>
      <c r="N221" s="81">
        <v>308.12546896262995</v>
      </c>
      <c r="O221" s="81">
        <v>145.86554559137477</v>
      </c>
      <c r="P221" s="81">
        <v>79.814617044361071</v>
      </c>
      <c r="Q221" s="81">
        <v>14.971131842066704</v>
      </c>
      <c r="R221" s="81">
        <v>0</v>
      </c>
      <c r="S221" s="81">
        <v>17.764161800924544</v>
      </c>
      <c r="T221" s="82"/>
      <c r="U221" s="81">
        <v>77987302</v>
      </c>
      <c r="V221" s="81">
        <v>6225</v>
      </c>
      <c r="W221" s="81">
        <v>162</v>
      </c>
      <c r="X221" s="81">
        <v>86211</v>
      </c>
      <c r="Y221" s="81">
        <v>110915</v>
      </c>
      <c r="Z221" s="81">
        <v>72173</v>
      </c>
      <c r="AA221" s="81">
        <v>15630</v>
      </c>
      <c r="AB221" s="81">
        <v>240676</v>
      </c>
      <c r="AC221" s="81">
        <v>0</v>
      </c>
      <c r="AD221" s="81">
        <v>17.764161800924544</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1874</v>
      </c>
      <c r="B222" s="80">
        <v>226</v>
      </c>
      <c r="C222" s="80">
        <v>5</v>
      </c>
      <c r="D222" s="80">
        <v>14</v>
      </c>
      <c r="E222" s="80">
        <v>2008</v>
      </c>
      <c r="F222" s="80" t="s">
        <v>84</v>
      </c>
      <c r="G222" s="80" t="s">
        <v>1869</v>
      </c>
      <c r="H222" s="80" t="s">
        <v>1870</v>
      </c>
      <c r="I222" s="177"/>
      <c r="J222" s="81">
        <v>642.01365080259507</v>
      </c>
      <c r="K222" s="81">
        <v>11.70403193503472</v>
      </c>
      <c r="L222" s="81">
        <v>16.181331963446343</v>
      </c>
      <c r="M222" s="81">
        <v>337.24967461860541</v>
      </c>
      <c r="N222" s="81">
        <v>306.77353966476397</v>
      </c>
      <c r="O222" s="81">
        <v>140.0076887602435</v>
      </c>
      <c r="P222" s="81">
        <v>77.112107394370994</v>
      </c>
      <c r="Q222" s="81">
        <v>14.847704252617243</v>
      </c>
      <c r="R222" s="81">
        <v>0</v>
      </c>
      <c r="S222" s="81">
        <v>18.031342032877884</v>
      </c>
      <c r="T222" s="82"/>
      <c r="U222" s="81">
        <v>90051318</v>
      </c>
      <c r="V222" s="81">
        <v>6225</v>
      </c>
      <c r="W222" s="81">
        <v>162</v>
      </c>
      <c r="X222" s="81">
        <v>86211</v>
      </c>
      <c r="Y222" s="81">
        <v>112324</v>
      </c>
      <c r="Z222" s="81">
        <v>71706</v>
      </c>
      <c r="AA222" s="81">
        <v>15118</v>
      </c>
      <c r="AB222" s="81">
        <v>242614</v>
      </c>
      <c r="AC222" s="81">
        <v>0</v>
      </c>
      <c r="AD222" s="81">
        <v>18.031342032877884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1875</v>
      </c>
      <c r="B223" s="80">
        <v>227</v>
      </c>
      <c r="C223" s="80">
        <v>6</v>
      </c>
      <c r="D223" s="80">
        <v>14</v>
      </c>
      <c r="E223" s="80">
        <v>2009</v>
      </c>
      <c r="F223" s="80" t="s">
        <v>85</v>
      </c>
      <c r="G223" s="80" t="s">
        <v>1869</v>
      </c>
      <c r="H223" s="80" t="s">
        <v>1870</v>
      </c>
      <c r="I223" s="177"/>
      <c r="J223" s="81">
        <v>601.43798241828301</v>
      </c>
      <c r="K223" s="81">
        <v>11.252270664347057</v>
      </c>
      <c r="L223" s="81">
        <v>11.716103343525848</v>
      </c>
      <c r="M223" s="81">
        <v>341.01478863585584</v>
      </c>
      <c r="N223" s="81">
        <v>284.248533994296</v>
      </c>
      <c r="O223" s="81">
        <v>141.91599175339357</v>
      </c>
      <c r="P223" s="81">
        <v>73.667310135725018</v>
      </c>
      <c r="Q223" s="81">
        <v>14.30859794548145</v>
      </c>
      <c r="R223" s="81">
        <v>0</v>
      </c>
      <c r="S223" s="81">
        <v>18.634431749885977</v>
      </c>
      <c r="T223" s="82"/>
      <c r="U223" s="81">
        <v>74297710</v>
      </c>
      <c r="V223" s="81">
        <v>6900</v>
      </c>
      <c r="W223" s="81">
        <v>113</v>
      </c>
      <c r="X223" s="81">
        <v>99609</v>
      </c>
      <c r="Y223" s="81">
        <v>114047</v>
      </c>
      <c r="Z223" s="81">
        <v>71742</v>
      </c>
      <c r="AA223" s="81">
        <v>14827</v>
      </c>
      <c r="AB223" s="81">
        <v>245438</v>
      </c>
      <c r="AC223" s="81">
        <v>0</v>
      </c>
      <c r="AD223" s="81">
        <v>18.634431749885977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118.58</v>
      </c>
      <c r="BJ223" s="81">
        <v>0.125</v>
      </c>
      <c r="BK223" s="81">
        <v>179.518</v>
      </c>
      <c r="BL223" s="81">
        <v>0</v>
      </c>
      <c r="BM223" s="82"/>
      <c r="BN223" s="81">
        <v>0</v>
      </c>
      <c r="BO223" s="81">
        <v>0</v>
      </c>
      <c r="BP223" s="81">
        <v>7</v>
      </c>
      <c r="BQ223" s="81">
        <v>1</v>
      </c>
      <c r="BR223" s="81">
        <v>23</v>
      </c>
      <c r="BS223" s="81">
        <v>0</v>
      </c>
      <c r="BT223"/>
      <c r="BU223" s="80"/>
      <c r="BV223" s="80"/>
      <c r="BW223" s="80"/>
      <c r="BX223" s="80"/>
      <c r="BY223" s="80"/>
      <c r="BZ223" s="80"/>
      <c r="CA223" s="80"/>
      <c r="CB223" s="80"/>
      <c r="CC223" s="80"/>
    </row>
    <row r="224" spans="1:81">
      <c r="A224" s="80" t="s">
        <v>1876</v>
      </c>
      <c r="B224" s="80">
        <v>228</v>
      </c>
      <c r="C224" s="80">
        <v>7</v>
      </c>
      <c r="D224" s="80">
        <v>14</v>
      </c>
      <c r="E224" s="80">
        <v>2010</v>
      </c>
      <c r="F224" s="80" t="s">
        <v>86</v>
      </c>
      <c r="G224" s="80" t="s">
        <v>1869</v>
      </c>
      <c r="H224" s="80" t="s">
        <v>1870</v>
      </c>
      <c r="I224" s="177"/>
      <c r="J224" s="81">
        <v>594.88793103007845</v>
      </c>
      <c r="K224" s="81">
        <v>10.087220380579033</v>
      </c>
      <c r="L224" s="81">
        <v>10.943459433775789</v>
      </c>
      <c r="M224" s="81">
        <v>344.98171885981128</v>
      </c>
      <c r="N224" s="81">
        <v>289.56550491758776</v>
      </c>
      <c r="O224" s="81">
        <v>141.1434161097489</v>
      </c>
      <c r="P224" s="81">
        <v>74.850967918514201</v>
      </c>
      <c r="Q224" s="81">
        <v>15.008447049385634</v>
      </c>
      <c r="R224" s="81">
        <v>0</v>
      </c>
      <c r="S224" s="81">
        <v>22.367945306206135</v>
      </c>
      <c r="T224" s="82"/>
      <c r="U224" s="81">
        <v>78552698</v>
      </c>
      <c r="V224" s="81">
        <v>6900</v>
      </c>
      <c r="W224" s="81">
        <v>113</v>
      </c>
      <c r="X224" s="81">
        <v>99609</v>
      </c>
      <c r="Y224" s="81">
        <v>114601</v>
      </c>
      <c r="Z224" s="81">
        <v>71683</v>
      </c>
      <c r="AA224" s="81">
        <v>14689</v>
      </c>
      <c r="AB224" s="81">
        <v>246682</v>
      </c>
      <c r="AC224" s="81">
        <v>0</v>
      </c>
      <c r="AD224" s="81">
        <v>22.367945306206135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113.863</v>
      </c>
      <c r="BJ224" s="81">
        <v>9.6000000000000002E-2</v>
      </c>
      <c r="BK224" s="81">
        <v>167.69900000000001</v>
      </c>
      <c r="BL224" s="81">
        <v>0</v>
      </c>
      <c r="BM224" s="82"/>
      <c r="BN224" s="81">
        <v>0</v>
      </c>
      <c r="BO224" s="81">
        <v>0</v>
      </c>
      <c r="BP224" s="81">
        <v>7</v>
      </c>
      <c r="BQ224" s="81">
        <v>1</v>
      </c>
      <c r="BR224" s="81">
        <v>23</v>
      </c>
      <c r="BS224" s="81">
        <v>0</v>
      </c>
      <c r="BT224"/>
      <c r="BU224" s="80">
        <v>269.19200000000001</v>
      </c>
      <c r="BV224" s="80">
        <v>0</v>
      </c>
      <c r="BW224" s="80">
        <v>0</v>
      </c>
      <c r="BX224" s="80">
        <v>0</v>
      </c>
      <c r="BY224" s="80">
        <v>12.465999999999999</v>
      </c>
      <c r="BZ224" s="80">
        <v>0</v>
      </c>
      <c r="CA224" s="80">
        <v>0</v>
      </c>
      <c r="CB224" s="80">
        <v>0</v>
      </c>
      <c r="CC224" s="80">
        <v>0</v>
      </c>
    </row>
    <row r="225" spans="1:81">
      <c r="A225" s="80" t="s">
        <v>1877</v>
      </c>
      <c r="B225" s="80">
        <v>229</v>
      </c>
      <c r="C225" s="80">
        <v>8</v>
      </c>
      <c r="D225" s="80">
        <v>14</v>
      </c>
      <c r="E225" s="80">
        <v>2011</v>
      </c>
      <c r="F225" s="80" t="s">
        <v>87</v>
      </c>
      <c r="G225" s="80" t="s">
        <v>1869</v>
      </c>
      <c r="H225" s="80" t="s">
        <v>1870</v>
      </c>
      <c r="I225" s="177"/>
      <c r="J225" s="81">
        <v>663.64092076574832</v>
      </c>
      <c r="K225" s="81">
        <v>15.228185331692007</v>
      </c>
      <c r="L225" s="81">
        <v>4.8252828342677754</v>
      </c>
      <c r="M225" s="81">
        <v>438.68601326773097</v>
      </c>
      <c r="N225" s="81">
        <v>335.5989511085092</v>
      </c>
      <c r="O225" s="81">
        <v>138.39280122567305</v>
      </c>
      <c r="P225" s="81">
        <v>72.420675270685464</v>
      </c>
      <c r="Q225" s="81">
        <v>17.34288646324713</v>
      </c>
      <c r="R225" s="81">
        <v>0</v>
      </c>
      <c r="S225" s="81">
        <v>26.804747426790854</v>
      </c>
      <c r="T225" s="82"/>
      <c r="U225" s="81">
        <v>82335111</v>
      </c>
      <c r="V225" s="81">
        <v>6900</v>
      </c>
      <c r="W225" s="81">
        <v>113</v>
      </c>
      <c r="X225" s="81">
        <v>99609</v>
      </c>
      <c r="Y225" s="81">
        <v>114986</v>
      </c>
      <c r="Z225" s="81">
        <v>71813</v>
      </c>
      <c r="AA225" s="81">
        <v>14635</v>
      </c>
      <c r="AB225" s="81">
        <v>247126</v>
      </c>
      <c r="AC225" s="81">
        <v>0</v>
      </c>
      <c r="AD225" s="81">
        <v>26.804747426790854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90.856999999999999</v>
      </c>
      <c r="BJ225" s="81">
        <v>3.3000000000000002E-2</v>
      </c>
      <c r="BK225" s="81">
        <v>164.95699999999999</v>
      </c>
      <c r="BL225" s="81">
        <v>0</v>
      </c>
      <c r="BM225" s="82"/>
      <c r="BN225" s="81">
        <v>0</v>
      </c>
      <c r="BO225" s="81">
        <v>0</v>
      </c>
      <c r="BP225" s="81">
        <v>5</v>
      </c>
      <c r="BQ225" s="81">
        <v>1</v>
      </c>
      <c r="BR225" s="81">
        <v>25</v>
      </c>
      <c r="BS225" s="81">
        <v>0</v>
      </c>
      <c r="BT225"/>
      <c r="BU225" s="80">
        <v>255.84700000000001</v>
      </c>
      <c r="BV225" s="80">
        <v>0</v>
      </c>
      <c r="BW225" s="80">
        <v>0</v>
      </c>
      <c r="BX225" s="80">
        <v>0</v>
      </c>
      <c r="BY225" s="80">
        <v>0</v>
      </c>
      <c r="BZ225" s="80">
        <v>0</v>
      </c>
      <c r="CA225" s="80">
        <v>0</v>
      </c>
      <c r="CB225" s="80">
        <v>0</v>
      </c>
      <c r="CC225" s="80">
        <v>0</v>
      </c>
    </row>
    <row r="226" spans="1:81">
      <c r="A226" s="80" t="s">
        <v>1878</v>
      </c>
      <c r="B226" s="80">
        <v>230</v>
      </c>
      <c r="C226" s="80">
        <v>9</v>
      </c>
      <c r="D226" s="80">
        <v>14</v>
      </c>
      <c r="E226" s="80">
        <v>2012</v>
      </c>
      <c r="F226" s="80" t="s">
        <v>88</v>
      </c>
      <c r="G226" s="80" t="s">
        <v>1869</v>
      </c>
      <c r="H226" s="80" t="s">
        <v>1870</v>
      </c>
      <c r="I226" s="177"/>
      <c r="J226" s="81">
        <v>596.97916507151797</v>
      </c>
      <c r="K226" s="81">
        <v>15.021530353276356</v>
      </c>
      <c r="L226" s="81">
        <v>4.7772839743526685</v>
      </c>
      <c r="M226" s="81">
        <v>461.89861993228106</v>
      </c>
      <c r="N226" s="81">
        <v>361.7877060063941</v>
      </c>
      <c r="O226" s="81">
        <v>136.99402376280707</v>
      </c>
      <c r="P226" s="81">
        <v>73.091505585756721</v>
      </c>
      <c r="Q226" s="81">
        <v>19.214564786135139</v>
      </c>
      <c r="R226" s="81">
        <v>0</v>
      </c>
      <c r="S226" s="81">
        <v>21.211812388083828</v>
      </c>
      <c r="T226" s="82"/>
      <c r="U226" s="81">
        <v>79864564</v>
      </c>
      <c r="V226" s="81">
        <v>6900</v>
      </c>
      <c r="W226" s="81">
        <v>113</v>
      </c>
      <c r="X226" s="81">
        <v>99609</v>
      </c>
      <c r="Y226" s="81">
        <v>117410</v>
      </c>
      <c r="Z226" s="81">
        <v>71651</v>
      </c>
      <c r="AA226" s="81">
        <v>14687</v>
      </c>
      <c r="AB226" s="81">
        <v>252004</v>
      </c>
      <c r="AC226" s="81">
        <v>0</v>
      </c>
      <c r="AD226" s="81">
        <v>21.211812388083828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92.959000000000003</v>
      </c>
      <c r="BJ226" s="81">
        <v>8.2000000000000003E-2</v>
      </c>
      <c r="BK226" s="81">
        <v>184.911</v>
      </c>
      <c r="BL226" s="81">
        <v>0</v>
      </c>
      <c r="BM226" s="82"/>
      <c r="BN226" s="81">
        <v>0</v>
      </c>
      <c r="BO226" s="81">
        <v>0</v>
      </c>
      <c r="BP226" s="81">
        <v>7</v>
      </c>
      <c r="BQ226" s="81">
        <v>1</v>
      </c>
      <c r="BR226" s="81">
        <v>24</v>
      </c>
      <c r="BS226" s="81">
        <v>0</v>
      </c>
      <c r="BT226"/>
      <c r="BU226" s="80">
        <v>268.41000000000003</v>
      </c>
      <c r="BV226" s="80">
        <v>0</v>
      </c>
      <c r="BW226" s="80">
        <v>0</v>
      </c>
      <c r="BX226" s="80">
        <v>0</v>
      </c>
      <c r="BY226" s="80">
        <v>9.5419999999999998</v>
      </c>
      <c r="BZ226" s="80">
        <v>0</v>
      </c>
      <c r="CA226" s="80">
        <v>0</v>
      </c>
      <c r="CB226" s="80">
        <v>0</v>
      </c>
      <c r="CC226" s="80">
        <v>0</v>
      </c>
    </row>
    <row r="227" spans="1:81">
      <c r="A227" s="80" t="s">
        <v>1879</v>
      </c>
      <c r="B227" s="80">
        <v>231</v>
      </c>
      <c r="C227" s="80">
        <v>10</v>
      </c>
      <c r="D227" s="80">
        <v>14</v>
      </c>
      <c r="E227" s="80">
        <v>2013</v>
      </c>
      <c r="F227" s="80" t="s">
        <v>89</v>
      </c>
      <c r="G227" s="80" t="s">
        <v>1869</v>
      </c>
      <c r="H227" s="80" t="s">
        <v>1870</v>
      </c>
      <c r="I227" s="177"/>
      <c r="J227" s="81">
        <v>645.38386518304014</v>
      </c>
      <c r="K227" s="81">
        <v>12.953490345302033</v>
      </c>
      <c r="L227" s="81">
        <v>4.378499709942373</v>
      </c>
      <c r="M227" s="81">
        <v>491.4690878100119</v>
      </c>
      <c r="N227" s="81">
        <v>350.8376699638182</v>
      </c>
      <c r="O227" s="81">
        <v>132.14920794987407</v>
      </c>
      <c r="P227" s="81">
        <v>73.117138332763531</v>
      </c>
      <c r="Q227" s="81">
        <v>19.593401144702213</v>
      </c>
      <c r="R227" s="81">
        <v>0</v>
      </c>
      <c r="S227" s="81">
        <v>19.58393035983692</v>
      </c>
      <c r="T227" s="82"/>
      <c r="U227" s="81">
        <v>83544304</v>
      </c>
      <c r="V227" s="81">
        <v>6900</v>
      </c>
      <c r="W227" s="81">
        <v>113</v>
      </c>
      <c r="X227" s="81">
        <v>99609</v>
      </c>
      <c r="Y227" s="81">
        <v>118429</v>
      </c>
      <c r="Z227" s="81">
        <v>72203</v>
      </c>
      <c r="AA227" s="81">
        <v>14637</v>
      </c>
      <c r="AB227" s="81">
        <v>253288</v>
      </c>
      <c r="AC227" s="81">
        <v>0</v>
      </c>
      <c r="AD227" s="81">
        <v>19.58393035983692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133.81899999999999</v>
      </c>
      <c r="BJ227" s="81">
        <v>0</v>
      </c>
      <c r="BK227" s="81">
        <v>190.75099999999998</v>
      </c>
      <c r="BL227" s="81">
        <v>0</v>
      </c>
      <c r="BM227" s="82"/>
      <c r="BN227" s="81">
        <v>0</v>
      </c>
      <c r="BO227" s="81">
        <v>0</v>
      </c>
      <c r="BP227" s="81">
        <v>7</v>
      </c>
      <c r="BQ227" s="81">
        <v>0</v>
      </c>
      <c r="BR227" s="81">
        <v>23</v>
      </c>
      <c r="BS227" s="81">
        <v>0</v>
      </c>
      <c r="BT227"/>
      <c r="BU227" s="80">
        <v>315.64999999999998</v>
      </c>
      <c r="BV227" s="80">
        <v>0</v>
      </c>
      <c r="BW227" s="80">
        <v>0</v>
      </c>
      <c r="BX227" s="80">
        <v>0</v>
      </c>
      <c r="BY227" s="80">
        <v>8.92</v>
      </c>
      <c r="BZ227" s="80">
        <v>0</v>
      </c>
      <c r="CA227" s="80">
        <v>0</v>
      </c>
      <c r="CB227" s="80">
        <v>0</v>
      </c>
      <c r="CC227" s="80">
        <v>0</v>
      </c>
    </row>
    <row r="228" spans="1:81">
      <c r="A228" s="80" t="s">
        <v>1880</v>
      </c>
      <c r="B228" s="80">
        <v>232</v>
      </c>
      <c r="C228" s="80">
        <v>11</v>
      </c>
      <c r="D228" s="80">
        <v>14</v>
      </c>
      <c r="E228" s="80">
        <v>2014</v>
      </c>
      <c r="F228" s="80" t="s">
        <v>90</v>
      </c>
      <c r="G228" s="80" t="s">
        <v>1869</v>
      </c>
      <c r="H228" s="80" t="s">
        <v>1870</v>
      </c>
      <c r="I228" s="177"/>
      <c r="J228" s="81">
        <v>600.51698191852745</v>
      </c>
      <c r="K228" s="81">
        <v>12.76995784439422</v>
      </c>
      <c r="L228" s="81">
        <v>17.344689305666069</v>
      </c>
      <c r="M228" s="81">
        <v>419.61614240196189</v>
      </c>
      <c r="N228" s="81">
        <v>317.97005855634092</v>
      </c>
      <c r="O228" s="81">
        <v>125.26585942716424</v>
      </c>
      <c r="P228" s="81">
        <v>73.130868589554382</v>
      </c>
      <c r="Q228" s="81">
        <v>18.892723245398916</v>
      </c>
      <c r="R228" s="81">
        <v>0</v>
      </c>
      <c r="S228" s="81">
        <v>17.649657106275701</v>
      </c>
      <c r="T228" s="82"/>
      <c r="U228" s="81">
        <v>89165922</v>
      </c>
      <c r="V228" s="81">
        <v>6504</v>
      </c>
      <c r="W228" s="81">
        <v>196</v>
      </c>
      <c r="X228" s="81">
        <v>93920</v>
      </c>
      <c r="Y228" s="81">
        <v>119640</v>
      </c>
      <c r="Z228" s="81">
        <v>72084</v>
      </c>
      <c r="AA228" s="81">
        <v>14564</v>
      </c>
      <c r="AB228" s="81">
        <v>254551</v>
      </c>
      <c r="AC228" s="81">
        <v>0</v>
      </c>
      <c r="AD228" s="81">
        <v>17.649657106275701</v>
      </c>
      <c r="AE228" s="82"/>
      <c r="AF228" s="81">
        <v>834520203.1128099</v>
      </c>
      <c r="AG228" s="81">
        <v>12031211.136802912</v>
      </c>
      <c r="AH228" s="81">
        <v>4365482.0759350257</v>
      </c>
      <c r="AI228" s="81">
        <v>576244123.56625509</v>
      </c>
      <c r="AJ228" s="81">
        <v>441857642.31752086</v>
      </c>
      <c r="AK228" s="81">
        <v>0</v>
      </c>
      <c r="AL228" s="81">
        <v>0</v>
      </c>
      <c r="AM228" s="81">
        <v>34946048.489686802</v>
      </c>
      <c r="AN228" s="81">
        <v>0</v>
      </c>
      <c r="AO228" s="81">
        <v>0</v>
      </c>
      <c r="AP228" s="82"/>
      <c r="AQ228" s="81">
        <v>1974</v>
      </c>
      <c r="AR228" s="81">
        <v>85</v>
      </c>
      <c r="AS228" s="81">
        <v>0</v>
      </c>
      <c r="AT228" s="81">
        <v>0</v>
      </c>
      <c r="AU228" s="81">
        <v>0</v>
      </c>
      <c r="AV228" s="81">
        <v>0</v>
      </c>
      <c r="AW228" s="81" t="s">
        <v>564</v>
      </c>
      <c r="AX228" s="82"/>
      <c r="AY228" s="81">
        <v>6972.6</v>
      </c>
      <c r="AZ228" s="81">
        <v>3235.1</v>
      </c>
      <c r="BA228" s="81">
        <v>0</v>
      </c>
      <c r="BB228" s="81">
        <v>0</v>
      </c>
      <c r="BC228" s="81">
        <v>0</v>
      </c>
      <c r="BD228" s="81">
        <v>0</v>
      </c>
      <c r="BE228" s="81" t="s">
        <v>564</v>
      </c>
      <c r="BF228" s="82"/>
      <c r="BG228" s="81">
        <v>0</v>
      </c>
      <c r="BH228" s="81">
        <v>0</v>
      </c>
      <c r="BI228" s="81">
        <v>136.071</v>
      </c>
      <c r="BJ228" s="81">
        <v>0</v>
      </c>
      <c r="BK228" s="81">
        <v>191.11699999999996</v>
      </c>
      <c r="BL228" s="81">
        <v>0</v>
      </c>
      <c r="BM228" s="82"/>
      <c r="BN228" s="81">
        <v>0</v>
      </c>
      <c r="BO228" s="81">
        <v>0</v>
      </c>
      <c r="BP228" s="81">
        <v>8</v>
      </c>
      <c r="BQ228" s="81">
        <v>0</v>
      </c>
      <c r="BR228" s="81">
        <v>23</v>
      </c>
      <c r="BS228" s="81">
        <v>0</v>
      </c>
      <c r="BT228"/>
      <c r="BU228" s="80">
        <v>319.28300000000002</v>
      </c>
      <c r="BV228" s="80">
        <v>0</v>
      </c>
      <c r="BW228" s="80">
        <v>0</v>
      </c>
      <c r="BX228" s="80">
        <v>0</v>
      </c>
      <c r="BY228" s="80">
        <v>7.9050000000000002</v>
      </c>
      <c r="BZ228" s="80">
        <v>0</v>
      </c>
      <c r="CA228" s="80">
        <v>0</v>
      </c>
      <c r="CB228" s="80">
        <v>0</v>
      </c>
      <c r="CC228" s="80">
        <v>0</v>
      </c>
    </row>
    <row r="229" spans="1:81">
      <c r="A229" s="80" t="s">
        <v>1881</v>
      </c>
      <c r="B229" s="80">
        <v>233</v>
      </c>
      <c r="C229" s="80">
        <v>12</v>
      </c>
      <c r="D229" s="80">
        <v>14</v>
      </c>
      <c r="E229" s="80">
        <v>2015</v>
      </c>
      <c r="F229" s="80" t="s">
        <v>91</v>
      </c>
      <c r="G229" s="80" t="s">
        <v>1869</v>
      </c>
      <c r="H229" s="80" t="s">
        <v>1870</v>
      </c>
      <c r="I229" s="177"/>
      <c r="J229" s="81">
        <v>571.35857279054005</v>
      </c>
      <c r="K229" s="81">
        <v>13.581024195355292</v>
      </c>
      <c r="L229" s="81">
        <v>21.619694948317992</v>
      </c>
      <c r="M229" s="81">
        <v>446.44615075360741</v>
      </c>
      <c r="N229" s="81">
        <v>321.46297437083558</v>
      </c>
      <c r="O229" s="81">
        <v>124.39749678870758</v>
      </c>
      <c r="P229" s="81">
        <v>73.047700899620409</v>
      </c>
      <c r="Q229" s="81">
        <v>18.654666674969743</v>
      </c>
      <c r="R229" s="81">
        <v>0</v>
      </c>
      <c r="S229" s="81">
        <v>19.585404000174293</v>
      </c>
      <c r="T229" s="82"/>
      <c r="U229" s="81">
        <v>76961733</v>
      </c>
      <c r="V229" s="81">
        <v>6504</v>
      </c>
      <c r="W229" s="81">
        <v>196</v>
      </c>
      <c r="X229" s="81">
        <v>93920</v>
      </c>
      <c r="Y229" s="81">
        <v>121495</v>
      </c>
      <c r="Z229" s="81">
        <v>72274</v>
      </c>
      <c r="AA229" s="81">
        <v>14536</v>
      </c>
      <c r="AB229" s="81">
        <v>256748</v>
      </c>
      <c r="AC229" s="81">
        <v>0</v>
      </c>
      <c r="AD229" s="81">
        <v>19.585404000174293</v>
      </c>
      <c r="AE229" s="82"/>
      <c r="AF229" s="81">
        <v>773925021.74693656</v>
      </c>
      <c r="AG229" s="81">
        <v>11256895.48088208</v>
      </c>
      <c r="AH229" s="81">
        <v>4406302.0710068513</v>
      </c>
      <c r="AI229" s="81">
        <v>549526044.61327636</v>
      </c>
      <c r="AJ229" s="81">
        <v>458664598.56995249</v>
      </c>
      <c r="AK229" s="81">
        <v>0</v>
      </c>
      <c r="AL229" s="81">
        <v>0</v>
      </c>
      <c r="AM229" s="81">
        <v>35186236.382647395</v>
      </c>
      <c r="AN229" s="81">
        <v>0</v>
      </c>
      <c r="AO229" s="81">
        <v>0</v>
      </c>
      <c r="AP229" s="82"/>
      <c r="AQ229" s="81">
        <v>2156</v>
      </c>
      <c r="AR229" s="81">
        <v>114</v>
      </c>
      <c r="AS229" s="81">
        <v>0</v>
      </c>
      <c r="AT229" s="81">
        <v>0</v>
      </c>
      <c r="AU229" s="81">
        <v>0</v>
      </c>
      <c r="AV229" s="81">
        <v>0</v>
      </c>
      <c r="AW229" s="81" t="s">
        <v>564</v>
      </c>
      <c r="AX229" s="82"/>
      <c r="AY229" s="81">
        <v>7695.3</v>
      </c>
      <c r="AZ229" s="81">
        <v>3679.7</v>
      </c>
      <c r="BA229" s="81">
        <v>0</v>
      </c>
      <c r="BB229" s="81">
        <v>0</v>
      </c>
      <c r="BC229" s="81">
        <v>0</v>
      </c>
      <c r="BD229" s="81">
        <v>0</v>
      </c>
      <c r="BE229" s="81" t="s">
        <v>564</v>
      </c>
      <c r="BF229" s="82"/>
      <c r="BG229" s="81">
        <v>0</v>
      </c>
      <c r="BH229" s="81">
        <v>0</v>
      </c>
      <c r="BI229" s="81">
        <v>134.148</v>
      </c>
      <c r="BJ229" s="81">
        <v>0.56100000000000005</v>
      </c>
      <c r="BK229" s="81">
        <v>174.697</v>
      </c>
      <c r="BL229" s="81">
        <v>0</v>
      </c>
      <c r="BM229" s="82"/>
      <c r="BN229" s="81">
        <v>0</v>
      </c>
      <c r="BO229" s="81">
        <v>0</v>
      </c>
      <c r="BP229" s="81">
        <v>7</v>
      </c>
      <c r="BQ229" s="81">
        <v>1</v>
      </c>
      <c r="BR229" s="81">
        <v>23</v>
      </c>
      <c r="BS229" s="81">
        <v>0</v>
      </c>
      <c r="BT229"/>
      <c r="BU229" s="80">
        <v>303.36900000000003</v>
      </c>
      <c r="BV229" s="80">
        <v>0</v>
      </c>
      <c r="BW229" s="80">
        <v>0</v>
      </c>
      <c r="BX229" s="80">
        <v>0</v>
      </c>
      <c r="BY229" s="80">
        <v>6.0369999999999999</v>
      </c>
      <c r="BZ229" s="80">
        <v>0</v>
      </c>
      <c r="CA229" s="80">
        <v>0</v>
      </c>
      <c r="CB229" s="80">
        <v>0</v>
      </c>
      <c r="CC229" s="80">
        <v>0</v>
      </c>
    </row>
    <row r="230" spans="1:81">
      <c r="A230" s="80" t="s">
        <v>1882</v>
      </c>
      <c r="B230" s="80">
        <v>234</v>
      </c>
      <c r="C230" s="80">
        <v>13</v>
      </c>
      <c r="D230" s="80">
        <v>14</v>
      </c>
      <c r="E230" s="80">
        <v>2016</v>
      </c>
      <c r="F230" s="80" t="s">
        <v>92</v>
      </c>
      <c r="G230" s="80" t="s">
        <v>1869</v>
      </c>
      <c r="H230" s="80" t="s">
        <v>1870</v>
      </c>
      <c r="I230" s="177"/>
      <c r="J230" s="81">
        <v>538.52733204672393</v>
      </c>
      <c r="K230" s="81">
        <v>13.988296598475998</v>
      </c>
      <c r="L230" s="81">
        <v>24.431188692563762</v>
      </c>
      <c r="M230" s="81">
        <v>343.87863861979747</v>
      </c>
      <c r="N230" s="81">
        <v>307.83568789886618</v>
      </c>
      <c r="O230" s="81">
        <v>122.43290452241007</v>
      </c>
      <c r="P230" s="81">
        <v>71.224004831396059</v>
      </c>
      <c r="Q230" s="81">
        <v>18.223063185636967</v>
      </c>
      <c r="R230" s="81">
        <v>0</v>
      </c>
      <c r="S230" s="81">
        <v>17.954294454261177</v>
      </c>
      <c r="T230" s="82"/>
      <c r="U230" s="81">
        <v>84820382</v>
      </c>
      <c r="V230" s="81">
        <v>6504</v>
      </c>
      <c r="W230" s="81">
        <v>196</v>
      </c>
      <c r="X230" s="81">
        <v>93920</v>
      </c>
      <c r="Y230" s="81">
        <v>122656</v>
      </c>
      <c r="Z230" s="81">
        <v>72007</v>
      </c>
      <c r="AA230" s="81">
        <v>14659</v>
      </c>
      <c r="AB230" s="81">
        <v>258000</v>
      </c>
      <c r="AC230" s="81">
        <v>0</v>
      </c>
      <c r="AD230" s="81">
        <v>17.954294454261181</v>
      </c>
      <c r="AE230" s="82"/>
      <c r="AF230" s="81">
        <v>774882458.10159743</v>
      </c>
      <c r="AG230" s="81">
        <v>11065826.8270994</v>
      </c>
      <c r="AH230" s="81">
        <v>3789489.831671502</v>
      </c>
      <c r="AI230" s="81">
        <v>531317232.83488703</v>
      </c>
      <c r="AJ230" s="81">
        <v>444319630.8409965</v>
      </c>
      <c r="AK230" s="81">
        <v>0</v>
      </c>
      <c r="AL230" s="81">
        <v>0</v>
      </c>
      <c r="AM230" s="81">
        <v>35385287.285803713</v>
      </c>
      <c r="AN230" s="81">
        <v>0</v>
      </c>
      <c r="AO230" s="81">
        <v>0</v>
      </c>
      <c r="AP230" s="82"/>
      <c r="AQ230" s="81">
        <v>2276</v>
      </c>
      <c r="AR230" s="81">
        <v>134</v>
      </c>
      <c r="AS230" s="81">
        <v>0</v>
      </c>
      <c r="AT230" s="81">
        <v>0</v>
      </c>
      <c r="AU230" s="81">
        <v>0</v>
      </c>
      <c r="AV230" s="81">
        <v>0</v>
      </c>
      <c r="AW230" s="81" t="s">
        <v>564</v>
      </c>
      <c r="AX230" s="82"/>
      <c r="AY230" s="81">
        <v>8182</v>
      </c>
      <c r="AZ230" s="81">
        <v>3981</v>
      </c>
      <c r="BA230" s="81">
        <v>0</v>
      </c>
      <c r="BB230" s="81">
        <v>0</v>
      </c>
      <c r="BC230" s="81">
        <v>0</v>
      </c>
      <c r="BD230" s="81">
        <v>0</v>
      </c>
      <c r="BE230" s="81" t="s">
        <v>564</v>
      </c>
      <c r="BF230" s="82"/>
      <c r="BG230" s="81">
        <v>0</v>
      </c>
      <c r="BH230" s="81">
        <v>0</v>
      </c>
      <c r="BI230" s="81">
        <v>126.026</v>
      </c>
      <c r="BJ230" s="81">
        <v>0.623</v>
      </c>
      <c r="BK230" s="81">
        <v>163.83199999999999</v>
      </c>
      <c r="BL230" s="81">
        <v>0</v>
      </c>
      <c r="BM230" s="82"/>
      <c r="BN230" s="81">
        <v>0</v>
      </c>
      <c r="BO230" s="81">
        <v>0</v>
      </c>
      <c r="BP230" s="81">
        <v>7</v>
      </c>
      <c r="BQ230" s="81">
        <v>1</v>
      </c>
      <c r="BR230" s="81">
        <v>23</v>
      </c>
      <c r="BS230" s="81">
        <v>0</v>
      </c>
      <c r="BT230"/>
      <c r="BU230" s="80">
        <v>290.48099999999999</v>
      </c>
      <c r="BV230" s="80">
        <v>0</v>
      </c>
      <c r="BW230" s="80">
        <v>0</v>
      </c>
      <c r="BX230" s="80">
        <v>0</v>
      </c>
      <c r="BY230" s="80">
        <v>0</v>
      </c>
      <c r="BZ230" s="80">
        <v>0</v>
      </c>
      <c r="CA230" s="80">
        <v>0</v>
      </c>
      <c r="CB230" s="80">
        <v>0</v>
      </c>
      <c r="CC230" s="80">
        <v>0</v>
      </c>
    </row>
    <row r="231" spans="1:81">
      <c r="A231" s="80" t="s">
        <v>1883</v>
      </c>
      <c r="B231" s="80">
        <v>235</v>
      </c>
      <c r="C231" s="80">
        <v>14</v>
      </c>
      <c r="D231" s="80">
        <v>14</v>
      </c>
      <c r="E231" s="80">
        <v>2017</v>
      </c>
      <c r="F231" s="80" t="s">
        <v>71</v>
      </c>
      <c r="G231" s="80" t="s">
        <v>1869</v>
      </c>
      <c r="H231" s="80" t="s">
        <v>1870</v>
      </c>
      <c r="I231" s="177"/>
      <c r="J231" s="81">
        <v>462.12287379250967</v>
      </c>
      <c r="K231" s="81">
        <v>14.310273026364451</v>
      </c>
      <c r="L231" s="81">
        <v>20.121482698580721</v>
      </c>
      <c r="M231" s="81">
        <v>344.99719895420907</v>
      </c>
      <c r="N231" s="81">
        <v>316.59184431317186</v>
      </c>
      <c r="O231" s="81">
        <v>120.77629083320205</v>
      </c>
      <c r="P231" s="81">
        <v>70.927320391261247</v>
      </c>
      <c r="Q231" s="81">
        <v>17.666238618184028</v>
      </c>
      <c r="R231" s="81">
        <v>0</v>
      </c>
      <c r="S231" s="81">
        <v>15.884112571377161</v>
      </c>
      <c r="T231" s="82"/>
      <c r="U231" s="81">
        <v>78623456</v>
      </c>
      <c r="V231" s="81">
        <v>6504</v>
      </c>
      <c r="W231" s="81">
        <v>196</v>
      </c>
      <c r="X231" s="81">
        <v>93920</v>
      </c>
      <c r="Y231" s="81">
        <v>123648</v>
      </c>
      <c r="Z231" s="81">
        <v>72211</v>
      </c>
      <c r="AA231" s="81">
        <v>14691</v>
      </c>
      <c r="AB231" s="81">
        <v>258654</v>
      </c>
      <c r="AC231" s="81">
        <v>0</v>
      </c>
      <c r="AD231" s="81">
        <v>15.884112571377161</v>
      </c>
      <c r="AE231" s="82"/>
      <c r="AF231" s="81">
        <v>683299383.00566077</v>
      </c>
      <c r="AG231" s="81">
        <v>11572950.749936391</v>
      </c>
      <c r="AH231" s="81">
        <v>4240847.6242234558</v>
      </c>
      <c r="AI231" s="81">
        <v>556080535.20318365</v>
      </c>
      <c r="AJ231" s="81">
        <v>457195340.22206092</v>
      </c>
      <c r="AK231" s="81">
        <v>0</v>
      </c>
      <c r="AL231" s="81">
        <v>0</v>
      </c>
      <c r="AM231" s="81">
        <v>35530493.542203426</v>
      </c>
      <c r="AN231" s="81">
        <v>0</v>
      </c>
      <c r="AO231" s="81">
        <v>0</v>
      </c>
      <c r="AP231" s="82"/>
      <c r="AQ231" s="81">
        <v>2367</v>
      </c>
      <c r="AR231" s="81">
        <v>142</v>
      </c>
      <c r="AS231" s="81">
        <v>0</v>
      </c>
      <c r="AT231" s="81">
        <v>0</v>
      </c>
      <c r="AU231" s="81">
        <v>0</v>
      </c>
      <c r="AV231" s="81">
        <v>0</v>
      </c>
      <c r="AW231" s="81" t="s">
        <v>564</v>
      </c>
      <c r="AX231" s="82"/>
      <c r="AY231" s="81">
        <v>8579.2999999999993</v>
      </c>
      <c r="AZ231" s="81">
        <v>4078.9</v>
      </c>
      <c r="BA231" s="81">
        <v>0</v>
      </c>
      <c r="BB231" s="81">
        <v>0</v>
      </c>
      <c r="BC231" s="81">
        <v>0</v>
      </c>
      <c r="BD231" s="81">
        <v>0</v>
      </c>
      <c r="BE231" s="81" t="s">
        <v>564</v>
      </c>
      <c r="BF231" s="82"/>
      <c r="BG231" s="81">
        <v>0</v>
      </c>
      <c r="BH231" s="81">
        <v>0</v>
      </c>
      <c r="BI231" s="81">
        <v>124.43300000000001</v>
      </c>
      <c r="BJ231" s="81">
        <v>0.44800000000000001</v>
      </c>
      <c r="BK231" s="81">
        <v>157.649</v>
      </c>
      <c r="BL231" s="81">
        <v>0</v>
      </c>
      <c r="BM231" s="82"/>
      <c r="BN231" s="81">
        <v>0</v>
      </c>
      <c r="BO231" s="81">
        <v>0</v>
      </c>
      <c r="BP231" s="81">
        <v>8</v>
      </c>
      <c r="BQ231" s="81">
        <v>1</v>
      </c>
      <c r="BR231" s="81">
        <v>22</v>
      </c>
      <c r="BS231" s="81">
        <v>0</v>
      </c>
      <c r="BT231"/>
      <c r="BU231" s="80">
        <v>276.78800000000001</v>
      </c>
      <c r="BV231" s="80">
        <v>0</v>
      </c>
      <c r="BW231" s="80">
        <v>0</v>
      </c>
      <c r="BX231" s="80">
        <v>0</v>
      </c>
      <c r="BY231" s="80">
        <v>5.742</v>
      </c>
      <c r="BZ231" s="80">
        <v>0</v>
      </c>
      <c r="CA231" s="80">
        <v>0</v>
      </c>
      <c r="CB231" s="80">
        <v>0</v>
      </c>
      <c r="CC231" s="80">
        <v>0</v>
      </c>
    </row>
    <row r="232" spans="1:81">
      <c r="A232" s="80" t="s">
        <v>1884</v>
      </c>
      <c r="B232" s="80">
        <v>236</v>
      </c>
      <c r="C232" s="80">
        <v>15</v>
      </c>
      <c r="D232" s="80">
        <v>14</v>
      </c>
      <c r="E232" s="80">
        <v>2018</v>
      </c>
      <c r="F232" s="80" t="s">
        <v>93</v>
      </c>
      <c r="G232" s="80" t="s">
        <v>1869</v>
      </c>
      <c r="H232" s="80" t="s">
        <v>1870</v>
      </c>
      <c r="I232" s="177"/>
      <c r="J232" s="81">
        <v>448.24921272657815</v>
      </c>
      <c r="K232" s="81">
        <v>13.453406669440028</v>
      </c>
      <c r="L232" s="81">
        <v>18.804130017203512</v>
      </c>
      <c r="M232" s="81">
        <v>342.36660079550444</v>
      </c>
      <c r="N232" s="81">
        <v>304.64430746932328</v>
      </c>
      <c r="O232" s="81">
        <v>117.7982025707086</v>
      </c>
      <c r="P232" s="81">
        <v>70.971734980437077</v>
      </c>
      <c r="Q232" s="81">
        <v>16.479383964512188</v>
      </c>
      <c r="R232" s="81">
        <v>0</v>
      </c>
      <c r="S232" s="81">
        <v>13.707758645561521</v>
      </c>
      <c r="T232" s="82"/>
      <c r="U232" s="81">
        <v>77049539</v>
      </c>
      <c r="V232" s="81">
        <v>6504</v>
      </c>
      <c r="W232" s="81">
        <v>196</v>
      </c>
      <c r="X232" s="81">
        <v>93920</v>
      </c>
      <c r="Y232" s="81">
        <v>125060</v>
      </c>
      <c r="Z232" s="81">
        <v>71779</v>
      </c>
      <c r="AA232" s="81">
        <v>14848</v>
      </c>
      <c r="AB232" s="81">
        <v>260011</v>
      </c>
      <c r="AC232" s="81">
        <v>0</v>
      </c>
      <c r="AD232" s="81">
        <v>13.707758645561521</v>
      </c>
      <c r="AE232" s="82"/>
      <c r="AF232" s="81">
        <v>651295953.38691366</v>
      </c>
      <c r="AG232" s="81">
        <v>10264375.264721129</v>
      </c>
      <c r="AH232" s="81">
        <v>4039480.3649362009</v>
      </c>
      <c r="AI232" s="81">
        <v>532506201.92383969</v>
      </c>
      <c r="AJ232" s="81">
        <v>452329715.52860361</v>
      </c>
      <c r="AK232" s="81">
        <v>0</v>
      </c>
      <c r="AL232" s="81">
        <v>0</v>
      </c>
      <c r="AM232" s="81">
        <v>35790802.947246529</v>
      </c>
      <c r="AN232" s="81">
        <v>0</v>
      </c>
      <c r="AO232" s="81">
        <v>0</v>
      </c>
      <c r="AP232" s="82"/>
      <c r="AQ232" s="81">
        <v>2466</v>
      </c>
      <c r="AR232" s="81">
        <v>153</v>
      </c>
      <c r="AS232" s="81">
        <v>0</v>
      </c>
      <c r="AT232" s="81">
        <v>0</v>
      </c>
      <c r="AU232" s="81">
        <v>0</v>
      </c>
      <c r="AV232" s="81">
        <v>0</v>
      </c>
      <c r="AW232" s="81" t="s">
        <v>564</v>
      </c>
      <c r="AX232" s="82"/>
      <c r="AY232" s="81">
        <v>9001.1</v>
      </c>
      <c r="AZ232" s="81">
        <v>4712</v>
      </c>
      <c r="BA232" s="81">
        <v>0</v>
      </c>
      <c r="BB232" s="81">
        <v>0</v>
      </c>
      <c r="BC232" s="81">
        <v>0</v>
      </c>
      <c r="BD232" s="81">
        <v>0</v>
      </c>
      <c r="BE232" s="81" t="s">
        <v>564</v>
      </c>
      <c r="BF232" s="82"/>
      <c r="BG232" s="81">
        <v>0</v>
      </c>
      <c r="BH232" s="81">
        <v>0</v>
      </c>
      <c r="BI232" s="81">
        <v>115.633</v>
      </c>
      <c r="BJ232" s="81">
        <v>0.28499999999999998</v>
      </c>
      <c r="BK232" s="81">
        <v>154.44300000000001</v>
      </c>
      <c r="BL232" s="81">
        <v>0</v>
      </c>
      <c r="BM232" s="82"/>
      <c r="BN232" s="81">
        <v>0</v>
      </c>
      <c r="BO232" s="81">
        <v>0</v>
      </c>
      <c r="BP232" s="81">
        <v>6</v>
      </c>
      <c r="BQ232" s="81">
        <v>1</v>
      </c>
      <c r="BR232" s="81">
        <v>20</v>
      </c>
      <c r="BS232" s="81">
        <v>0</v>
      </c>
      <c r="BT232"/>
      <c r="BU232" s="80">
        <v>265.17099999999999</v>
      </c>
      <c r="BV232" s="80">
        <v>0</v>
      </c>
      <c r="BW232" s="80">
        <v>0</v>
      </c>
      <c r="BX232" s="80">
        <v>0</v>
      </c>
      <c r="BY232" s="80">
        <v>5.19</v>
      </c>
      <c r="BZ232" s="80">
        <v>0</v>
      </c>
      <c r="CA232" s="80">
        <v>0</v>
      </c>
      <c r="CB232" s="80">
        <v>0</v>
      </c>
      <c r="CC232" s="80">
        <v>0</v>
      </c>
    </row>
    <row r="233" spans="1:81">
      <c r="A233" s="80" t="s">
        <v>1885</v>
      </c>
      <c r="B233" s="80">
        <v>237</v>
      </c>
      <c r="C233" s="80">
        <v>16</v>
      </c>
      <c r="D233" s="80">
        <v>14</v>
      </c>
      <c r="E233" s="80">
        <v>2019</v>
      </c>
      <c r="F233" s="80" t="s">
        <v>73</v>
      </c>
      <c r="G233" s="80" t="s">
        <v>1869</v>
      </c>
      <c r="H233" s="80" t="s">
        <v>1870</v>
      </c>
      <c r="I233" s="177"/>
      <c r="J233" s="81">
        <v>404.81833545358427</v>
      </c>
      <c r="K233" s="81">
        <v>12.182886194114083</v>
      </c>
      <c r="L233" s="81">
        <v>19.066212975868247</v>
      </c>
      <c r="M233" s="81">
        <v>331.254947949339</v>
      </c>
      <c r="N233" s="81">
        <v>287.84735812807958</v>
      </c>
      <c r="O233" s="81">
        <v>113.74633522971578</v>
      </c>
      <c r="P233" s="81">
        <v>71.039779683891481</v>
      </c>
      <c r="Q233" s="81">
        <v>16.058601818667452</v>
      </c>
      <c r="R233" s="81">
        <v>0</v>
      </c>
      <c r="S233" s="81">
        <v>12.293586672438531</v>
      </c>
      <c r="T233" s="82"/>
      <c r="U233" s="81">
        <v>72759743</v>
      </c>
      <c r="V233" s="81">
        <v>6504</v>
      </c>
      <c r="W233" s="81">
        <v>196</v>
      </c>
      <c r="X233" s="81">
        <v>93920</v>
      </c>
      <c r="Y233" s="81">
        <v>126160</v>
      </c>
      <c r="Z233" s="81">
        <v>71213</v>
      </c>
      <c r="AA233" s="81">
        <v>14751</v>
      </c>
      <c r="AB233" s="81">
        <v>260232</v>
      </c>
      <c r="AC233" s="81">
        <v>0</v>
      </c>
      <c r="AD233" s="81">
        <v>12.293586672438529</v>
      </c>
      <c r="AE233" s="82"/>
      <c r="AF233" s="81">
        <v>618788608.25428069</v>
      </c>
      <c r="AG233" s="81">
        <v>9900325.0739223231</v>
      </c>
      <c r="AH233" s="81">
        <v>4293869.0727872429</v>
      </c>
      <c r="AI233" s="81">
        <v>537657852.15907526</v>
      </c>
      <c r="AJ233" s="81">
        <v>428685817.2609601</v>
      </c>
      <c r="AK233" s="81">
        <v>0</v>
      </c>
      <c r="AL233" s="81">
        <v>0</v>
      </c>
      <c r="AM233" s="81">
        <v>35441639.374552853</v>
      </c>
      <c r="AN233" s="81">
        <v>0</v>
      </c>
      <c r="AO233" s="81">
        <v>0</v>
      </c>
      <c r="AP233" s="82"/>
      <c r="AQ233" s="81">
        <v>2593</v>
      </c>
      <c r="AR233" s="81">
        <v>161</v>
      </c>
      <c r="AS233" s="81">
        <v>0</v>
      </c>
      <c r="AT233" s="81">
        <v>0</v>
      </c>
      <c r="AU233" s="81">
        <v>0</v>
      </c>
      <c r="AV233" s="81">
        <v>0</v>
      </c>
      <c r="AW233" s="81" t="s">
        <v>564</v>
      </c>
      <c r="AX233" s="82"/>
      <c r="AY233" s="81">
        <v>9521.6000000000022</v>
      </c>
      <c r="AZ233" s="81">
        <v>4814.7000000000007</v>
      </c>
      <c r="BA233" s="81">
        <v>0</v>
      </c>
      <c r="BB233" s="81">
        <v>0</v>
      </c>
      <c r="BC233" s="81">
        <v>0</v>
      </c>
      <c r="BD233" s="81">
        <v>0</v>
      </c>
      <c r="BE233" s="81" t="s">
        <v>564</v>
      </c>
      <c r="BF233" s="82"/>
      <c r="BG233" s="81">
        <v>0</v>
      </c>
      <c r="BH233" s="81">
        <v>0</v>
      </c>
      <c r="BI233" s="81">
        <v>111.54300000000001</v>
      </c>
      <c r="BJ233" s="81">
        <v>1.6579999999999999</v>
      </c>
      <c r="BK233" s="81">
        <v>143.529</v>
      </c>
      <c r="BL233" s="81">
        <v>0</v>
      </c>
      <c r="BM233" s="82"/>
      <c r="BN233" s="81">
        <v>0</v>
      </c>
      <c r="BO233" s="81">
        <v>0</v>
      </c>
      <c r="BP233" s="81">
        <v>6</v>
      </c>
      <c r="BQ233" s="81">
        <v>1</v>
      </c>
      <c r="BR233" s="81">
        <v>19</v>
      </c>
      <c r="BS233" s="81">
        <v>0</v>
      </c>
      <c r="BT233"/>
      <c r="BU233" s="80">
        <v>253.36500000000001</v>
      </c>
      <c r="BV233" s="80">
        <v>0</v>
      </c>
      <c r="BW233" s="80">
        <v>0</v>
      </c>
      <c r="BX233" s="80">
        <v>0</v>
      </c>
      <c r="BY233" s="80">
        <v>3.3650000000000002</v>
      </c>
      <c r="BZ233" s="80">
        <v>0</v>
      </c>
      <c r="CA233" s="80">
        <v>0</v>
      </c>
      <c r="CB233" s="80">
        <v>0</v>
      </c>
      <c r="CC233" s="80">
        <v>0</v>
      </c>
    </row>
    <row r="234" spans="1:81">
      <c r="A234" s="80" t="s">
        <v>1886</v>
      </c>
      <c r="B234" s="80">
        <v>238</v>
      </c>
      <c r="C234" s="80">
        <v>17</v>
      </c>
      <c r="D234" s="80">
        <v>14</v>
      </c>
      <c r="E234" s="80">
        <v>2020</v>
      </c>
      <c r="F234" s="80" t="s">
        <v>218</v>
      </c>
      <c r="G234" s="80" t="s">
        <v>1869</v>
      </c>
      <c r="H234" s="80" t="s">
        <v>1870</v>
      </c>
      <c r="I234" s="177"/>
      <c r="J234" s="81">
        <v>353.26422774567368</v>
      </c>
      <c r="K234" s="81">
        <v>12.07692165807374</v>
      </c>
      <c r="L234" s="81">
        <v>13.153388288025237</v>
      </c>
      <c r="M234" s="81">
        <v>288.68419657396788</v>
      </c>
      <c r="N234" s="81">
        <v>291.72881561254252</v>
      </c>
      <c r="O234" s="81">
        <v>99.327618544191978</v>
      </c>
      <c r="P234" s="81">
        <v>66.502088166945228</v>
      </c>
      <c r="Q234" s="81">
        <v>15.345460082189804</v>
      </c>
      <c r="R234" s="81">
        <v>0</v>
      </c>
      <c r="S234" s="81">
        <v>13.719238812922841</v>
      </c>
      <c r="T234" s="82"/>
      <c r="U234" s="81">
        <v>69734774</v>
      </c>
      <c r="V234" s="81">
        <v>6391</v>
      </c>
      <c r="W234" s="81">
        <v>166</v>
      </c>
      <c r="X234" s="81">
        <v>93786</v>
      </c>
      <c r="Y234" s="81">
        <v>127224</v>
      </c>
      <c r="Z234" s="81">
        <v>70977</v>
      </c>
      <c r="AA234" s="81">
        <v>15003</v>
      </c>
      <c r="AB234" s="81">
        <v>260255</v>
      </c>
      <c r="AC234" s="81">
        <v>0</v>
      </c>
      <c r="AD234" s="81">
        <v>13.719238812922841</v>
      </c>
      <c r="AE234" s="82"/>
      <c r="AF234" s="81">
        <v>555569795.00773346</v>
      </c>
      <c r="AG234" s="81">
        <v>9239632.1962503437</v>
      </c>
      <c r="AH234" s="81">
        <v>3076962.9318575477</v>
      </c>
      <c r="AI234" s="81">
        <v>475832310.41645855</v>
      </c>
      <c r="AJ234" s="81">
        <v>433285473.12645966</v>
      </c>
      <c r="AK234" s="81"/>
      <c r="AL234" s="81"/>
      <c r="AM234" s="81">
        <v>33966168.993358009</v>
      </c>
      <c r="AN234" s="81"/>
      <c r="AO234" s="81"/>
      <c r="AP234" s="82"/>
      <c r="AQ234" s="81">
        <v>2709</v>
      </c>
      <c r="AR234" s="81">
        <v>162</v>
      </c>
      <c r="AS234" s="81">
        <v>0</v>
      </c>
      <c r="AT234" s="81">
        <v>0</v>
      </c>
      <c r="AU234" s="81">
        <v>0</v>
      </c>
      <c r="AV234" s="81">
        <v>1</v>
      </c>
      <c r="AW234" s="81">
        <v>0</v>
      </c>
      <c r="AX234" s="82"/>
      <c r="AY234" s="81">
        <v>10009.29999999999</v>
      </c>
      <c r="AZ234" s="81">
        <v>4824.8999999999969</v>
      </c>
      <c r="BA234" s="81">
        <v>0</v>
      </c>
      <c r="BB234" s="81">
        <v>0</v>
      </c>
      <c r="BC234" s="81">
        <v>0</v>
      </c>
      <c r="BD234" s="81">
        <v>550</v>
      </c>
      <c r="BE234" s="81">
        <v>0</v>
      </c>
      <c r="BF234" s="82"/>
      <c r="BG234" s="81">
        <v>0</v>
      </c>
      <c r="BH234" s="81">
        <v>0</v>
      </c>
      <c r="BI234" s="81">
        <v>103.751</v>
      </c>
      <c r="BJ234" s="81">
        <v>0.442</v>
      </c>
      <c r="BK234" s="81">
        <v>140.70800000000003</v>
      </c>
      <c r="BL234" s="81">
        <v>0</v>
      </c>
      <c r="BM234" s="82"/>
      <c r="BN234" s="81">
        <v>0</v>
      </c>
      <c r="BO234" s="81">
        <v>0</v>
      </c>
      <c r="BP234" s="81">
        <v>6</v>
      </c>
      <c r="BQ234" s="81">
        <v>1</v>
      </c>
      <c r="BR234" s="81">
        <v>19</v>
      </c>
      <c r="BS234" s="81">
        <v>0</v>
      </c>
      <c r="BT234"/>
      <c r="BU234" s="80">
        <v>240.078</v>
      </c>
      <c r="BV234" s="80">
        <v>0</v>
      </c>
      <c r="BW234" s="80">
        <v>0</v>
      </c>
      <c r="BX234" s="80">
        <v>0</v>
      </c>
      <c r="BY234" s="80">
        <v>4.8230000000000004</v>
      </c>
      <c r="BZ234" s="80">
        <v>0</v>
      </c>
      <c r="CA234" s="80">
        <v>0</v>
      </c>
      <c r="CB234" s="80">
        <v>0</v>
      </c>
      <c r="CC234" s="80">
        <v>0</v>
      </c>
    </row>
    <row r="235" spans="1:81">
      <c r="A235" s="80" t="s">
        <v>1887</v>
      </c>
      <c r="B235" s="80">
        <v>238</v>
      </c>
      <c r="C235" s="80">
        <v>18</v>
      </c>
      <c r="D235" s="80">
        <v>14</v>
      </c>
      <c r="E235" s="80">
        <v>2021</v>
      </c>
      <c r="F235" s="80" t="s">
        <v>75</v>
      </c>
      <c r="G235" s="174" t="s">
        <v>1869</v>
      </c>
      <c r="H235" s="80" t="s">
        <v>1870</v>
      </c>
      <c r="I235" s="177"/>
      <c r="J235" s="81">
        <v>361.27947275140752</v>
      </c>
      <c r="K235" s="81">
        <v>13.832255359413207</v>
      </c>
      <c r="L235" s="81">
        <v>14.138069929661068</v>
      </c>
      <c r="M235" s="81">
        <v>314.69238250748674</v>
      </c>
      <c r="N235" s="81">
        <v>281.09763999415964</v>
      </c>
      <c r="O235" s="81">
        <v>96.281936521569023</v>
      </c>
      <c r="P235" s="81">
        <v>68.783902500976055</v>
      </c>
      <c r="Q235" s="81">
        <v>15.529498705220831</v>
      </c>
      <c r="R235" s="81">
        <v>0</v>
      </c>
      <c r="S235" s="81">
        <v>13.903088056968061</v>
      </c>
      <c r="T235" s="82"/>
      <c r="U235" s="81">
        <v>70355476</v>
      </c>
      <c r="V235" s="81">
        <v>6391</v>
      </c>
      <c r="W235" s="81">
        <v>166</v>
      </c>
      <c r="X235" s="81">
        <v>93786</v>
      </c>
      <c r="Y235" s="81">
        <v>127939</v>
      </c>
      <c r="Z235" s="81">
        <v>70843</v>
      </c>
      <c r="AA235" s="81">
        <v>15133</v>
      </c>
      <c r="AB235" s="81">
        <v>260253</v>
      </c>
      <c r="AC235" s="81">
        <v>0</v>
      </c>
      <c r="AD235" s="81">
        <v>13.903088056968061</v>
      </c>
      <c r="AE235" s="82"/>
      <c r="AF235" s="81">
        <v>558916768.15517354</v>
      </c>
      <c r="AG235" s="81">
        <v>10605147.721234415</v>
      </c>
      <c r="AH235" s="81">
        <v>3146838.6600201735</v>
      </c>
      <c r="AI235" s="81">
        <v>512687596.27582258</v>
      </c>
      <c r="AJ235" s="81">
        <v>405814230.20535135</v>
      </c>
      <c r="AK235" s="81">
        <v>0</v>
      </c>
      <c r="AL235" s="81">
        <v>0</v>
      </c>
      <c r="AM235" s="81">
        <v>34161820.593644135</v>
      </c>
      <c r="AN235" s="81">
        <v>0</v>
      </c>
      <c r="AO235" s="81">
        <v>0</v>
      </c>
      <c r="AP235" s="82"/>
      <c r="AQ235" s="81">
        <v>2877</v>
      </c>
      <c r="AR235" s="81">
        <v>163</v>
      </c>
      <c r="AS235" s="81">
        <v>0</v>
      </c>
      <c r="AT235" s="81">
        <v>0</v>
      </c>
      <c r="AU235" s="81">
        <v>0</v>
      </c>
      <c r="AV235" s="81">
        <v>1</v>
      </c>
      <c r="AW235" s="81"/>
      <c r="AX235" s="82"/>
      <c r="AY235" s="81">
        <v>10746.499999999991</v>
      </c>
      <c r="AZ235" s="81">
        <v>4848.0999999999967</v>
      </c>
      <c r="BA235" s="81">
        <v>0</v>
      </c>
      <c r="BB235" s="81">
        <v>0</v>
      </c>
      <c r="BC235" s="81">
        <v>0</v>
      </c>
      <c r="BD235" s="81">
        <v>550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1888</v>
      </c>
      <c r="B236" s="80">
        <v>238</v>
      </c>
      <c r="C236" s="80">
        <v>19</v>
      </c>
      <c r="D236" s="80">
        <v>14</v>
      </c>
      <c r="E236" s="80">
        <v>2022</v>
      </c>
      <c r="F236" s="80" t="s">
        <v>568</v>
      </c>
      <c r="G236" s="174" t="s">
        <v>1869</v>
      </c>
      <c r="H236" s="80" t="s">
        <v>1870</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3107</v>
      </c>
      <c r="AR236" s="81">
        <v>163</v>
      </c>
      <c r="AS236" s="81">
        <v>0</v>
      </c>
      <c r="AT236" s="81">
        <v>0</v>
      </c>
      <c r="AU236" s="81">
        <v>0</v>
      </c>
      <c r="AV236" s="81">
        <v>1</v>
      </c>
      <c r="AW236" s="81"/>
      <c r="AX236" s="82"/>
      <c r="AY236" s="81">
        <v>11678.499999999982</v>
      </c>
      <c r="AZ236" s="81">
        <v>4848.0999999999967</v>
      </c>
      <c r="BA236" s="81">
        <v>0</v>
      </c>
      <c r="BB236" s="81">
        <v>0</v>
      </c>
      <c r="BC236" s="81">
        <v>0</v>
      </c>
      <c r="BD236" s="81">
        <v>550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1889</v>
      </c>
      <c r="B237" s="80">
        <v>171</v>
      </c>
      <c r="C237" s="80">
        <v>1</v>
      </c>
      <c r="D237" s="80">
        <v>11</v>
      </c>
      <c r="E237" s="80">
        <v>1990</v>
      </c>
      <c r="F237" s="80" t="s">
        <v>562</v>
      </c>
      <c r="G237" s="80" t="s">
        <v>1890</v>
      </c>
      <c r="H237" s="80" t="s">
        <v>1891</v>
      </c>
      <c r="I237" s="177"/>
      <c r="J237" s="81">
        <v>2005.8671908111262</v>
      </c>
      <c r="K237" s="81">
        <v>16.166930395470086</v>
      </c>
      <c r="L237" s="81">
        <v>5.5475105168298207</v>
      </c>
      <c r="M237" s="81">
        <v>150.20260640710578</v>
      </c>
      <c r="N237" s="81">
        <v>166.61657823549339</v>
      </c>
      <c r="O237" s="81">
        <v>167.02418395890413</v>
      </c>
      <c r="P237" s="81">
        <v>139.16991816391709</v>
      </c>
      <c r="Q237" s="81">
        <v>14.769283763123362</v>
      </c>
      <c r="R237" s="81">
        <v>16.759678604528883</v>
      </c>
      <c r="S237" s="81">
        <v>18.639258107754987</v>
      </c>
      <c r="T237" s="82"/>
      <c r="U237" s="81">
        <v>84168383</v>
      </c>
      <c r="V237" s="81">
        <v>7159</v>
      </c>
      <c r="W237" s="81">
        <v>58</v>
      </c>
      <c r="X237" s="81">
        <v>55928</v>
      </c>
      <c r="Y237" s="81">
        <v>71715</v>
      </c>
      <c r="Z237" s="81">
        <v>68699</v>
      </c>
      <c r="AA237" s="81">
        <v>33792</v>
      </c>
      <c r="AB237" s="81">
        <v>239803</v>
      </c>
      <c r="AC237" s="81">
        <v>2902806.5</v>
      </c>
      <c r="AD237" s="81">
        <v>18.639258107754987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1892</v>
      </c>
      <c r="B238" s="80">
        <v>172</v>
      </c>
      <c r="C238" s="80">
        <v>2</v>
      </c>
      <c r="D238" s="80">
        <v>11</v>
      </c>
      <c r="E238" s="80">
        <v>2005</v>
      </c>
      <c r="F238" s="80" t="s">
        <v>565</v>
      </c>
      <c r="G238" s="80" t="s">
        <v>1890</v>
      </c>
      <c r="H238" s="80" t="s">
        <v>1891</v>
      </c>
      <c r="I238" s="177"/>
      <c r="J238" s="81">
        <v>1822.936851869888</v>
      </c>
      <c r="K238" s="81">
        <v>14.496213448609515</v>
      </c>
      <c r="L238" s="81">
        <v>17.884445307687781</v>
      </c>
      <c r="M238" s="81">
        <v>276.12001852770953</v>
      </c>
      <c r="N238" s="81">
        <v>267.48285546265106</v>
      </c>
      <c r="O238" s="81">
        <v>261.68462816011561</v>
      </c>
      <c r="P238" s="81">
        <v>123.92638349199535</v>
      </c>
      <c r="Q238" s="81">
        <v>15.670866251265268</v>
      </c>
      <c r="R238" s="81">
        <v>12.622645536065486</v>
      </c>
      <c r="S238" s="81">
        <v>43.390677425</v>
      </c>
      <c r="T238" s="82"/>
      <c r="U238" s="81">
        <v>80836795</v>
      </c>
      <c r="V238" s="81">
        <v>7072</v>
      </c>
      <c r="W238" s="81">
        <v>160</v>
      </c>
      <c r="X238" s="81">
        <v>56155</v>
      </c>
      <c r="Y238" s="81">
        <v>99567</v>
      </c>
      <c r="Z238" s="81">
        <v>124553</v>
      </c>
      <c r="AA238" s="81">
        <v>24644</v>
      </c>
      <c r="AB238" s="81">
        <v>265992</v>
      </c>
      <c r="AC238" s="81">
        <v>2232053.5</v>
      </c>
      <c r="AD238" s="81">
        <v>43.390677425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1893</v>
      </c>
      <c r="B239" s="80">
        <v>173</v>
      </c>
      <c r="C239" s="80">
        <v>3</v>
      </c>
      <c r="D239" s="80">
        <v>11</v>
      </c>
      <c r="E239" s="80">
        <v>2006</v>
      </c>
      <c r="F239" s="80" t="s">
        <v>566</v>
      </c>
      <c r="G239" s="80" t="s">
        <v>1890</v>
      </c>
      <c r="H239" s="80" t="s">
        <v>1891</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1894</v>
      </c>
      <c r="B240" s="80">
        <v>174</v>
      </c>
      <c r="C240" s="80">
        <v>4</v>
      </c>
      <c r="D240" s="80">
        <v>11</v>
      </c>
      <c r="E240" s="80">
        <v>2007</v>
      </c>
      <c r="F240" s="80" t="s">
        <v>567</v>
      </c>
      <c r="G240" s="80" t="s">
        <v>1890</v>
      </c>
      <c r="H240" s="80" t="s">
        <v>1891</v>
      </c>
      <c r="I240" s="177"/>
      <c r="J240" s="81">
        <v>1946.0406599081416</v>
      </c>
      <c r="K240" s="81">
        <v>19.113548361581859</v>
      </c>
      <c r="L240" s="81">
        <v>15.975354917833453</v>
      </c>
      <c r="M240" s="81">
        <v>252.87583546090713</v>
      </c>
      <c r="N240" s="81">
        <v>291.97505032133427</v>
      </c>
      <c r="O240" s="81">
        <v>255.27127321109253</v>
      </c>
      <c r="P240" s="81">
        <v>121.25898249106834</v>
      </c>
      <c r="Q240" s="81">
        <v>16.578309680336734</v>
      </c>
      <c r="R240" s="81">
        <v>11.641824027332348</v>
      </c>
      <c r="S240" s="81">
        <v>52.937341609249998</v>
      </c>
      <c r="T240" s="82"/>
      <c r="U240" s="81">
        <v>92148407</v>
      </c>
      <c r="V240" s="81">
        <v>7030</v>
      </c>
      <c r="W240" s="81">
        <v>188</v>
      </c>
      <c r="X240" s="81">
        <v>65722</v>
      </c>
      <c r="Y240" s="81">
        <v>102283</v>
      </c>
      <c r="Z240" s="81">
        <v>126306</v>
      </c>
      <c r="AA240" s="81">
        <v>23746</v>
      </c>
      <c r="AB240" s="81">
        <v>266513</v>
      </c>
      <c r="AC240" s="81">
        <v>2117682.5</v>
      </c>
      <c r="AD240" s="81">
        <v>52.937341609249998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1895</v>
      </c>
      <c r="B241" s="80">
        <v>175</v>
      </c>
      <c r="C241" s="80">
        <v>5</v>
      </c>
      <c r="D241" s="80">
        <v>11</v>
      </c>
      <c r="E241" s="80">
        <v>2008</v>
      </c>
      <c r="F241" s="80" t="s">
        <v>84</v>
      </c>
      <c r="G241" s="80" t="s">
        <v>1890</v>
      </c>
      <c r="H241" s="80" t="s">
        <v>1891</v>
      </c>
      <c r="I241" s="177"/>
      <c r="J241" s="81">
        <v>2100.6226668863619</v>
      </c>
      <c r="K241" s="81">
        <v>14.995870078986398</v>
      </c>
      <c r="L241" s="81">
        <v>14.412018472852649</v>
      </c>
      <c r="M241" s="81">
        <v>276.92334278501443</v>
      </c>
      <c r="N241" s="81">
        <v>265.05393865325749</v>
      </c>
      <c r="O241" s="81">
        <v>248.26147906975982</v>
      </c>
      <c r="P241" s="81">
        <v>118.70306676027263</v>
      </c>
      <c r="Q241" s="81">
        <v>16.339120875880045</v>
      </c>
      <c r="R241" s="81">
        <v>11.370443073383125</v>
      </c>
      <c r="S241" s="81">
        <v>38.979471531629997</v>
      </c>
      <c r="T241" s="82"/>
      <c r="U241" s="81">
        <v>112206476</v>
      </c>
      <c r="V241" s="81">
        <v>7030</v>
      </c>
      <c r="W241" s="81">
        <v>188</v>
      </c>
      <c r="X241" s="81">
        <v>65722</v>
      </c>
      <c r="Y241" s="81">
        <v>103687</v>
      </c>
      <c r="Z241" s="81">
        <v>127149</v>
      </c>
      <c r="AA241" s="81">
        <v>23272</v>
      </c>
      <c r="AB241" s="81">
        <v>266984</v>
      </c>
      <c r="AC241" s="81">
        <v>2147720.25</v>
      </c>
      <c r="AD241" s="81">
        <v>38.979471531629997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1896</v>
      </c>
      <c r="B242" s="80">
        <v>176</v>
      </c>
      <c r="C242" s="80">
        <v>6</v>
      </c>
      <c r="D242" s="80">
        <v>11</v>
      </c>
      <c r="E242" s="80">
        <v>2009</v>
      </c>
      <c r="F242" s="80" t="s">
        <v>85</v>
      </c>
      <c r="G242" s="80" t="s">
        <v>1890</v>
      </c>
      <c r="H242" s="80" t="s">
        <v>1891</v>
      </c>
      <c r="I242" s="177"/>
      <c r="J242" s="81">
        <v>1862.7545114600093</v>
      </c>
      <c r="K242" s="81">
        <v>10.168052942446218</v>
      </c>
      <c r="L242" s="81">
        <v>15.934727090442983</v>
      </c>
      <c r="M242" s="81">
        <v>248.51554488733618</v>
      </c>
      <c r="N242" s="81">
        <v>234.95849494403021</v>
      </c>
      <c r="O242" s="81">
        <v>253.43186974823351</v>
      </c>
      <c r="P242" s="81">
        <v>113.41993361963519</v>
      </c>
      <c r="Q242" s="81">
        <v>15.607074147372389</v>
      </c>
      <c r="R242" s="81">
        <v>9.429587889148209</v>
      </c>
      <c r="S242" s="81">
        <v>48.084608362299996</v>
      </c>
      <c r="T242" s="82"/>
      <c r="U242" s="81">
        <v>87940461</v>
      </c>
      <c r="V242" s="81">
        <v>6510</v>
      </c>
      <c r="W242" s="81">
        <v>249</v>
      </c>
      <c r="X242" s="81">
        <v>72782</v>
      </c>
      <c r="Y242" s="81">
        <v>105125</v>
      </c>
      <c r="Z242" s="81">
        <v>128116</v>
      </c>
      <c r="AA242" s="81">
        <v>22828</v>
      </c>
      <c r="AB242" s="81">
        <v>267711</v>
      </c>
      <c r="AC242" s="81">
        <v>1737624.75</v>
      </c>
      <c r="AD242" s="81">
        <v>48.084608362299996</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12803.535</v>
      </c>
      <c r="BJ242" s="81">
        <v>469</v>
      </c>
      <c r="BK242" s="81">
        <v>86.972999999999999</v>
      </c>
      <c r="BL242" s="81">
        <v>0</v>
      </c>
      <c r="BM242" s="82"/>
      <c r="BN242" s="81">
        <v>0</v>
      </c>
      <c r="BO242" s="81">
        <v>0</v>
      </c>
      <c r="BP242" s="81">
        <v>15</v>
      </c>
      <c r="BQ242" s="81">
        <v>1</v>
      </c>
      <c r="BR242" s="81">
        <v>7</v>
      </c>
      <c r="BS242" s="81">
        <v>0</v>
      </c>
      <c r="BT242"/>
      <c r="BU242" s="80"/>
      <c r="BV242" s="80"/>
      <c r="BW242" s="80"/>
      <c r="BX242" s="80"/>
      <c r="BY242" s="80"/>
      <c r="BZ242" s="80"/>
      <c r="CA242" s="80"/>
      <c r="CB242" s="80"/>
      <c r="CC242" s="80"/>
    </row>
    <row r="243" spans="1:81">
      <c r="A243" s="80" t="s">
        <v>1897</v>
      </c>
      <c r="B243" s="80">
        <v>177</v>
      </c>
      <c r="C243" s="80">
        <v>7</v>
      </c>
      <c r="D243" s="80">
        <v>11</v>
      </c>
      <c r="E243" s="80">
        <v>2010</v>
      </c>
      <c r="F243" s="80" t="s">
        <v>86</v>
      </c>
      <c r="G243" s="80" t="s">
        <v>1890</v>
      </c>
      <c r="H243" s="80" t="s">
        <v>1891</v>
      </c>
      <c r="I243" s="177"/>
      <c r="J243" s="81">
        <v>1914.9166365078117</v>
      </c>
      <c r="K243" s="81">
        <v>14.250243663117335</v>
      </c>
      <c r="L243" s="81">
        <v>14.821752232919414</v>
      </c>
      <c r="M243" s="81">
        <v>272.92331644132071</v>
      </c>
      <c r="N243" s="81">
        <v>257.75675007630889</v>
      </c>
      <c r="O243" s="81">
        <v>253.8624309673134</v>
      </c>
      <c r="P243" s="81">
        <v>115.31604629287061</v>
      </c>
      <c r="Q243" s="81">
        <v>16.325417257309201</v>
      </c>
      <c r="R243" s="81">
        <v>12.149519977781507</v>
      </c>
      <c r="S243" s="81">
        <v>42.026308967160006</v>
      </c>
      <c r="T243" s="82"/>
      <c r="U243" s="81">
        <v>88246698</v>
      </c>
      <c r="V243" s="81">
        <v>6510</v>
      </c>
      <c r="W243" s="81">
        <v>249</v>
      </c>
      <c r="X243" s="81">
        <v>72782</v>
      </c>
      <c r="Y243" s="81">
        <v>106408</v>
      </c>
      <c r="Z243" s="81">
        <v>128930</v>
      </c>
      <c r="AA243" s="81">
        <v>22630</v>
      </c>
      <c r="AB243" s="81">
        <v>268328</v>
      </c>
      <c r="AC243" s="81">
        <v>2121653.25</v>
      </c>
      <c r="AD243" s="81">
        <v>42.026308967160006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13933.465</v>
      </c>
      <c r="BJ243" s="81">
        <v>507.65</v>
      </c>
      <c r="BK243" s="81">
        <v>76.17</v>
      </c>
      <c r="BL243" s="81">
        <v>0</v>
      </c>
      <c r="BM243" s="82"/>
      <c r="BN243" s="81">
        <v>0</v>
      </c>
      <c r="BO243" s="81">
        <v>0</v>
      </c>
      <c r="BP243" s="81">
        <v>15</v>
      </c>
      <c r="BQ243" s="81">
        <v>1</v>
      </c>
      <c r="BR243" s="81">
        <v>6</v>
      </c>
      <c r="BS243" s="81">
        <v>0</v>
      </c>
      <c r="BT243"/>
      <c r="BU243" s="80">
        <v>13803.096</v>
      </c>
      <c r="BV243" s="80">
        <v>669.30499999999995</v>
      </c>
      <c r="BW243" s="80">
        <v>19.594000000000001</v>
      </c>
      <c r="BX243" s="80">
        <v>12.622999999999999</v>
      </c>
      <c r="BY243" s="80">
        <v>12.667</v>
      </c>
      <c r="BZ243" s="80">
        <v>0</v>
      </c>
      <c r="CA243" s="80">
        <v>0</v>
      </c>
      <c r="CB243" s="80">
        <v>0</v>
      </c>
      <c r="CC243" s="80">
        <v>0</v>
      </c>
    </row>
    <row r="244" spans="1:81">
      <c r="A244" s="80" t="s">
        <v>1898</v>
      </c>
      <c r="B244" s="80">
        <v>178</v>
      </c>
      <c r="C244" s="80">
        <v>8</v>
      </c>
      <c r="D244" s="80">
        <v>11</v>
      </c>
      <c r="E244" s="80">
        <v>2011</v>
      </c>
      <c r="F244" s="80" t="s">
        <v>87</v>
      </c>
      <c r="G244" s="80" t="s">
        <v>1890</v>
      </c>
      <c r="H244" s="80" t="s">
        <v>1891</v>
      </c>
      <c r="I244" s="177"/>
      <c r="J244" s="81">
        <v>2059.2530803494651</v>
      </c>
      <c r="K244" s="81">
        <v>15.008752460993632</v>
      </c>
      <c r="L244" s="81">
        <v>11.287288915790793</v>
      </c>
      <c r="M244" s="81">
        <v>342.2670053277559</v>
      </c>
      <c r="N244" s="81">
        <v>316.24562128364829</v>
      </c>
      <c r="O244" s="81">
        <v>251.53252477374988</v>
      </c>
      <c r="P244" s="81">
        <v>112.25575801267509</v>
      </c>
      <c r="Q244" s="81">
        <v>18.889827077789334</v>
      </c>
      <c r="R244" s="81">
        <v>15.987233084180904</v>
      </c>
      <c r="S244" s="81">
        <v>37.884101131080001</v>
      </c>
      <c r="T244" s="82"/>
      <c r="U244" s="81">
        <v>92469545</v>
      </c>
      <c r="V244" s="81">
        <v>6510</v>
      </c>
      <c r="W244" s="81">
        <v>249</v>
      </c>
      <c r="X244" s="81">
        <v>72782</v>
      </c>
      <c r="Y244" s="81">
        <v>107976</v>
      </c>
      <c r="Z244" s="81">
        <v>130522</v>
      </c>
      <c r="AA244" s="81">
        <v>22685</v>
      </c>
      <c r="AB244" s="81">
        <v>269169</v>
      </c>
      <c r="AC244" s="81">
        <v>2787210.25</v>
      </c>
      <c r="AD244" s="81">
        <v>37.884101131080001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13553.567999999999</v>
      </c>
      <c r="BJ244" s="81">
        <v>522.31100000000004</v>
      </c>
      <c r="BK244" s="81">
        <v>76.414000000000001</v>
      </c>
      <c r="BL244" s="81">
        <v>0</v>
      </c>
      <c r="BM244" s="82"/>
      <c r="BN244" s="81">
        <v>0</v>
      </c>
      <c r="BO244" s="81">
        <v>0</v>
      </c>
      <c r="BP244" s="81">
        <v>16</v>
      </c>
      <c r="BQ244" s="81">
        <v>1</v>
      </c>
      <c r="BR244" s="81">
        <v>8</v>
      </c>
      <c r="BS244" s="81">
        <v>0</v>
      </c>
      <c r="BT244"/>
      <c r="BU244" s="80">
        <v>13413.902</v>
      </c>
      <c r="BV244" s="80">
        <v>695.88</v>
      </c>
      <c r="BW244" s="80">
        <v>17.701000000000001</v>
      </c>
      <c r="BX244" s="80">
        <v>11.912000000000001</v>
      </c>
      <c r="BY244" s="80">
        <v>12.898</v>
      </c>
      <c r="BZ244" s="80">
        <v>0</v>
      </c>
      <c r="CA244" s="80">
        <v>0</v>
      </c>
      <c r="CB244" s="80">
        <v>0</v>
      </c>
      <c r="CC244" s="80">
        <v>0</v>
      </c>
    </row>
    <row r="245" spans="1:81">
      <c r="A245" s="80" t="s">
        <v>1899</v>
      </c>
      <c r="B245" s="80">
        <v>179</v>
      </c>
      <c r="C245" s="80">
        <v>9</v>
      </c>
      <c r="D245" s="80">
        <v>11</v>
      </c>
      <c r="E245" s="80">
        <v>2012</v>
      </c>
      <c r="F245" s="80" t="s">
        <v>88</v>
      </c>
      <c r="G245" s="80" t="s">
        <v>1890</v>
      </c>
      <c r="H245" s="80" t="s">
        <v>1891</v>
      </c>
      <c r="I245" s="177"/>
      <c r="J245" s="81">
        <v>1966.2381239449805</v>
      </c>
      <c r="K245" s="81">
        <v>14.14595190648566</v>
      </c>
      <c r="L245" s="81">
        <v>11.069994295877011</v>
      </c>
      <c r="M245" s="81">
        <v>363.83919230755271</v>
      </c>
      <c r="N245" s="81">
        <v>323.9448190501077</v>
      </c>
      <c r="O245" s="81">
        <v>252.87806976724158</v>
      </c>
      <c r="P245" s="81">
        <v>112.14795930925494</v>
      </c>
      <c r="Q245" s="81">
        <v>20.711523367928248</v>
      </c>
      <c r="R245" s="81">
        <v>12.701217530377869</v>
      </c>
      <c r="S245" s="81">
        <v>46.974411013740003</v>
      </c>
      <c r="T245" s="82"/>
      <c r="U245" s="81">
        <v>86327454</v>
      </c>
      <c r="V245" s="81">
        <v>6510</v>
      </c>
      <c r="W245" s="81">
        <v>249</v>
      </c>
      <c r="X245" s="81">
        <v>72782</v>
      </c>
      <c r="Y245" s="81">
        <v>110196</v>
      </c>
      <c r="Z245" s="81">
        <v>132261</v>
      </c>
      <c r="AA245" s="81">
        <v>22535</v>
      </c>
      <c r="AB245" s="81">
        <v>271637</v>
      </c>
      <c r="AC245" s="81">
        <v>2156974.25</v>
      </c>
      <c r="AD245" s="81">
        <v>46.974411013740003</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13229.218999999999</v>
      </c>
      <c r="BJ245" s="81">
        <v>522.00300000000004</v>
      </c>
      <c r="BK245" s="81">
        <v>99.894000000000005</v>
      </c>
      <c r="BL245" s="81">
        <v>0</v>
      </c>
      <c r="BM245" s="82"/>
      <c r="BN245" s="81">
        <v>0</v>
      </c>
      <c r="BO245" s="81">
        <v>0</v>
      </c>
      <c r="BP245" s="81">
        <v>16</v>
      </c>
      <c r="BQ245" s="81">
        <v>1</v>
      </c>
      <c r="BR245" s="81">
        <v>9</v>
      </c>
      <c r="BS245" s="81">
        <v>0</v>
      </c>
      <c r="BT245"/>
      <c r="BU245" s="80">
        <v>13109.397000000001</v>
      </c>
      <c r="BV245" s="80">
        <v>697.77300000000002</v>
      </c>
      <c r="BW245" s="80">
        <v>19.600000000000001</v>
      </c>
      <c r="BX245" s="80">
        <v>11.302</v>
      </c>
      <c r="BY245" s="80">
        <v>13.044</v>
      </c>
      <c r="BZ245" s="80">
        <v>0</v>
      </c>
      <c r="CA245" s="80">
        <v>0</v>
      </c>
      <c r="CB245" s="80">
        <v>0</v>
      </c>
      <c r="CC245" s="80">
        <v>0</v>
      </c>
    </row>
    <row r="246" spans="1:81">
      <c r="A246" s="80" t="s">
        <v>1900</v>
      </c>
      <c r="B246" s="80">
        <v>180</v>
      </c>
      <c r="C246" s="80">
        <v>10</v>
      </c>
      <c r="D246" s="80">
        <v>11</v>
      </c>
      <c r="E246" s="80">
        <v>2013</v>
      </c>
      <c r="F246" s="80" t="s">
        <v>89</v>
      </c>
      <c r="G246" s="80" t="s">
        <v>1890</v>
      </c>
      <c r="H246" s="80" t="s">
        <v>1891</v>
      </c>
      <c r="I246" s="177"/>
      <c r="J246" s="81">
        <v>2133.1681809095194</v>
      </c>
      <c r="K246" s="81">
        <v>12.10491691704221</v>
      </c>
      <c r="L246" s="81">
        <v>11.056800577417039</v>
      </c>
      <c r="M246" s="81">
        <v>355.64400310671709</v>
      </c>
      <c r="N246" s="81">
        <v>351.7856141236955</v>
      </c>
      <c r="O246" s="81">
        <v>244.97651530937347</v>
      </c>
      <c r="P246" s="81">
        <v>112.42065984688413</v>
      </c>
      <c r="Q246" s="81">
        <v>20.996488183814247</v>
      </c>
      <c r="R246" s="81">
        <v>13.266293609355687</v>
      </c>
      <c r="S246" s="81">
        <v>40.941811492959999</v>
      </c>
      <c r="T246" s="82"/>
      <c r="U246" s="81">
        <v>87225677</v>
      </c>
      <c r="V246" s="81">
        <v>6510</v>
      </c>
      <c r="W246" s="81">
        <v>249</v>
      </c>
      <c r="X246" s="81">
        <v>72782</v>
      </c>
      <c r="Y246" s="81">
        <v>110756</v>
      </c>
      <c r="Z246" s="81">
        <v>133849</v>
      </c>
      <c r="AA246" s="81">
        <v>22505</v>
      </c>
      <c r="AB246" s="81">
        <v>271426</v>
      </c>
      <c r="AC246" s="81">
        <v>2199177.5</v>
      </c>
      <c r="AD246" s="81">
        <v>40.941811492959999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14082.674000000001</v>
      </c>
      <c r="BJ246" s="81">
        <v>526.69899999999996</v>
      </c>
      <c r="BK246" s="81">
        <v>94.231999999999999</v>
      </c>
      <c r="BL246" s="81">
        <v>0</v>
      </c>
      <c r="BM246" s="82"/>
      <c r="BN246" s="81">
        <v>0</v>
      </c>
      <c r="BO246" s="81">
        <v>0</v>
      </c>
      <c r="BP246" s="81">
        <v>16</v>
      </c>
      <c r="BQ246" s="81">
        <v>1</v>
      </c>
      <c r="BR246" s="81">
        <v>9</v>
      </c>
      <c r="BS246" s="81">
        <v>0</v>
      </c>
      <c r="BT246"/>
      <c r="BU246" s="80">
        <v>13967.741</v>
      </c>
      <c r="BV246" s="80">
        <v>690.21299999999997</v>
      </c>
      <c r="BW246" s="80">
        <v>19.917000000000002</v>
      </c>
      <c r="BX246" s="80">
        <v>12.118</v>
      </c>
      <c r="BY246" s="80">
        <v>13.616</v>
      </c>
      <c r="BZ246" s="80">
        <v>0</v>
      </c>
      <c r="CA246" s="80">
        <v>0</v>
      </c>
      <c r="CB246" s="80">
        <v>0</v>
      </c>
      <c r="CC246" s="80">
        <v>0</v>
      </c>
    </row>
    <row r="247" spans="1:81">
      <c r="A247" s="80" t="s">
        <v>1901</v>
      </c>
      <c r="B247" s="80">
        <v>181</v>
      </c>
      <c r="C247" s="80">
        <v>11</v>
      </c>
      <c r="D247" s="80">
        <v>11</v>
      </c>
      <c r="E247" s="80">
        <v>2014</v>
      </c>
      <c r="F247" s="80" t="s">
        <v>90</v>
      </c>
      <c r="G247" s="80" t="s">
        <v>1890</v>
      </c>
      <c r="H247" s="80" t="s">
        <v>1891</v>
      </c>
      <c r="I247" s="177"/>
      <c r="J247" s="81">
        <v>2084.4227658892023</v>
      </c>
      <c r="K247" s="81">
        <v>12.945546273076964</v>
      </c>
      <c r="L247" s="81">
        <v>10.505901609606715</v>
      </c>
      <c r="M247" s="81">
        <v>369.91804216132198</v>
      </c>
      <c r="N247" s="81">
        <v>317.08387632554974</v>
      </c>
      <c r="O247" s="81">
        <v>234.10452045849885</v>
      </c>
      <c r="P247" s="81">
        <v>112.74425929972978</v>
      </c>
      <c r="Q247" s="81">
        <v>20.083060330736267</v>
      </c>
      <c r="R247" s="81">
        <v>13.061582487987954</v>
      </c>
      <c r="S247" s="81">
        <v>35.835368814919995</v>
      </c>
      <c r="T247" s="82"/>
      <c r="U247" s="81">
        <v>92087057</v>
      </c>
      <c r="V247" s="81">
        <v>5689</v>
      </c>
      <c r="W247" s="81">
        <v>228</v>
      </c>
      <c r="X247" s="81">
        <v>70214</v>
      </c>
      <c r="Y247" s="81">
        <v>111601</v>
      </c>
      <c r="Z247" s="81">
        <v>134715</v>
      </c>
      <c r="AA247" s="81">
        <v>22453</v>
      </c>
      <c r="AB247" s="81">
        <v>270589</v>
      </c>
      <c r="AC247" s="81">
        <v>2172050.5</v>
      </c>
      <c r="AD247" s="81">
        <v>35.835368814919995</v>
      </c>
      <c r="AE247" s="82"/>
      <c r="AF247" s="81">
        <v>825610786.17538989</v>
      </c>
      <c r="AG247" s="81">
        <v>11044814.525427785</v>
      </c>
      <c r="AH247" s="81">
        <v>2271983.8844923559</v>
      </c>
      <c r="AI247" s="81">
        <v>495746007.29167384</v>
      </c>
      <c r="AJ247" s="81">
        <v>437988679.32853657</v>
      </c>
      <c r="AK247" s="81">
        <v>0</v>
      </c>
      <c r="AL247" s="81">
        <v>0</v>
      </c>
      <c r="AM247" s="81">
        <v>37147826.230405152</v>
      </c>
      <c r="AN247" s="81">
        <v>0</v>
      </c>
      <c r="AO247" s="81">
        <v>0</v>
      </c>
      <c r="AP247" s="82"/>
      <c r="AQ247" s="81">
        <v>5955</v>
      </c>
      <c r="AR247" s="81">
        <v>654</v>
      </c>
      <c r="AS247" s="81">
        <v>0</v>
      </c>
      <c r="AT247" s="81">
        <v>0</v>
      </c>
      <c r="AU247" s="81">
        <v>0</v>
      </c>
      <c r="AV247" s="81">
        <v>2</v>
      </c>
      <c r="AW247" s="81" t="s">
        <v>564</v>
      </c>
      <c r="AX247" s="82"/>
      <c r="AY247" s="81">
        <v>22135.800000000003</v>
      </c>
      <c r="AZ247" s="81">
        <v>26676.199999999997</v>
      </c>
      <c r="BA247" s="81">
        <v>0</v>
      </c>
      <c r="BB247" s="81">
        <v>0</v>
      </c>
      <c r="BC247" s="81">
        <v>0</v>
      </c>
      <c r="BD247" s="81">
        <v>6772</v>
      </c>
      <c r="BE247" s="81" t="s">
        <v>564</v>
      </c>
      <c r="BF247" s="82"/>
      <c r="BG247" s="81">
        <v>0</v>
      </c>
      <c r="BH247" s="81">
        <v>0</v>
      </c>
      <c r="BI247" s="81">
        <v>13985.914000000001</v>
      </c>
      <c r="BJ247" s="81">
        <v>535.73800000000006</v>
      </c>
      <c r="BK247" s="81">
        <v>99.114000000000004</v>
      </c>
      <c r="BL247" s="81">
        <v>0</v>
      </c>
      <c r="BM247" s="82"/>
      <c r="BN247" s="81">
        <v>0</v>
      </c>
      <c r="BO247" s="81">
        <v>0</v>
      </c>
      <c r="BP247" s="81">
        <v>17</v>
      </c>
      <c r="BQ247" s="81">
        <v>1</v>
      </c>
      <c r="BR247" s="81">
        <v>9</v>
      </c>
      <c r="BS247" s="81">
        <v>0</v>
      </c>
      <c r="BT247"/>
      <c r="BU247" s="80">
        <v>13917.084000000001</v>
      </c>
      <c r="BV247" s="80">
        <v>659.553</v>
      </c>
      <c r="BW247" s="80">
        <v>19.073</v>
      </c>
      <c r="BX247" s="80">
        <v>11.920999999999999</v>
      </c>
      <c r="BY247" s="80">
        <v>13.135</v>
      </c>
      <c r="BZ247" s="80">
        <v>0</v>
      </c>
      <c r="CA247" s="80">
        <v>0</v>
      </c>
      <c r="CB247" s="80">
        <v>0</v>
      </c>
      <c r="CC247" s="80">
        <v>0</v>
      </c>
    </row>
    <row r="248" spans="1:81">
      <c r="A248" s="80" t="s">
        <v>1902</v>
      </c>
      <c r="B248" s="80">
        <v>182</v>
      </c>
      <c r="C248" s="80">
        <v>12</v>
      </c>
      <c r="D248" s="80">
        <v>11</v>
      </c>
      <c r="E248" s="80">
        <v>2015</v>
      </c>
      <c r="F248" s="80" t="s">
        <v>91</v>
      </c>
      <c r="G248" s="80" t="s">
        <v>1890</v>
      </c>
      <c r="H248" s="80" t="s">
        <v>1891</v>
      </c>
      <c r="I248" s="177"/>
      <c r="J248" s="81">
        <v>1814.5767536187125</v>
      </c>
      <c r="K248" s="81">
        <v>12.463016268156482</v>
      </c>
      <c r="L248" s="81">
        <v>12.300723479086273</v>
      </c>
      <c r="M248" s="81">
        <v>343.34892089225644</v>
      </c>
      <c r="N248" s="81">
        <v>290.88313975301929</v>
      </c>
      <c r="O248" s="81">
        <v>234.04953386868368</v>
      </c>
      <c r="P248" s="81">
        <v>113.51640861457936</v>
      </c>
      <c r="Q248" s="81">
        <v>19.585191220852625</v>
      </c>
      <c r="R248" s="81">
        <v>12.770700873081772</v>
      </c>
      <c r="S248" s="81">
        <v>34.455977210199997</v>
      </c>
      <c r="T248" s="82"/>
      <c r="U248" s="81">
        <v>85871915</v>
      </c>
      <c r="V248" s="81">
        <v>5689</v>
      </c>
      <c r="W248" s="81">
        <v>228</v>
      </c>
      <c r="X248" s="81">
        <v>70214</v>
      </c>
      <c r="Y248" s="81">
        <v>112152</v>
      </c>
      <c r="Z248" s="81">
        <v>135981</v>
      </c>
      <c r="AA248" s="81">
        <v>22589</v>
      </c>
      <c r="AB248" s="81">
        <v>269555</v>
      </c>
      <c r="AC248" s="81">
        <v>2187656.75</v>
      </c>
      <c r="AD248" s="81">
        <v>34.455977210199997</v>
      </c>
      <c r="AE248" s="82"/>
      <c r="AF248" s="81">
        <v>721965062.34245586</v>
      </c>
      <c r="AG248" s="81">
        <v>9890026.8572691604</v>
      </c>
      <c r="AH248" s="81">
        <v>2368841.2556652185</v>
      </c>
      <c r="AI248" s="81">
        <v>469146472.61092544</v>
      </c>
      <c r="AJ248" s="81">
        <v>410539142.04714167</v>
      </c>
      <c r="AK248" s="81">
        <v>0</v>
      </c>
      <c r="AL248" s="81">
        <v>0</v>
      </c>
      <c r="AM248" s="81">
        <v>36941382.009302966</v>
      </c>
      <c r="AN248" s="81">
        <v>0</v>
      </c>
      <c r="AO248" s="81">
        <v>0</v>
      </c>
      <c r="AP248" s="82"/>
      <c r="AQ248" s="81">
        <v>6544</v>
      </c>
      <c r="AR248" s="81">
        <v>933</v>
      </c>
      <c r="AS248" s="81">
        <v>0</v>
      </c>
      <c r="AT248" s="81">
        <v>0</v>
      </c>
      <c r="AU248" s="81">
        <v>0</v>
      </c>
      <c r="AV248" s="81">
        <v>2</v>
      </c>
      <c r="AW248" s="81" t="s">
        <v>564</v>
      </c>
      <c r="AX248" s="82"/>
      <c r="AY248" s="81">
        <v>24730.5</v>
      </c>
      <c r="AZ248" s="81">
        <v>37712.199999999997</v>
      </c>
      <c r="BA248" s="81">
        <v>0</v>
      </c>
      <c r="BB248" s="81">
        <v>0</v>
      </c>
      <c r="BC248" s="81">
        <v>0</v>
      </c>
      <c r="BD248" s="81">
        <v>6772</v>
      </c>
      <c r="BE248" s="81" t="s">
        <v>564</v>
      </c>
      <c r="BF248" s="82"/>
      <c r="BG248" s="81">
        <v>0</v>
      </c>
      <c r="BH248" s="81">
        <v>0</v>
      </c>
      <c r="BI248" s="81">
        <v>13735.236999999999</v>
      </c>
      <c r="BJ248" s="81">
        <v>530.10599999999999</v>
      </c>
      <c r="BK248" s="81">
        <v>87.369</v>
      </c>
      <c r="BL248" s="81">
        <v>0</v>
      </c>
      <c r="BM248" s="82"/>
      <c r="BN248" s="81">
        <v>0</v>
      </c>
      <c r="BO248" s="81">
        <v>0</v>
      </c>
      <c r="BP248" s="81">
        <v>17</v>
      </c>
      <c r="BQ248" s="81">
        <v>1</v>
      </c>
      <c r="BR248" s="81">
        <v>9</v>
      </c>
      <c r="BS248" s="81">
        <v>0</v>
      </c>
      <c r="BT248"/>
      <c r="BU248" s="80">
        <v>13676.454</v>
      </c>
      <c r="BV248" s="80">
        <v>630.66600000000005</v>
      </c>
      <c r="BW248" s="80">
        <v>19.007000000000001</v>
      </c>
      <c r="BX248" s="80">
        <v>13.676</v>
      </c>
      <c r="BY248" s="80">
        <v>12.909000000000001</v>
      </c>
      <c r="BZ248" s="80">
        <v>0</v>
      </c>
      <c r="CA248" s="80">
        <v>0</v>
      </c>
      <c r="CB248" s="80">
        <v>0</v>
      </c>
      <c r="CC248" s="80">
        <v>0</v>
      </c>
    </row>
    <row r="249" spans="1:81">
      <c r="A249" s="80" t="s">
        <v>1903</v>
      </c>
      <c r="B249" s="80">
        <v>183</v>
      </c>
      <c r="C249" s="80">
        <v>13</v>
      </c>
      <c r="D249" s="80">
        <v>11</v>
      </c>
      <c r="E249" s="80">
        <v>2016</v>
      </c>
      <c r="F249" s="80" t="s">
        <v>92</v>
      </c>
      <c r="G249" s="80" t="s">
        <v>1890</v>
      </c>
      <c r="H249" s="80" t="s">
        <v>1891</v>
      </c>
      <c r="I249" s="177"/>
      <c r="J249" s="81">
        <v>1688.9969595164671</v>
      </c>
      <c r="K249" s="81">
        <v>11.852127596720738</v>
      </c>
      <c r="L249" s="81">
        <v>12.135800014868554</v>
      </c>
      <c r="M249" s="81">
        <v>310.00221304830001</v>
      </c>
      <c r="N249" s="81">
        <v>268.06206343784584</v>
      </c>
      <c r="O249" s="81">
        <v>233.19160622494337</v>
      </c>
      <c r="P249" s="81">
        <v>111.78947425886901</v>
      </c>
      <c r="Q249" s="81">
        <v>18.967595391217586</v>
      </c>
      <c r="R249" s="81">
        <v>12.375334529752006</v>
      </c>
      <c r="S249" s="81">
        <v>32.963668555999995</v>
      </c>
      <c r="T249" s="82"/>
      <c r="U249" s="81">
        <v>80086793</v>
      </c>
      <c r="V249" s="81">
        <v>5689</v>
      </c>
      <c r="W249" s="81">
        <v>228</v>
      </c>
      <c r="X249" s="81">
        <v>70214</v>
      </c>
      <c r="Y249" s="81">
        <v>112916</v>
      </c>
      <c r="Z249" s="81">
        <v>137148</v>
      </c>
      <c r="AA249" s="81">
        <v>23008</v>
      </c>
      <c r="AB249" s="81">
        <v>268541</v>
      </c>
      <c r="AC249" s="81">
        <v>2113585.3213231191</v>
      </c>
      <c r="AD249" s="81">
        <v>32.963668555999988</v>
      </c>
      <c r="AE249" s="82"/>
      <c r="AF249" s="81">
        <v>671461270.40053129</v>
      </c>
      <c r="AG249" s="81">
        <v>8934659.9180379212</v>
      </c>
      <c r="AH249" s="81">
        <v>1707728.190574578</v>
      </c>
      <c r="AI249" s="81">
        <v>465617643.61826497</v>
      </c>
      <c r="AJ249" s="81">
        <v>365539350.73401642</v>
      </c>
      <c r="AK249" s="81">
        <v>0</v>
      </c>
      <c r="AL249" s="81">
        <v>0</v>
      </c>
      <c r="AM249" s="81">
        <v>36831009.430298507</v>
      </c>
      <c r="AN249" s="81">
        <v>0</v>
      </c>
      <c r="AO249" s="81">
        <v>0</v>
      </c>
      <c r="AP249" s="82"/>
      <c r="AQ249" s="81">
        <v>7037</v>
      </c>
      <c r="AR249" s="81">
        <v>1103</v>
      </c>
      <c r="AS249" s="81">
        <v>0</v>
      </c>
      <c r="AT249" s="81">
        <v>0</v>
      </c>
      <c r="AU249" s="81">
        <v>0</v>
      </c>
      <c r="AV249" s="81">
        <v>2</v>
      </c>
      <c r="AW249" s="81" t="s">
        <v>564</v>
      </c>
      <c r="AX249" s="82"/>
      <c r="AY249" s="81">
        <v>26919.9</v>
      </c>
      <c r="AZ249" s="81">
        <v>40587.800000000003</v>
      </c>
      <c r="BA249" s="81">
        <v>0</v>
      </c>
      <c r="BB249" s="81">
        <v>0</v>
      </c>
      <c r="BC249" s="81">
        <v>0</v>
      </c>
      <c r="BD249" s="81">
        <v>6772</v>
      </c>
      <c r="BE249" s="81" t="s">
        <v>564</v>
      </c>
      <c r="BF249" s="82"/>
      <c r="BG249" s="81">
        <v>0</v>
      </c>
      <c r="BH249" s="81">
        <v>0</v>
      </c>
      <c r="BI249" s="81">
        <v>13147.886</v>
      </c>
      <c r="BJ249" s="81">
        <v>552.89099999999996</v>
      </c>
      <c r="BK249" s="81">
        <v>82.425999999999988</v>
      </c>
      <c r="BL249" s="81">
        <v>0</v>
      </c>
      <c r="BM249" s="82"/>
      <c r="BN249" s="81">
        <v>0</v>
      </c>
      <c r="BO249" s="81">
        <v>0</v>
      </c>
      <c r="BP249" s="81">
        <v>16</v>
      </c>
      <c r="BQ249" s="81">
        <v>1</v>
      </c>
      <c r="BR249" s="81">
        <v>9</v>
      </c>
      <c r="BS249" s="81">
        <v>0</v>
      </c>
      <c r="BT249"/>
      <c r="BU249" s="80">
        <v>13153.403</v>
      </c>
      <c r="BV249" s="80">
        <v>575.15800000000002</v>
      </c>
      <c r="BW249" s="80">
        <v>19.600000000000001</v>
      </c>
      <c r="BX249" s="80">
        <v>14.058</v>
      </c>
      <c r="BY249" s="80">
        <v>20.984000000000002</v>
      </c>
      <c r="BZ249" s="80">
        <v>0</v>
      </c>
      <c r="CA249" s="80">
        <v>0</v>
      </c>
      <c r="CB249" s="80">
        <v>0</v>
      </c>
      <c r="CC249" s="80">
        <v>0</v>
      </c>
    </row>
    <row r="250" spans="1:81">
      <c r="A250" s="80" t="s">
        <v>1904</v>
      </c>
      <c r="B250" s="80">
        <v>184</v>
      </c>
      <c r="C250" s="80">
        <v>14</v>
      </c>
      <c r="D250" s="80">
        <v>11</v>
      </c>
      <c r="E250" s="80">
        <v>2017</v>
      </c>
      <c r="F250" s="80" t="s">
        <v>71</v>
      </c>
      <c r="G250" s="80" t="s">
        <v>1890</v>
      </c>
      <c r="H250" s="80" t="s">
        <v>1891</v>
      </c>
      <c r="I250" s="177"/>
      <c r="J250" s="81">
        <v>1873.75306589192</v>
      </c>
      <c r="K250" s="81">
        <v>11.671741541165021</v>
      </c>
      <c r="L250" s="81">
        <v>9.7561080939526992</v>
      </c>
      <c r="M250" s="81">
        <v>270.00702817807371</v>
      </c>
      <c r="N250" s="81">
        <v>262.88089213133759</v>
      </c>
      <c r="O250" s="81">
        <v>230.72785753472769</v>
      </c>
      <c r="P250" s="81">
        <v>111.69447670354835</v>
      </c>
      <c r="Q250" s="81">
        <v>18.246589316563753</v>
      </c>
      <c r="R250" s="81">
        <v>12.028032278656189</v>
      </c>
      <c r="S250" s="81">
        <v>40.565010064279996</v>
      </c>
      <c r="T250" s="82"/>
      <c r="U250" s="81">
        <v>94679319</v>
      </c>
      <c r="V250" s="81">
        <v>5689</v>
      </c>
      <c r="W250" s="81">
        <v>228</v>
      </c>
      <c r="X250" s="81">
        <v>70214</v>
      </c>
      <c r="Y250" s="81">
        <v>113478</v>
      </c>
      <c r="Z250" s="81">
        <v>137950</v>
      </c>
      <c r="AA250" s="81">
        <v>23135</v>
      </c>
      <c r="AB250" s="81">
        <v>267151</v>
      </c>
      <c r="AC250" s="81">
        <v>2095030.5</v>
      </c>
      <c r="AD250" s="81">
        <v>40.565010064280003</v>
      </c>
      <c r="AE250" s="82"/>
      <c r="AF250" s="81">
        <v>769560416.90714788</v>
      </c>
      <c r="AG250" s="81">
        <v>9446600.3287514094</v>
      </c>
      <c r="AH250" s="81">
        <v>1885339.046086967</v>
      </c>
      <c r="AI250" s="81">
        <v>471262862.06397498</v>
      </c>
      <c r="AJ250" s="81">
        <v>407904142.70847112</v>
      </c>
      <c r="AK250" s="81">
        <v>0</v>
      </c>
      <c r="AL250" s="81">
        <v>0</v>
      </c>
      <c r="AM250" s="81">
        <v>36697699.940048046</v>
      </c>
      <c r="AN250" s="81">
        <v>0</v>
      </c>
      <c r="AO250" s="81">
        <v>0</v>
      </c>
      <c r="AP250" s="82"/>
      <c r="AQ250" s="81">
        <v>7403</v>
      </c>
      <c r="AR250" s="81">
        <v>1234</v>
      </c>
      <c r="AS250" s="81">
        <v>0</v>
      </c>
      <c r="AT250" s="81">
        <v>0</v>
      </c>
      <c r="AU250" s="81">
        <v>0</v>
      </c>
      <c r="AV250" s="81">
        <v>2</v>
      </c>
      <c r="AW250" s="81" t="s">
        <v>564</v>
      </c>
      <c r="AX250" s="82"/>
      <c r="AY250" s="81">
        <v>28623.8</v>
      </c>
      <c r="AZ250" s="81">
        <v>44406.900000000052</v>
      </c>
      <c r="BA250" s="81">
        <v>0</v>
      </c>
      <c r="BB250" s="81">
        <v>0</v>
      </c>
      <c r="BC250" s="81">
        <v>0</v>
      </c>
      <c r="BD250" s="81">
        <v>6772</v>
      </c>
      <c r="BE250" s="81" t="s">
        <v>564</v>
      </c>
      <c r="BF250" s="82"/>
      <c r="BG250" s="81">
        <v>0</v>
      </c>
      <c r="BH250" s="81">
        <v>0</v>
      </c>
      <c r="BI250" s="81">
        <v>14684.986000000001</v>
      </c>
      <c r="BJ250" s="81">
        <v>545.51099999999997</v>
      </c>
      <c r="BK250" s="81">
        <v>89.740000000000009</v>
      </c>
      <c r="BL250" s="81">
        <v>0</v>
      </c>
      <c r="BM250" s="82"/>
      <c r="BN250" s="81">
        <v>0</v>
      </c>
      <c r="BO250" s="81">
        <v>0</v>
      </c>
      <c r="BP250" s="81">
        <v>17</v>
      </c>
      <c r="BQ250" s="81">
        <v>1</v>
      </c>
      <c r="BR250" s="81">
        <v>9</v>
      </c>
      <c r="BS250" s="81">
        <v>0</v>
      </c>
      <c r="BT250"/>
      <c r="BU250" s="80">
        <v>14635.483</v>
      </c>
      <c r="BV250" s="80">
        <v>627.82399999999996</v>
      </c>
      <c r="BW250" s="80">
        <v>21.38</v>
      </c>
      <c r="BX250" s="80">
        <v>13.859</v>
      </c>
      <c r="BY250" s="80">
        <v>21.690999999999999</v>
      </c>
      <c r="BZ250" s="80">
        <v>0</v>
      </c>
      <c r="CA250" s="80">
        <v>0</v>
      </c>
      <c r="CB250" s="80">
        <v>0</v>
      </c>
      <c r="CC250" s="80">
        <v>0</v>
      </c>
    </row>
    <row r="251" spans="1:81">
      <c r="A251" s="80" t="s">
        <v>1905</v>
      </c>
      <c r="B251" s="80">
        <v>185</v>
      </c>
      <c r="C251" s="80">
        <v>15</v>
      </c>
      <c r="D251" s="80">
        <v>11</v>
      </c>
      <c r="E251" s="80">
        <v>2018</v>
      </c>
      <c r="F251" s="80" t="s">
        <v>93</v>
      </c>
      <c r="G251" s="80" t="s">
        <v>1890</v>
      </c>
      <c r="H251" s="80" t="s">
        <v>1891</v>
      </c>
      <c r="I251" s="177"/>
      <c r="J251" s="81">
        <v>1797.7572745193904</v>
      </c>
      <c r="K251" s="81">
        <v>10.174894264303234</v>
      </c>
      <c r="L251" s="81">
        <v>8.8059708104548751</v>
      </c>
      <c r="M251" s="81">
        <v>225.46298274618073</v>
      </c>
      <c r="N251" s="81">
        <v>216.34294953611942</v>
      </c>
      <c r="O251" s="81">
        <v>227.20205851985412</v>
      </c>
      <c r="P251" s="81">
        <v>111.91145144780261</v>
      </c>
      <c r="Q251" s="81">
        <v>16.840964380408217</v>
      </c>
      <c r="R251" s="81">
        <v>11.88177108199808</v>
      </c>
      <c r="S251" s="81">
        <v>39.109579396679997</v>
      </c>
      <c r="T251" s="82"/>
      <c r="U251" s="81">
        <v>102452960</v>
      </c>
      <c r="V251" s="81">
        <v>5689</v>
      </c>
      <c r="W251" s="81">
        <v>228</v>
      </c>
      <c r="X251" s="81">
        <v>70214</v>
      </c>
      <c r="Y251" s="81">
        <v>114259</v>
      </c>
      <c r="Z251" s="81">
        <v>138443</v>
      </c>
      <c r="AA251" s="81">
        <v>23413</v>
      </c>
      <c r="AB251" s="81">
        <v>265716</v>
      </c>
      <c r="AC251" s="81">
        <v>2061444</v>
      </c>
      <c r="AD251" s="81">
        <v>39.109579396679997</v>
      </c>
      <c r="AE251" s="82"/>
      <c r="AF251" s="81">
        <v>798799905.59513927</v>
      </c>
      <c r="AG251" s="81">
        <v>8149871.1725980509</v>
      </c>
      <c r="AH251" s="81">
        <v>1773602.202109376</v>
      </c>
      <c r="AI251" s="81">
        <v>439206334.76339233</v>
      </c>
      <c r="AJ251" s="81">
        <v>391938878.00928319</v>
      </c>
      <c r="AK251" s="81">
        <v>0</v>
      </c>
      <c r="AL251" s="81">
        <v>0</v>
      </c>
      <c r="AM251" s="81">
        <v>36576102.533856489</v>
      </c>
      <c r="AN251" s="81">
        <v>0</v>
      </c>
      <c r="AO251" s="81">
        <v>0</v>
      </c>
      <c r="AP251" s="82"/>
      <c r="AQ251" s="81">
        <v>7805</v>
      </c>
      <c r="AR251" s="81">
        <v>1412</v>
      </c>
      <c r="AS251" s="81">
        <v>0</v>
      </c>
      <c r="AT251" s="81">
        <v>0</v>
      </c>
      <c r="AU251" s="81">
        <v>0</v>
      </c>
      <c r="AV251" s="81">
        <v>3</v>
      </c>
      <c r="AW251" s="81" t="s">
        <v>564</v>
      </c>
      <c r="AX251" s="82"/>
      <c r="AY251" s="81">
        <v>30433.7</v>
      </c>
      <c r="AZ251" s="81">
        <v>52366.2</v>
      </c>
      <c r="BA251" s="81">
        <v>0</v>
      </c>
      <c r="BB251" s="81">
        <v>0</v>
      </c>
      <c r="BC251" s="81">
        <v>0</v>
      </c>
      <c r="BD251" s="81">
        <v>9590</v>
      </c>
      <c r="BE251" s="81" t="s">
        <v>564</v>
      </c>
      <c r="BF251" s="82"/>
      <c r="BG251" s="81">
        <v>0</v>
      </c>
      <c r="BH251" s="81">
        <v>0</v>
      </c>
      <c r="BI251" s="81">
        <v>14685.438</v>
      </c>
      <c r="BJ251" s="81">
        <v>538.45600000000002</v>
      </c>
      <c r="BK251" s="81">
        <v>83.811999999999998</v>
      </c>
      <c r="BL251" s="81">
        <v>0</v>
      </c>
      <c r="BM251" s="82"/>
      <c r="BN251" s="81">
        <v>0</v>
      </c>
      <c r="BO251" s="81">
        <v>0</v>
      </c>
      <c r="BP251" s="81">
        <v>17</v>
      </c>
      <c r="BQ251" s="81">
        <v>1</v>
      </c>
      <c r="BR251" s="81">
        <v>9</v>
      </c>
      <c r="BS251" s="81">
        <v>0</v>
      </c>
      <c r="BT251"/>
      <c r="BU251" s="80">
        <v>14655.317999999999</v>
      </c>
      <c r="BV251" s="80">
        <v>602.65200000000004</v>
      </c>
      <c r="BW251" s="80">
        <v>0</v>
      </c>
      <c r="BX251" s="80">
        <v>13.3</v>
      </c>
      <c r="BY251" s="80">
        <v>15.279</v>
      </c>
      <c r="BZ251" s="80">
        <v>0</v>
      </c>
      <c r="CA251" s="80">
        <v>0</v>
      </c>
      <c r="CB251" s="80">
        <v>21.157</v>
      </c>
      <c r="CC251" s="80">
        <v>0</v>
      </c>
    </row>
    <row r="252" spans="1:81">
      <c r="A252" s="80" t="s">
        <v>1906</v>
      </c>
      <c r="B252" s="80">
        <v>186</v>
      </c>
      <c r="C252" s="80">
        <v>16</v>
      </c>
      <c r="D252" s="80">
        <v>11</v>
      </c>
      <c r="E252" s="80">
        <v>2019</v>
      </c>
      <c r="F252" s="80" t="s">
        <v>73</v>
      </c>
      <c r="G252" s="80" t="s">
        <v>1890</v>
      </c>
      <c r="H252" s="80" t="s">
        <v>1891</v>
      </c>
      <c r="I252" s="177"/>
      <c r="J252" s="81">
        <v>1710.5338901212458</v>
      </c>
      <c r="K252" s="81">
        <v>9.4926765815171361</v>
      </c>
      <c r="L252" s="81">
        <v>8.8835186976607776</v>
      </c>
      <c r="M252" s="81">
        <v>217.81919921977823</v>
      </c>
      <c r="N252" s="81">
        <v>227.33085119576273</v>
      </c>
      <c r="O252" s="81">
        <v>221.24095860781591</v>
      </c>
      <c r="P252" s="81">
        <v>111.17092225767415</v>
      </c>
      <c r="Q252" s="81">
        <v>16.313582538620164</v>
      </c>
      <c r="R252" s="81">
        <v>13.086446095109466</v>
      </c>
      <c r="S252" s="81">
        <v>37.952867998240002</v>
      </c>
      <c r="T252" s="82"/>
      <c r="U252" s="81">
        <v>102080157</v>
      </c>
      <c r="V252" s="81">
        <v>5689</v>
      </c>
      <c r="W252" s="81">
        <v>228</v>
      </c>
      <c r="X252" s="81">
        <v>70214</v>
      </c>
      <c r="Y252" s="81">
        <v>115210</v>
      </c>
      <c r="Z252" s="81">
        <v>138512</v>
      </c>
      <c r="AA252" s="81">
        <v>23084</v>
      </c>
      <c r="AB252" s="81">
        <v>264364</v>
      </c>
      <c r="AC252" s="81">
        <v>2307638</v>
      </c>
      <c r="AD252" s="81">
        <v>37.952867998240002</v>
      </c>
      <c r="AE252" s="82"/>
      <c r="AF252" s="81">
        <v>754286028.23239875</v>
      </c>
      <c r="AG252" s="81">
        <v>8217944.7471350729</v>
      </c>
      <c r="AH252" s="81">
        <v>1898376.5946742359</v>
      </c>
      <c r="AI252" s="81">
        <v>447691342.0838961</v>
      </c>
      <c r="AJ252" s="81">
        <v>422569632.11123133</v>
      </c>
      <c r="AK252" s="81">
        <v>0</v>
      </c>
      <c r="AL252" s="81">
        <v>0</v>
      </c>
      <c r="AM252" s="81">
        <v>36004386.668873511</v>
      </c>
      <c r="AN252" s="81">
        <v>0</v>
      </c>
      <c r="AO252" s="81">
        <v>0</v>
      </c>
      <c r="AP252" s="82"/>
      <c r="AQ252" s="81">
        <v>8216</v>
      </c>
      <c r="AR252" s="81">
        <v>1587</v>
      </c>
      <c r="AS252" s="81">
        <v>0</v>
      </c>
      <c r="AT252" s="81">
        <v>0</v>
      </c>
      <c r="AU252" s="81">
        <v>0</v>
      </c>
      <c r="AV252" s="81">
        <v>3</v>
      </c>
      <c r="AW252" s="81" t="s">
        <v>564</v>
      </c>
      <c r="AX252" s="82"/>
      <c r="AY252" s="81">
        <v>32332</v>
      </c>
      <c r="AZ252" s="81">
        <v>57397.50000000008</v>
      </c>
      <c r="BA252" s="81">
        <v>0</v>
      </c>
      <c r="BB252" s="81">
        <v>0</v>
      </c>
      <c r="BC252" s="81">
        <v>0</v>
      </c>
      <c r="BD252" s="81">
        <v>9590</v>
      </c>
      <c r="BE252" s="81" t="s">
        <v>564</v>
      </c>
      <c r="BF252" s="82"/>
      <c r="BG252" s="81">
        <v>0</v>
      </c>
      <c r="BH252" s="81">
        <v>0</v>
      </c>
      <c r="BI252" s="81">
        <v>13999.132</v>
      </c>
      <c r="BJ252" s="81">
        <v>539.87800000000004</v>
      </c>
      <c r="BK252" s="81">
        <v>81.289999999999992</v>
      </c>
      <c r="BL252" s="81">
        <v>0</v>
      </c>
      <c r="BM252" s="82"/>
      <c r="BN252" s="81">
        <v>0</v>
      </c>
      <c r="BO252" s="81">
        <v>0</v>
      </c>
      <c r="BP252" s="81">
        <v>18</v>
      </c>
      <c r="BQ252" s="81">
        <v>1</v>
      </c>
      <c r="BR252" s="81">
        <v>9</v>
      </c>
      <c r="BS252" s="81">
        <v>0</v>
      </c>
      <c r="BT252"/>
      <c r="BU252" s="80">
        <v>13962.225</v>
      </c>
      <c r="BV252" s="80">
        <v>609.125</v>
      </c>
      <c r="BW252" s="80">
        <v>20.791</v>
      </c>
      <c r="BX252" s="80">
        <v>13.156000000000001</v>
      </c>
      <c r="BY252" s="80">
        <v>15.003</v>
      </c>
      <c r="BZ252" s="80">
        <v>0</v>
      </c>
      <c r="CA252" s="80">
        <v>0</v>
      </c>
      <c r="CB252" s="80">
        <v>0</v>
      </c>
      <c r="CC252" s="80">
        <v>0</v>
      </c>
    </row>
    <row r="253" spans="1:81">
      <c r="A253" s="80" t="s">
        <v>1907</v>
      </c>
      <c r="B253" s="80">
        <v>187</v>
      </c>
      <c r="C253" s="80">
        <v>17</v>
      </c>
      <c r="D253" s="80">
        <v>11</v>
      </c>
      <c r="E253" s="80">
        <v>2020</v>
      </c>
      <c r="F253" s="80" t="s">
        <v>218</v>
      </c>
      <c r="G253" s="80" t="s">
        <v>1890</v>
      </c>
      <c r="H253" s="80" t="s">
        <v>1891</v>
      </c>
      <c r="I253" s="177"/>
      <c r="J253" s="81">
        <v>1511.772948466956</v>
      </c>
      <c r="K253" s="81">
        <v>10.89047388731003</v>
      </c>
      <c r="L253" s="81">
        <v>17.065227073938125</v>
      </c>
      <c r="M253" s="81">
        <v>221.22934585493491</v>
      </c>
      <c r="N253" s="81">
        <v>227.97195552484825</v>
      </c>
      <c r="O253" s="81">
        <v>194.63046524774407</v>
      </c>
      <c r="P253" s="81">
        <v>104.90158092107751</v>
      </c>
      <c r="Q253" s="81">
        <v>15.515215051649081</v>
      </c>
      <c r="R253" s="81">
        <v>11.259811477798239</v>
      </c>
      <c r="S253" s="81">
        <v>36.907469609529997</v>
      </c>
      <c r="T253" s="82"/>
      <c r="U253" s="81">
        <v>87571988</v>
      </c>
      <c r="V253" s="81">
        <v>5776</v>
      </c>
      <c r="W253" s="81">
        <v>558</v>
      </c>
      <c r="X253" s="81">
        <v>72309</v>
      </c>
      <c r="Y253" s="81">
        <v>116340</v>
      </c>
      <c r="Z253" s="81">
        <v>139078</v>
      </c>
      <c r="AA253" s="81">
        <v>23666</v>
      </c>
      <c r="AB253" s="81">
        <v>263134</v>
      </c>
      <c r="AC253" s="81">
        <v>1995891.25</v>
      </c>
      <c r="AD253" s="81">
        <v>36.907469609529997</v>
      </c>
      <c r="AE253" s="82"/>
      <c r="AF253" s="81">
        <v>689798549.75601327</v>
      </c>
      <c r="AG253" s="81">
        <v>8540610.7032485865</v>
      </c>
      <c r="AH253" s="81">
        <v>3729932.0081634899</v>
      </c>
      <c r="AI253" s="81">
        <v>433541506.80978787</v>
      </c>
      <c r="AJ253" s="81">
        <v>404898201.44333154</v>
      </c>
      <c r="AK253" s="81"/>
      <c r="AL253" s="81"/>
      <c r="AM253" s="81">
        <v>34341910.479715154</v>
      </c>
      <c r="AN253" s="81"/>
      <c r="AO253" s="81"/>
      <c r="AP253" s="82"/>
      <c r="AQ253" s="81">
        <v>8679</v>
      </c>
      <c r="AR253" s="81">
        <v>1700</v>
      </c>
      <c r="AS253" s="81">
        <v>0</v>
      </c>
      <c r="AT253" s="81">
        <v>0</v>
      </c>
      <c r="AU253" s="81">
        <v>0</v>
      </c>
      <c r="AV253" s="81">
        <v>3</v>
      </c>
      <c r="AW253" s="81">
        <v>0</v>
      </c>
      <c r="AX253" s="82"/>
      <c r="AY253" s="81">
        <v>34936.000000000022</v>
      </c>
      <c r="AZ253" s="81">
        <v>62015.899999999892</v>
      </c>
      <c r="BA253" s="81">
        <v>0</v>
      </c>
      <c r="BB253" s="81">
        <v>0</v>
      </c>
      <c r="BC253" s="81">
        <v>0</v>
      </c>
      <c r="BD253" s="81">
        <v>9590</v>
      </c>
      <c r="BE253" s="81">
        <v>0</v>
      </c>
      <c r="BF253" s="82"/>
      <c r="BG253" s="81">
        <v>0</v>
      </c>
      <c r="BH253" s="81">
        <v>0</v>
      </c>
      <c r="BI253" s="81">
        <v>12520.999</v>
      </c>
      <c r="BJ253" s="81">
        <v>509.04399999999998</v>
      </c>
      <c r="BK253" s="81">
        <v>73.277000000000001</v>
      </c>
      <c r="BL253" s="81">
        <v>0</v>
      </c>
      <c r="BM253" s="82"/>
      <c r="BN253" s="81">
        <v>0</v>
      </c>
      <c r="BO253" s="81">
        <v>0</v>
      </c>
      <c r="BP253" s="81">
        <v>17</v>
      </c>
      <c r="BQ253" s="81">
        <v>1</v>
      </c>
      <c r="BR253" s="81">
        <v>8</v>
      </c>
      <c r="BS253" s="81">
        <v>0</v>
      </c>
      <c r="BT253"/>
      <c r="BU253" s="80">
        <v>13040.091</v>
      </c>
      <c r="BV253" s="80">
        <v>39.1</v>
      </c>
      <c r="BW253" s="80">
        <v>8.843</v>
      </c>
      <c r="BX253" s="80">
        <v>7.45</v>
      </c>
      <c r="BY253" s="80">
        <v>7.8360000000000003</v>
      </c>
      <c r="BZ253" s="80">
        <v>0</v>
      </c>
      <c r="CA253" s="80">
        <v>0</v>
      </c>
      <c r="CB253" s="80">
        <v>0</v>
      </c>
      <c r="CC253" s="80">
        <v>0</v>
      </c>
    </row>
    <row r="254" spans="1:81">
      <c r="A254" s="80" t="s">
        <v>1908</v>
      </c>
      <c r="B254" s="80">
        <v>187</v>
      </c>
      <c r="C254" s="80">
        <v>18</v>
      </c>
      <c r="D254" s="80">
        <v>11</v>
      </c>
      <c r="E254" s="80">
        <v>2021</v>
      </c>
      <c r="F254" s="80" t="s">
        <v>75</v>
      </c>
      <c r="G254" s="174" t="s">
        <v>1890</v>
      </c>
      <c r="H254" s="80" t="s">
        <v>1891</v>
      </c>
      <c r="I254" s="177"/>
      <c r="J254" s="81">
        <v>1656.7684792789476</v>
      </c>
      <c r="K254" s="81">
        <v>11.122110200670434</v>
      </c>
      <c r="L254" s="81">
        <v>17.846103244151887</v>
      </c>
      <c r="M254" s="81">
        <v>207.55679302508636</v>
      </c>
      <c r="N254" s="81">
        <v>203.83494045811511</v>
      </c>
      <c r="O254" s="81">
        <v>188.90520566434176</v>
      </c>
      <c r="P254" s="81">
        <v>109.27790814302956</v>
      </c>
      <c r="Q254" s="81">
        <v>15.613515159121269</v>
      </c>
      <c r="R254" s="81">
        <v>12.274270341342293</v>
      </c>
      <c r="S254" s="81">
        <v>24.897953597440001</v>
      </c>
      <c r="T254" s="82"/>
      <c r="U254" s="81">
        <v>102408018</v>
      </c>
      <c r="V254" s="81">
        <v>5776</v>
      </c>
      <c r="W254" s="81">
        <v>558</v>
      </c>
      <c r="X254" s="81">
        <v>72309</v>
      </c>
      <c r="Y254" s="81">
        <v>117175</v>
      </c>
      <c r="Z254" s="81">
        <v>138994</v>
      </c>
      <c r="AA254" s="81">
        <v>24042</v>
      </c>
      <c r="AB254" s="81">
        <v>261661</v>
      </c>
      <c r="AC254" s="81">
        <v>2108839</v>
      </c>
      <c r="AD254" s="81">
        <v>24.897953597440001</v>
      </c>
      <c r="AE254" s="82"/>
      <c r="AF254" s="81">
        <v>759396436.50315595</v>
      </c>
      <c r="AG254" s="81">
        <v>9120543.1546283644</v>
      </c>
      <c r="AH254" s="81">
        <v>3771963.0824305951</v>
      </c>
      <c r="AI254" s="81">
        <v>467961417.20385933</v>
      </c>
      <c r="AJ254" s="81">
        <v>416845293.27785438</v>
      </c>
      <c r="AK254" s="81">
        <v>0</v>
      </c>
      <c r="AL254" s="81">
        <v>0</v>
      </c>
      <c r="AM254" s="81">
        <v>34346640.147677518</v>
      </c>
      <c r="AN254" s="81">
        <v>0</v>
      </c>
      <c r="AO254" s="81">
        <v>0</v>
      </c>
      <c r="AP254" s="82"/>
      <c r="AQ254" s="81">
        <v>9215</v>
      </c>
      <c r="AR254" s="81">
        <v>1755</v>
      </c>
      <c r="AS254" s="81">
        <v>0</v>
      </c>
      <c r="AT254" s="81">
        <v>0</v>
      </c>
      <c r="AU254" s="81">
        <v>0</v>
      </c>
      <c r="AV254" s="81">
        <v>2</v>
      </c>
      <c r="AW254" s="81"/>
      <c r="AX254" s="82"/>
      <c r="AY254" s="81">
        <v>38027.600000000122</v>
      </c>
      <c r="AZ254" s="81">
        <v>65943.299999999901</v>
      </c>
      <c r="BA254" s="81">
        <v>0</v>
      </c>
      <c r="BB254" s="81">
        <v>0</v>
      </c>
      <c r="BC254" s="81">
        <v>0</v>
      </c>
      <c r="BD254" s="81">
        <v>8950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1909</v>
      </c>
      <c r="B255" s="80">
        <v>187</v>
      </c>
      <c r="C255" s="80">
        <v>19</v>
      </c>
      <c r="D255" s="80">
        <v>11</v>
      </c>
      <c r="E255" s="80">
        <v>2022</v>
      </c>
      <c r="F255" s="80" t="s">
        <v>568</v>
      </c>
      <c r="G255" s="174" t="s">
        <v>1890</v>
      </c>
      <c r="H255" s="80" t="s">
        <v>1891</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9801</v>
      </c>
      <c r="AR255" s="81">
        <v>1777</v>
      </c>
      <c r="AS255" s="81">
        <v>0</v>
      </c>
      <c r="AT255" s="81">
        <v>0</v>
      </c>
      <c r="AU255" s="81">
        <v>0</v>
      </c>
      <c r="AV255" s="81">
        <v>2</v>
      </c>
      <c r="AW255" s="81"/>
      <c r="AX255" s="82"/>
      <c r="AY255" s="81">
        <v>41661.900000000278</v>
      </c>
      <c r="AZ255" s="81">
        <v>67588.999999999898</v>
      </c>
      <c r="BA255" s="81">
        <v>0</v>
      </c>
      <c r="BB255" s="81">
        <v>0</v>
      </c>
      <c r="BC255" s="81">
        <v>0</v>
      </c>
      <c r="BD255" s="81">
        <v>5920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1910</v>
      </c>
      <c r="B256" s="80">
        <v>188</v>
      </c>
      <c r="C256" s="80">
        <v>1</v>
      </c>
      <c r="D256" s="80">
        <v>12</v>
      </c>
      <c r="E256" s="80">
        <v>1990</v>
      </c>
      <c r="F256" s="80" t="s">
        <v>562</v>
      </c>
      <c r="G256" s="80" t="s">
        <v>1911</v>
      </c>
      <c r="H256" s="80" t="s">
        <v>1912</v>
      </c>
      <c r="I256" s="177"/>
      <c r="J256" s="81">
        <v>690.97777600886775</v>
      </c>
      <c r="K256" s="81">
        <v>43.513112915072945</v>
      </c>
      <c r="L256" s="81">
        <v>28.898397312938751</v>
      </c>
      <c r="M256" s="81">
        <v>351.65782864231949</v>
      </c>
      <c r="N256" s="81">
        <v>331.91627752037084</v>
      </c>
      <c r="O256" s="81">
        <v>231.98222042252078</v>
      </c>
      <c r="P256" s="81">
        <v>281.88992124311881</v>
      </c>
      <c r="Q256" s="81">
        <v>16.685201742895263</v>
      </c>
      <c r="R256" s="81">
        <v>3.818239766522042</v>
      </c>
      <c r="S256" s="81">
        <v>16.82132034650947</v>
      </c>
      <c r="T256" s="82"/>
      <c r="U256" s="81">
        <v>41638860</v>
      </c>
      <c r="V256" s="81">
        <v>15608</v>
      </c>
      <c r="W256" s="81">
        <v>276</v>
      </c>
      <c r="X256" s="81">
        <v>115732</v>
      </c>
      <c r="Y256" s="81">
        <v>81287</v>
      </c>
      <c r="Z256" s="81">
        <v>95417</v>
      </c>
      <c r="AA256" s="81">
        <v>68446</v>
      </c>
      <c r="AB256" s="81">
        <v>270911</v>
      </c>
      <c r="AC256" s="81">
        <v>661326</v>
      </c>
      <c r="AD256" s="81">
        <v>16.82132034650947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1913</v>
      </c>
      <c r="B257" s="80">
        <v>189</v>
      </c>
      <c r="C257" s="80">
        <v>2</v>
      </c>
      <c r="D257" s="80">
        <v>12</v>
      </c>
      <c r="E257" s="80">
        <v>2005</v>
      </c>
      <c r="F257" s="80" t="s">
        <v>565</v>
      </c>
      <c r="G257" s="80" t="s">
        <v>1911</v>
      </c>
      <c r="H257" s="80" t="s">
        <v>1912</v>
      </c>
      <c r="I257" s="177"/>
      <c r="J257" s="81">
        <v>483.01099637806425</v>
      </c>
      <c r="K257" s="81">
        <v>33.28302504047857</v>
      </c>
      <c r="L257" s="81">
        <v>28.195459184827339</v>
      </c>
      <c r="M257" s="81">
        <v>532.54689626935601</v>
      </c>
      <c r="N257" s="81">
        <v>429.45201459253116</v>
      </c>
      <c r="O257" s="81">
        <v>339.27419499474081</v>
      </c>
      <c r="P257" s="81">
        <v>249.76868778055172</v>
      </c>
      <c r="Q257" s="81">
        <v>15.724125233081052</v>
      </c>
      <c r="R257" s="81">
        <v>4.0329771352150816</v>
      </c>
      <c r="S257" s="81">
        <v>32.18068068411489</v>
      </c>
      <c r="T257" s="82"/>
      <c r="U257" s="81">
        <v>34867933</v>
      </c>
      <c r="V257" s="81">
        <v>14173</v>
      </c>
      <c r="W257" s="81">
        <v>166</v>
      </c>
      <c r="X257" s="81">
        <v>100291</v>
      </c>
      <c r="Y257" s="81">
        <v>90454</v>
      </c>
      <c r="Z257" s="81">
        <v>161483</v>
      </c>
      <c r="AA257" s="81">
        <v>49669</v>
      </c>
      <c r="AB257" s="81">
        <v>266896</v>
      </c>
      <c r="AC257" s="81">
        <v>713148.5</v>
      </c>
      <c r="AD257" s="81">
        <v>32.18068068411489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1914</v>
      </c>
      <c r="B258" s="80">
        <v>190</v>
      </c>
      <c r="C258" s="80">
        <v>3</v>
      </c>
      <c r="D258" s="80">
        <v>12</v>
      </c>
      <c r="E258" s="80">
        <v>2006</v>
      </c>
      <c r="F258" s="80" t="s">
        <v>566</v>
      </c>
      <c r="G258" s="80" t="s">
        <v>1911</v>
      </c>
      <c r="H258" s="80" t="s">
        <v>1912</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1915</v>
      </c>
      <c r="B259" s="80">
        <v>191</v>
      </c>
      <c r="C259" s="80">
        <v>4</v>
      </c>
      <c r="D259" s="80">
        <v>12</v>
      </c>
      <c r="E259" s="80">
        <v>2007</v>
      </c>
      <c r="F259" s="80" t="s">
        <v>567</v>
      </c>
      <c r="G259" s="80" t="s">
        <v>1911</v>
      </c>
      <c r="H259" s="80" t="s">
        <v>1912</v>
      </c>
      <c r="I259" s="177"/>
      <c r="J259" s="81">
        <v>695.78407518061647</v>
      </c>
      <c r="K259" s="81">
        <v>40.716849966798137</v>
      </c>
      <c r="L259" s="81">
        <v>21.803625912349116</v>
      </c>
      <c r="M259" s="81">
        <v>734.62321689555017</v>
      </c>
      <c r="N259" s="81">
        <v>637.6760384947429</v>
      </c>
      <c r="O259" s="81">
        <v>328.90232023678033</v>
      </c>
      <c r="P259" s="81">
        <v>246.58274010480537</v>
      </c>
      <c r="Q259" s="81">
        <v>16.566179801540329</v>
      </c>
      <c r="R259" s="81">
        <v>3.8945211034056895</v>
      </c>
      <c r="S259" s="81">
        <v>29.615853668573489</v>
      </c>
      <c r="T259" s="82"/>
      <c r="U259" s="81">
        <v>43579995</v>
      </c>
      <c r="V259" s="81">
        <v>13931</v>
      </c>
      <c r="W259" s="81">
        <v>305</v>
      </c>
      <c r="X259" s="81">
        <v>120870</v>
      </c>
      <c r="Y259" s="81">
        <v>91708</v>
      </c>
      <c r="Z259" s="81">
        <v>162738</v>
      </c>
      <c r="AA259" s="81">
        <v>48288</v>
      </c>
      <c r="AB259" s="81">
        <v>266318</v>
      </c>
      <c r="AC259" s="81">
        <v>708425</v>
      </c>
      <c r="AD259" s="81">
        <v>29.615853668573489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1916</v>
      </c>
      <c r="B260" s="80">
        <v>192</v>
      </c>
      <c r="C260" s="80">
        <v>5</v>
      </c>
      <c r="D260" s="80">
        <v>12</v>
      </c>
      <c r="E260" s="80">
        <v>2008</v>
      </c>
      <c r="F260" s="80" t="s">
        <v>84</v>
      </c>
      <c r="G260" s="80" t="s">
        <v>1911</v>
      </c>
      <c r="H260" s="80" t="s">
        <v>1912</v>
      </c>
      <c r="I260" s="177"/>
      <c r="J260" s="81">
        <v>509.40506328808652</v>
      </c>
      <c r="K260" s="81">
        <v>28.265594423508755</v>
      </c>
      <c r="L260" s="81">
        <v>18.684257188590561</v>
      </c>
      <c r="M260" s="81">
        <v>749.92635299573192</v>
      </c>
      <c r="N260" s="81">
        <v>585.03784100021187</v>
      </c>
      <c r="O260" s="81">
        <v>319.08538354637699</v>
      </c>
      <c r="P260" s="81">
        <v>238.04881942686163</v>
      </c>
      <c r="Q260" s="81">
        <v>16.272536498115997</v>
      </c>
      <c r="R260" s="81">
        <v>3.6673343518180044</v>
      </c>
      <c r="S260" s="81">
        <v>29.198041486375935</v>
      </c>
      <c r="T260" s="82"/>
      <c r="U260" s="81">
        <v>42055257</v>
      </c>
      <c r="V260" s="81">
        <v>13931</v>
      </c>
      <c r="W260" s="81">
        <v>305</v>
      </c>
      <c r="X260" s="81">
        <v>120870</v>
      </c>
      <c r="Y260" s="81">
        <v>92533</v>
      </c>
      <c r="Z260" s="81">
        <v>163422</v>
      </c>
      <c r="AA260" s="81">
        <v>46670</v>
      </c>
      <c r="AB260" s="81">
        <v>265896</v>
      </c>
      <c r="AC260" s="81">
        <v>692709</v>
      </c>
      <c r="AD260" s="81">
        <v>29.198041486375935</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1917</v>
      </c>
      <c r="B261" s="80">
        <v>193</v>
      </c>
      <c r="C261" s="80">
        <v>6</v>
      </c>
      <c r="D261" s="80">
        <v>12</v>
      </c>
      <c r="E261" s="80">
        <v>2009</v>
      </c>
      <c r="F261" s="80" t="s">
        <v>85</v>
      </c>
      <c r="G261" s="80" t="s">
        <v>1911</v>
      </c>
      <c r="H261" s="80" t="s">
        <v>1912</v>
      </c>
      <c r="I261" s="177"/>
      <c r="J261" s="81">
        <v>447.68539868237838</v>
      </c>
      <c r="K261" s="81">
        <v>23.954810552431116</v>
      </c>
      <c r="L261" s="81">
        <v>31.889933891782288</v>
      </c>
      <c r="M261" s="81">
        <v>721.717826188098</v>
      </c>
      <c r="N261" s="81">
        <v>432.02179777498753</v>
      </c>
      <c r="O261" s="81">
        <v>325.22068601656173</v>
      </c>
      <c r="P261" s="81">
        <v>226.23371550010813</v>
      </c>
      <c r="Q261" s="81">
        <v>15.475669964771832</v>
      </c>
      <c r="R261" s="81">
        <v>3.5291667351765552</v>
      </c>
      <c r="S261" s="81">
        <v>28.828129786967434</v>
      </c>
      <c r="T261" s="82"/>
      <c r="U261" s="81">
        <v>33744600</v>
      </c>
      <c r="V261" s="81">
        <v>13513</v>
      </c>
      <c r="W261" s="81">
        <v>701</v>
      </c>
      <c r="X261" s="81">
        <v>131695</v>
      </c>
      <c r="Y261" s="81">
        <v>93590</v>
      </c>
      <c r="Z261" s="81">
        <v>164407</v>
      </c>
      <c r="AA261" s="81">
        <v>45534</v>
      </c>
      <c r="AB261" s="81">
        <v>265457</v>
      </c>
      <c r="AC261" s="81">
        <v>650332.5</v>
      </c>
      <c r="AD261" s="81">
        <v>28.828129786967434</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314.41800000000001</v>
      </c>
      <c r="BJ261" s="81">
        <v>0</v>
      </c>
      <c r="BK261" s="81">
        <v>73.373999999999995</v>
      </c>
      <c r="BL261" s="81">
        <v>0</v>
      </c>
      <c r="BM261" s="82"/>
      <c r="BN261" s="81">
        <v>0</v>
      </c>
      <c r="BO261" s="81">
        <v>0</v>
      </c>
      <c r="BP261" s="81">
        <v>28</v>
      </c>
      <c r="BQ261" s="81">
        <v>0</v>
      </c>
      <c r="BR261" s="81">
        <v>11</v>
      </c>
      <c r="BS261" s="81">
        <v>0</v>
      </c>
      <c r="BT261"/>
      <c r="BU261" s="80"/>
      <c r="BV261" s="80"/>
      <c r="BW261" s="80"/>
      <c r="BX261" s="80"/>
      <c r="BY261" s="80"/>
      <c r="BZ261" s="80"/>
      <c r="CA261" s="80"/>
      <c r="CB261" s="80"/>
      <c r="CC261" s="80"/>
    </row>
    <row r="262" spans="1:81">
      <c r="A262" s="80" t="s">
        <v>1918</v>
      </c>
      <c r="B262" s="80">
        <v>194</v>
      </c>
      <c r="C262" s="80">
        <v>7</v>
      </c>
      <c r="D262" s="80">
        <v>12</v>
      </c>
      <c r="E262" s="80">
        <v>2010</v>
      </c>
      <c r="F262" s="80" t="s">
        <v>86</v>
      </c>
      <c r="G262" s="80" t="s">
        <v>1911</v>
      </c>
      <c r="H262" s="80" t="s">
        <v>1912</v>
      </c>
      <c r="I262" s="177"/>
      <c r="J262" s="81">
        <v>462.39931408979953</v>
      </c>
      <c r="K262" s="81">
        <v>27.008653436571819</v>
      </c>
      <c r="L262" s="81">
        <v>29.983640487303092</v>
      </c>
      <c r="M262" s="81">
        <v>841.61974225177346</v>
      </c>
      <c r="N262" s="81">
        <v>494.23080549069323</v>
      </c>
      <c r="O262" s="81">
        <v>325.50625640108882</v>
      </c>
      <c r="P262" s="81">
        <v>227.63071603839253</v>
      </c>
      <c r="Q262" s="81">
        <v>16.123485070295516</v>
      </c>
      <c r="R262" s="81">
        <v>3.6280891202570795</v>
      </c>
      <c r="S262" s="81">
        <v>29.464008405701225</v>
      </c>
      <c r="T262" s="82"/>
      <c r="U262" s="81">
        <v>35114142</v>
      </c>
      <c r="V262" s="81">
        <v>13513</v>
      </c>
      <c r="W262" s="81">
        <v>701</v>
      </c>
      <c r="X262" s="81">
        <v>131695</v>
      </c>
      <c r="Y262" s="81">
        <v>94392</v>
      </c>
      <c r="Z262" s="81">
        <v>165316</v>
      </c>
      <c r="AA262" s="81">
        <v>44671</v>
      </c>
      <c r="AB262" s="81">
        <v>265009</v>
      </c>
      <c r="AC262" s="81">
        <v>633568</v>
      </c>
      <c r="AD262" s="81">
        <v>29.464008405701225</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313.54899999999998</v>
      </c>
      <c r="BJ262" s="81">
        <v>0</v>
      </c>
      <c r="BK262" s="81">
        <v>60.855000000000004</v>
      </c>
      <c r="BL262" s="81">
        <v>0</v>
      </c>
      <c r="BM262" s="82"/>
      <c r="BN262" s="81">
        <v>0</v>
      </c>
      <c r="BO262" s="81">
        <v>0</v>
      </c>
      <c r="BP262" s="81">
        <v>30</v>
      </c>
      <c r="BQ262" s="81">
        <v>0</v>
      </c>
      <c r="BR262" s="81">
        <v>12</v>
      </c>
      <c r="BS262" s="81">
        <v>0</v>
      </c>
      <c r="BT262"/>
      <c r="BU262" s="80">
        <v>370.959</v>
      </c>
      <c r="BV262" s="80">
        <v>0</v>
      </c>
      <c r="BW262" s="80">
        <v>0</v>
      </c>
      <c r="BX262" s="80">
        <v>0</v>
      </c>
      <c r="BY262" s="80">
        <v>3.4449999999999998</v>
      </c>
      <c r="BZ262" s="80">
        <v>0</v>
      </c>
      <c r="CA262" s="80">
        <v>0</v>
      </c>
      <c r="CB262" s="80">
        <v>0</v>
      </c>
      <c r="CC262" s="80">
        <v>0</v>
      </c>
    </row>
    <row r="263" spans="1:81">
      <c r="A263" s="80" t="s">
        <v>1919</v>
      </c>
      <c r="B263" s="80">
        <v>195</v>
      </c>
      <c r="C263" s="80">
        <v>8</v>
      </c>
      <c r="D263" s="80">
        <v>12</v>
      </c>
      <c r="E263" s="80">
        <v>2011</v>
      </c>
      <c r="F263" s="80" t="s">
        <v>87</v>
      </c>
      <c r="G263" s="80" t="s">
        <v>1911</v>
      </c>
      <c r="H263" s="80" t="s">
        <v>1912</v>
      </c>
      <c r="I263" s="177"/>
      <c r="J263" s="81">
        <v>651.19943682104622</v>
      </c>
      <c r="K263" s="81">
        <v>36.555421845694937</v>
      </c>
      <c r="L263" s="81">
        <v>32.111000802555424</v>
      </c>
      <c r="M263" s="81">
        <v>1002.7570734168464</v>
      </c>
      <c r="N263" s="81">
        <v>667.25996624981099</v>
      </c>
      <c r="O263" s="81">
        <v>323.10603705594809</v>
      </c>
      <c r="P263" s="81">
        <v>218.61295470504564</v>
      </c>
      <c r="Q263" s="81">
        <v>18.576270362924092</v>
      </c>
      <c r="R263" s="81">
        <v>3.5145025343016778</v>
      </c>
      <c r="S263" s="81">
        <v>29.862471534840907</v>
      </c>
      <c r="T263" s="82"/>
      <c r="U263" s="81">
        <v>42490197</v>
      </c>
      <c r="V263" s="81">
        <v>13513</v>
      </c>
      <c r="W263" s="81">
        <v>701</v>
      </c>
      <c r="X263" s="81">
        <v>131695</v>
      </c>
      <c r="Y263" s="81">
        <v>95109</v>
      </c>
      <c r="Z263" s="81">
        <v>167662</v>
      </c>
      <c r="AA263" s="81">
        <v>44178</v>
      </c>
      <c r="AB263" s="81">
        <v>264701</v>
      </c>
      <c r="AC263" s="81">
        <v>612717.5</v>
      </c>
      <c r="AD263" s="81">
        <v>29.862471534840907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325.10599999999999</v>
      </c>
      <c r="BJ263" s="81">
        <v>0</v>
      </c>
      <c r="BK263" s="81">
        <v>59.408000000000008</v>
      </c>
      <c r="BL263" s="81">
        <v>0</v>
      </c>
      <c r="BM263" s="82"/>
      <c r="BN263" s="81">
        <v>0</v>
      </c>
      <c r="BO263" s="81">
        <v>0</v>
      </c>
      <c r="BP263" s="81">
        <v>30</v>
      </c>
      <c r="BQ263" s="81">
        <v>0</v>
      </c>
      <c r="BR263" s="81">
        <v>12</v>
      </c>
      <c r="BS263" s="81">
        <v>0</v>
      </c>
      <c r="BT263"/>
      <c r="BU263" s="80">
        <v>384.51400000000001</v>
      </c>
      <c r="BV263" s="80">
        <v>0</v>
      </c>
      <c r="BW263" s="80">
        <v>0</v>
      </c>
      <c r="BX263" s="80">
        <v>0</v>
      </c>
      <c r="BY263" s="80">
        <v>0</v>
      </c>
      <c r="BZ263" s="80">
        <v>0</v>
      </c>
      <c r="CA263" s="80">
        <v>0</v>
      </c>
      <c r="CB263" s="80">
        <v>0</v>
      </c>
      <c r="CC263" s="80">
        <v>0</v>
      </c>
    </row>
    <row r="264" spans="1:81">
      <c r="A264" s="80" t="s">
        <v>1920</v>
      </c>
      <c r="B264" s="80">
        <v>196</v>
      </c>
      <c r="C264" s="80">
        <v>9</v>
      </c>
      <c r="D264" s="80">
        <v>12</v>
      </c>
      <c r="E264" s="80">
        <v>2012</v>
      </c>
      <c r="F264" s="80" t="s">
        <v>88</v>
      </c>
      <c r="G264" s="80" t="s">
        <v>1911</v>
      </c>
      <c r="H264" s="80" t="s">
        <v>1912</v>
      </c>
      <c r="I264" s="177"/>
      <c r="J264" s="81">
        <v>541.07116458370683</v>
      </c>
      <c r="K264" s="81">
        <v>33.202568084518894</v>
      </c>
      <c r="L264" s="81">
        <v>31.169922905766562</v>
      </c>
      <c r="M264" s="81">
        <v>971.97326437422248</v>
      </c>
      <c r="N264" s="81">
        <v>734.59261946946174</v>
      </c>
      <c r="O264" s="81">
        <v>324.78315477194002</v>
      </c>
      <c r="P264" s="81">
        <v>216.46770739181997</v>
      </c>
      <c r="Q264" s="81">
        <v>20.423766953336123</v>
      </c>
      <c r="R264" s="81">
        <v>3.5932391219643223</v>
      </c>
      <c r="S264" s="81">
        <v>29.007388111852975</v>
      </c>
      <c r="T264" s="82"/>
      <c r="U264" s="81">
        <v>36387338</v>
      </c>
      <c r="V264" s="81">
        <v>13513</v>
      </c>
      <c r="W264" s="81">
        <v>701</v>
      </c>
      <c r="X264" s="81">
        <v>131695</v>
      </c>
      <c r="Y264" s="81">
        <v>97932</v>
      </c>
      <c r="Z264" s="81">
        <v>169869</v>
      </c>
      <c r="AA264" s="81">
        <v>43497</v>
      </c>
      <c r="AB264" s="81">
        <v>267863</v>
      </c>
      <c r="AC264" s="81">
        <v>610219</v>
      </c>
      <c r="AD264" s="81">
        <v>29.007388111852975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320.26100000000002</v>
      </c>
      <c r="BJ264" s="81">
        <v>0</v>
      </c>
      <c r="BK264" s="81">
        <v>84.825000000000003</v>
      </c>
      <c r="BL264" s="81">
        <v>0</v>
      </c>
      <c r="BM264" s="82"/>
      <c r="BN264" s="81">
        <v>0</v>
      </c>
      <c r="BO264" s="81">
        <v>0</v>
      </c>
      <c r="BP264" s="81">
        <v>29</v>
      </c>
      <c r="BQ264" s="81">
        <v>0</v>
      </c>
      <c r="BR264" s="81">
        <v>12</v>
      </c>
      <c r="BS264" s="81">
        <v>0</v>
      </c>
      <c r="BT264"/>
      <c r="BU264" s="80">
        <v>402.81900000000002</v>
      </c>
      <c r="BV264" s="80">
        <v>0</v>
      </c>
      <c r="BW264" s="80">
        <v>0</v>
      </c>
      <c r="BX264" s="80">
        <v>0</v>
      </c>
      <c r="BY264" s="80">
        <v>2.2669999999999999</v>
      </c>
      <c r="BZ264" s="80">
        <v>0</v>
      </c>
      <c r="CA264" s="80">
        <v>0</v>
      </c>
      <c r="CB264" s="80">
        <v>0</v>
      </c>
      <c r="CC264" s="80">
        <v>0</v>
      </c>
    </row>
    <row r="265" spans="1:81">
      <c r="A265" s="80" t="s">
        <v>1921</v>
      </c>
      <c r="B265" s="80">
        <v>197</v>
      </c>
      <c r="C265" s="80">
        <v>10</v>
      </c>
      <c r="D265" s="80">
        <v>12</v>
      </c>
      <c r="E265" s="80">
        <v>2013</v>
      </c>
      <c r="F265" s="80" t="s">
        <v>89</v>
      </c>
      <c r="G265" s="80" t="s">
        <v>1911</v>
      </c>
      <c r="H265" s="80" t="s">
        <v>1912</v>
      </c>
      <c r="I265" s="177"/>
      <c r="J265" s="81">
        <v>568.5531792266504</v>
      </c>
      <c r="K265" s="81">
        <v>27.83836122983179</v>
      </c>
      <c r="L265" s="81">
        <v>32.882636833119051</v>
      </c>
      <c r="M265" s="81">
        <v>998.84819226884883</v>
      </c>
      <c r="N265" s="81">
        <v>706.2822326006368</v>
      </c>
      <c r="O265" s="81">
        <v>314.4544605884501</v>
      </c>
      <c r="P265" s="81">
        <v>215.01543931523813</v>
      </c>
      <c r="Q265" s="81">
        <v>20.729763952319139</v>
      </c>
      <c r="R265" s="81">
        <v>3.6812501534665958</v>
      </c>
      <c r="S265" s="81">
        <v>29.266083865475839</v>
      </c>
      <c r="T265" s="82"/>
      <c r="U265" s="81">
        <v>36397921</v>
      </c>
      <c r="V265" s="81">
        <v>13513</v>
      </c>
      <c r="W265" s="81">
        <v>701</v>
      </c>
      <c r="X265" s="81">
        <v>131695</v>
      </c>
      <c r="Y265" s="81">
        <v>98729</v>
      </c>
      <c r="Z265" s="81">
        <v>171810</v>
      </c>
      <c r="AA265" s="81">
        <v>43043</v>
      </c>
      <c r="AB265" s="81">
        <v>267978</v>
      </c>
      <c r="AC265" s="81">
        <v>610247.5</v>
      </c>
      <c r="AD265" s="81">
        <v>29.266083865475839</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343.31200000000001</v>
      </c>
      <c r="BJ265" s="81">
        <v>0</v>
      </c>
      <c r="BK265" s="81">
        <v>87.418999999999997</v>
      </c>
      <c r="BL265" s="81">
        <v>0</v>
      </c>
      <c r="BM265" s="82"/>
      <c r="BN265" s="81">
        <v>0</v>
      </c>
      <c r="BO265" s="81">
        <v>0</v>
      </c>
      <c r="BP265" s="81">
        <v>29</v>
      </c>
      <c r="BQ265" s="81">
        <v>0</v>
      </c>
      <c r="BR265" s="81">
        <v>12</v>
      </c>
      <c r="BS265" s="81">
        <v>0</v>
      </c>
      <c r="BT265"/>
      <c r="BU265" s="80">
        <v>428.44900000000001</v>
      </c>
      <c r="BV265" s="80">
        <v>0</v>
      </c>
      <c r="BW265" s="80">
        <v>0</v>
      </c>
      <c r="BX265" s="80">
        <v>0</v>
      </c>
      <c r="BY265" s="80">
        <v>2.282</v>
      </c>
      <c r="BZ265" s="80">
        <v>0</v>
      </c>
      <c r="CA265" s="80">
        <v>0</v>
      </c>
      <c r="CB265" s="80">
        <v>0</v>
      </c>
      <c r="CC265" s="80">
        <v>0</v>
      </c>
    </row>
    <row r="266" spans="1:81">
      <c r="A266" s="80" t="s">
        <v>1922</v>
      </c>
      <c r="B266" s="80">
        <v>198</v>
      </c>
      <c r="C266" s="80">
        <v>11</v>
      </c>
      <c r="D266" s="80">
        <v>12</v>
      </c>
      <c r="E266" s="80">
        <v>2014</v>
      </c>
      <c r="F266" s="80" t="s">
        <v>90</v>
      </c>
      <c r="G266" s="80" t="s">
        <v>1911</v>
      </c>
      <c r="H266" s="80" t="s">
        <v>1912</v>
      </c>
      <c r="I266" s="177"/>
      <c r="J266" s="81">
        <v>536.44393083116222</v>
      </c>
      <c r="K266" s="81">
        <v>27.176685587099168</v>
      </c>
      <c r="L266" s="81">
        <v>26.509503534385356</v>
      </c>
      <c r="M266" s="81">
        <v>1002.9617759348027</v>
      </c>
      <c r="N266" s="81">
        <v>722.74257323941993</v>
      </c>
      <c r="O266" s="81">
        <v>302.71366251559709</v>
      </c>
      <c r="P266" s="81">
        <v>214.8282031630668</v>
      </c>
      <c r="Q266" s="81">
        <v>19.843033511059186</v>
      </c>
      <c r="R266" s="81">
        <v>3.667792905609129</v>
      </c>
      <c r="S266" s="81">
        <v>32.764866396337382</v>
      </c>
      <c r="T266" s="82"/>
      <c r="U266" s="81">
        <v>36269366</v>
      </c>
      <c r="V266" s="81">
        <v>11535</v>
      </c>
      <c r="W266" s="81">
        <v>729</v>
      </c>
      <c r="X266" s="81">
        <v>129596</v>
      </c>
      <c r="Y266" s="81">
        <v>99530</v>
      </c>
      <c r="Z266" s="81">
        <v>174196</v>
      </c>
      <c r="AA266" s="81">
        <v>42783</v>
      </c>
      <c r="AB266" s="81">
        <v>267355</v>
      </c>
      <c r="AC266" s="81">
        <v>609928.5</v>
      </c>
      <c r="AD266" s="81">
        <v>32.764866396337382</v>
      </c>
      <c r="AE266" s="82"/>
      <c r="AF266" s="81">
        <v>453463907.51139051</v>
      </c>
      <c r="AG266" s="81">
        <v>21686740.720616017</v>
      </c>
      <c r="AH266" s="81">
        <v>4800978.7782881921</v>
      </c>
      <c r="AI266" s="81">
        <v>845040025.44526279</v>
      </c>
      <c r="AJ266" s="81">
        <v>980025822.46873593</v>
      </c>
      <c r="AK266" s="81">
        <v>0</v>
      </c>
      <c r="AL266" s="81">
        <v>0</v>
      </c>
      <c r="AM266" s="81">
        <v>36703846.356762357</v>
      </c>
      <c r="AN266" s="81">
        <v>0</v>
      </c>
      <c r="AO266" s="81">
        <v>0</v>
      </c>
      <c r="AP266" s="82"/>
      <c r="AQ266" s="81">
        <v>2711</v>
      </c>
      <c r="AR266" s="81">
        <v>354</v>
      </c>
      <c r="AS266" s="81">
        <v>0</v>
      </c>
      <c r="AT266" s="81">
        <v>0</v>
      </c>
      <c r="AU266" s="81">
        <v>0</v>
      </c>
      <c r="AV266" s="81">
        <v>0</v>
      </c>
      <c r="AW266" s="81" t="s">
        <v>564</v>
      </c>
      <c r="AX266" s="82"/>
      <c r="AY266" s="81">
        <v>11452.042000000001</v>
      </c>
      <c r="AZ266" s="81">
        <v>21645.4</v>
      </c>
      <c r="BA266" s="81">
        <v>0</v>
      </c>
      <c r="BB266" s="81">
        <v>0</v>
      </c>
      <c r="BC266" s="81">
        <v>0</v>
      </c>
      <c r="BD266" s="81">
        <v>0</v>
      </c>
      <c r="BE266" s="81" t="s">
        <v>564</v>
      </c>
      <c r="BF266" s="82"/>
      <c r="BG266" s="81">
        <v>0</v>
      </c>
      <c r="BH266" s="81">
        <v>0</v>
      </c>
      <c r="BI266" s="81">
        <v>356.87099999999998</v>
      </c>
      <c r="BJ266" s="81">
        <v>0</v>
      </c>
      <c r="BK266" s="81">
        <v>82.448999999999998</v>
      </c>
      <c r="BL266" s="81">
        <v>0</v>
      </c>
      <c r="BM266" s="82"/>
      <c r="BN266" s="81">
        <v>0</v>
      </c>
      <c r="BO266" s="81">
        <v>0</v>
      </c>
      <c r="BP266" s="81">
        <v>31</v>
      </c>
      <c r="BQ266" s="81">
        <v>0</v>
      </c>
      <c r="BR266" s="81">
        <v>12</v>
      </c>
      <c r="BS266" s="81">
        <v>0</v>
      </c>
      <c r="BT266"/>
      <c r="BU266" s="80">
        <v>436.86900000000003</v>
      </c>
      <c r="BV266" s="80">
        <v>0</v>
      </c>
      <c r="BW266" s="80">
        <v>0</v>
      </c>
      <c r="BX266" s="80">
        <v>0</v>
      </c>
      <c r="BY266" s="80">
        <v>2.4510000000000001</v>
      </c>
      <c r="BZ266" s="80">
        <v>0</v>
      </c>
      <c r="CA266" s="80">
        <v>0</v>
      </c>
      <c r="CB266" s="80">
        <v>0</v>
      </c>
      <c r="CC266" s="80">
        <v>0</v>
      </c>
    </row>
    <row r="267" spans="1:81">
      <c r="A267" s="80" t="s">
        <v>1923</v>
      </c>
      <c r="B267" s="80">
        <v>199</v>
      </c>
      <c r="C267" s="80">
        <v>12</v>
      </c>
      <c r="D267" s="80">
        <v>12</v>
      </c>
      <c r="E267" s="80">
        <v>2015</v>
      </c>
      <c r="F267" s="80" t="s">
        <v>91</v>
      </c>
      <c r="G267" s="80" t="s">
        <v>1911</v>
      </c>
      <c r="H267" s="80" t="s">
        <v>1912</v>
      </c>
      <c r="I267" s="177"/>
      <c r="J267" s="81">
        <v>532.03847160660109</v>
      </c>
      <c r="K267" s="81">
        <v>26.421801815086365</v>
      </c>
      <c r="L267" s="81">
        <v>21.327856069859266</v>
      </c>
      <c r="M267" s="81">
        <v>752.17475471139733</v>
      </c>
      <c r="N267" s="81">
        <v>690.86274902843843</v>
      </c>
      <c r="O267" s="81">
        <v>302.06591431807573</v>
      </c>
      <c r="P267" s="81">
        <v>213.38913891721117</v>
      </c>
      <c r="Q267" s="81">
        <v>19.367073419123848</v>
      </c>
      <c r="R267" s="81">
        <v>3.8112046046569676</v>
      </c>
      <c r="S267" s="81">
        <v>33.32531599120081</v>
      </c>
      <c r="T267" s="82"/>
      <c r="U267" s="81">
        <v>40068882</v>
      </c>
      <c r="V267" s="81">
        <v>11535</v>
      </c>
      <c r="W267" s="81">
        <v>729</v>
      </c>
      <c r="X267" s="81">
        <v>129596</v>
      </c>
      <c r="Y267" s="81">
        <v>100327</v>
      </c>
      <c r="Z267" s="81">
        <v>175498</v>
      </c>
      <c r="AA267" s="81">
        <v>42463</v>
      </c>
      <c r="AB267" s="81">
        <v>266553</v>
      </c>
      <c r="AC267" s="81">
        <v>652870</v>
      </c>
      <c r="AD267" s="81">
        <v>33.32531599120081</v>
      </c>
      <c r="AE267" s="82"/>
      <c r="AF267" s="81">
        <v>455389107.93760049</v>
      </c>
      <c r="AG267" s="81">
        <v>19568182.557388615</v>
      </c>
      <c r="AH267" s="81">
        <v>3037360.6582819615</v>
      </c>
      <c r="AI267" s="81">
        <v>823712232.07182074</v>
      </c>
      <c r="AJ267" s="81">
        <v>982197968.06829047</v>
      </c>
      <c r="AK267" s="81">
        <v>0</v>
      </c>
      <c r="AL267" s="81">
        <v>0</v>
      </c>
      <c r="AM267" s="81">
        <v>36529970.502219342</v>
      </c>
      <c r="AN267" s="81">
        <v>0</v>
      </c>
      <c r="AO267" s="81">
        <v>0</v>
      </c>
      <c r="AP267" s="82"/>
      <c r="AQ267" s="81">
        <v>2959</v>
      </c>
      <c r="AR267" s="81">
        <v>475</v>
      </c>
      <c r="AS267" s="81">
        <v>0</v>
      </c>
      <c r="AT267" s="81">
        <v>2</v>
      </c>
      <c r="AU267" s="81">
        <v>0</v>
      </c>
      <c r="AV267" s="81">
        <v>0</v>
      </c>
      <c r="AW267" s="81" t="s">
        <v>564</v>
      </c>
      <c r="AX267" s="82"/>
      <c r="AY267" s="81">
        <v>12689.712</v>
      </c>
      <c r="AZ267" s="81">
        <v>30919.9</v>
      </c>
      <c r="BA267" s="81">
        <v>0</v>
      </c>
      <c r="BB267" s="81">
        <v>166.6</v>
      </c>
      <c r="BC267" s="81">
        <v>0</v>
      </c>
      <c r="BD267" s="81">
        <v>0</v>
      </c>
      <c r="BE267" s="81" t="s">
        <v>564</v>
      </c>
      <c r="BF267" s="82"/>
      <c r="BG267" s="81">
        <v>0</v>
      </c>
      <c r="BH267" s="81">
        <v>0</v>
      </c>
      <c r="BI267" s="81">
        <v>361.95</v>
      </c>
      <c r="BJ267" s="81">
        <v>0</v>
      </c>
      <c r="BK267" s="81">
        <v>79.481999999999999</v>
      </c>
      <c r="BL267" s="81">
        <v>0</v>
      </c>
      <c r="BM267" s="82"/>
      <c r="BN267" s="81">
        <v>0</v>
      </c>
      <c r="BO267" s="81">
        <v>0</v>
      </c>
      <c r="BP267" s="81">
        <v>31</v>
      </c>
      <c r="BQ267" s="81">
        <v>0</v>
      </c>
      <c r="BR267" s="81">
        <v>12</v>
      </c>
      <c r="BS267" s="81">
        <v>0</v>
      </c>
      <c r="BT267"/>
      <c r="BU267" s="80">
        <v>441.43200000000002</v>
      </c>
      <c r="BV267" s="80">
        <v>0</v>
      </c>
      <c r="BW267" s="80">
        <v>0</v>
      </c>
      <c r="BX267" s="80">
        <v>0</v>
      </c>
      <c r="BY267" s="80">
        <v>0</v>
      </c>
      <c r="BZ267" s="80">
        <v>0</v>
      </c>
      <c r="CA267" s="80">
        <v>0</v>
      </c>
      <c r="CB267" s="80">
        <v>0</v>
      </c>
      <c r="CC267" s="80">
        <v>0</v>
      </c>
    </row>
    <row r="268" spans="1:81">
      <c r="A268" s="80" t="s">
        <v>1924</v>
      </c>
      <c r="B268" s="80">
        <v>200</v>
      </c>
      <c r="C268" s="80">
        <v>13</v>
      </c>
      <c r="D268" s="80">
        <v>12</v>
      </c>
      <c r="E268" s="80">
        <v>2016</v>
      </c>
      <c r="F268" s="80" t="s">
        <v>92</v>
      </c>
      <c r="G268" s="80" t="s">
        <v>1911</v>
      </c>
      <c r="H268" s="80" t="s">
        <v>1912</v>
      </c>
      <c r="I268" s="177"/>
      <c r="J268" s="81">
        <v>561.36905022526514</v>
      </c>
      <c r="K268" s="81">
        <v>26.770690389147461</v>
      </c>
      <c r="L268" s="81">
        <v>26.989759304023835</v>
      </c>
      <c r="M268" s="81">
        <v>663.51144416919317</v>
      </c>
      <c r="N268" s="81">
        <v>673.26768103555582</v>
      </c>
      <c r="O268" s="81">
        <v>300.67788413402138</v>
      </c>
      <c r="P268" s="81">
        <v>213.04523936469437</v>
      </c>
      <c r="Q268" s="81">
        <v>18.773710474765753</v>
      </c>
      <c r="R268" s="81">
        <v>3.7302954303900902</v>
      </c>
      <c r="S268" s="81">
        <v>31.260117874438588</v>
      </c>
      <c r="T268" s="82"/>
      <c r="U268" s="81">
        <v>41228687</v>
      </c>
      <c r="V268" s="81">
        <v>11535</v>
      </c>
      <c r="W268" s="81">
        <v>729</v>
      </c>
      <c r="X268" s="81">
        <v>129596</v>
      </c>
      <c r="Y268" s="81">
        <v>101346</v>
      </c>
      <c r="Z268" s="81">
        <v>176839</v>
      </c>
      <c r="AA268" s="81">
        <v>43848</v>
      </c>
      <c r="AB268" s="81">
        <v>265796</v>
      </c>
      <c r="AC268" s="81">
        <v>637097.74042198737</v>
      </c>
      <c r="AD268" s="81">
        <v>31.260117874438588</v>
      </c>
      <c r="AE268" s="82"/>
      <c r="AF268" s="81">
        <v>484510720.71833837</v>
      </c>
      <c r="AG268" s="81">
        <v>18605566.774011631</v>
      </c>
      <c r="AH268" s="81">
        <v>3010866.5365303839</v>
      </c>
      <c r="AI268" s="81">
        <v>816786571.90770733</v>
      </c>
      <c r="AJ268" s="81">
        <v>933443970.34190154</v>
      </c>
      <c r="AK268" s="81">
        <v>0</v>
      </c>
      <c r="AL268" s="81">
        <v>0</v>
      </c>
      <c r="AM268" s="81">
        <v>36454526.431850709</v>
      </c>
      <c r="AN268" s="81">
        <v>0</v>
      </c>
      <c r="AO268" s="81">
        <v>0</v>
      </c>
      <c r="AP268" s="82"/>
      <c r="AQ268" s="81">
        <v>3194</v>
      </c>
      <c r="AR268" s="81">
        <v>563</v>
      </c>
      <c r="AS268" s="81">
        <v>0</v>
      </c>
      <c r="AT268" s="81">
        <v>2</v>
      </c>
      <c r="AU268" s="81">
        <v>0</v>
      </c>
      <c r="AV268" s="81">
        <v>0</v>
      </c>
      <c r="AW268" s="81" t="s">
        <v>564</v>
      </c>
      <c r="AX268" s="82"/>
      <c r="AY268" s="81">
        <v>13979.049000000001</v>
      </c>
      <c r="AZ268" s="81">
        <v>37772.699999999997</v>
      </c>
      <c r="BA268" s="81">
        <v>0</v>
      </c>
      <c r="BB268" s="81">
        <v>166.6</v>
      </c>
      <c r="BC268" s="81">
        <v>0</v>
      </c>
      <c r="BD268" s="81">
        <v>0</v>
      </c>
      <c r="BE268" s="81" t="s">
        <v>564</v>
      </c>
      <c r="BF268" s="82"/>
      <c r="BG268" s="81">
        <v>0</v>
      </c>
      <c r="BH268" s="81">
        <v>0</v>
      </c>
      <c r="BI268" s="81">
        <v>372.91300000000001</v>
      </c>
      <c r="BJ268" s="81">
        <v>0</v>
      </c>
      <c r="BK268" s="81">
        <v>72.335999999999999</v>
      </c>
      <c r="BL268" s="81">
        <v>0</v>
      </c>
      <c r="BM268" s="82"/>
      <c r="BN268" s="81">
        <v>0</v>
      </c>
      <c r="BO268" s="81">
        <v>0</v>
      </c>
      <c r="BP268" s="81">
        <v>31</v>
      </c>
      <c r="BQ268" s="81">
        <v>0</v>
      </c>
      <c r="BR268" s="81">
        <v>11</v>
      </c>
      <c r="BS268" s="81">
        <v>0</v>
      </c>
      <c r="BT268"/>
      <c r="BU268" s="80">
        <v>445.24900000000002</v>
      </c>
      <c r="BV268" s="80">
        <v>0</v>
      </c>
      <c r="BW268" s="80">
        <v>0</v>
      </c>
      <c r="BX268" s="80">
        <v>0</v>
      </c>
      <c r="BY268" s="80">
        <v>0</v>
      </c>
      <c r="BZ268" s="80">
        <v>0</v>
      </c>
      <c r="CA268" s="80">
        <v>0</v>
      </c>
      <c r="CB268" s="80">
        <v>0</v>
      </c>
      <c r="CC268" s="80">
        <v>0</v>
      </c>
    </row>
    <row r="269" spans="1:81">
      <c r="A269" s="80" t="s">
        <v>1925</v>
      </c>
      <c r="B269" s="80">
        <v>201</v>
      </c>
      <c r="C269" s="80">
        <v>14</v>
      </c>
      <c r="D269" s="80">
        <v>12</v>
      </c>
      <c r="E269" s="80">
        <v>2017</v>
      </c>
      <c r="F269" s="80" t="s">
        <v>71</v>
      </c>
      <c r="G269" s="80" t="s">
        <v>1911</v>
      </c>
      <c r="H269" s="80" t="s">
        <v>1912</v>
      </c>
      <c r="I269" s="177"/>
      <c r="J269" s="81">
        <v>513.23715246280915</v>
      </c>
      <c r="K269" s="81">
        <v>25.878098044484666</v>
      </c>
      <c r="L269" s="81">
        <v>27.683128553418211</v>
      </c>
      <c r="M269" s="81">
        <v>610.02233547103106</v>
      </c>
      <c r="N269" s="81">
        <v>672.62967861667903</v>
      </c>
      <c r="O269" s="81">
        <v>298.59145173169452</v>
      </c>
      <c r="P269" s="81">
        <v>211.33357807410508</v>
      </c>
      <c r="Q269" s="81">
        <v>18.117432770649188</v>
      </c>
      <c r="R269" s="81">
        <v>3.5557503470074012</v>
      </c>
      <c r="S269" s="81">
        <v>28.701268453696329</v>
      </c>
      <c r="T269" s="82"/>
      <c r="U269" s="81">
        <v>42709238</v>
      </c>
      <c r="V269" s="81">
        <v>11535</v>
      </c>
      <c r="W269" s="81">
        <v>729</v>
      </c>
      <c r="X269" s="81">
        <v>129596</v>
      </c>
      <c r="Y269" s="81">
        <v>102525</v>
      </c>
      <c r="Z269" s="81">
        <v>178525</v>
      </c>
      <c r="AA269" s="81">
        <v>43773</v>
      </c>
      <c r="AB269" s="81">
        <v>265260</v>
      </c>
      <c r="AC269" s="81">
        <v>619336.99999999988</v>
      </c>
      <c r="AD269" s="81">
        <v>28.701268453696329</v>
      </c>
      <c r="AE269" s="82"/>
      <c r="AF269" s="81">
        <v>483114457.57535839</v>
      </c>
      <c r="AG269" s="81">
        <v>18765202.402445599</v>
      </c>
      <c r="AH269" s="81">
        <v>4318037.6324083181</v>
      </c>
      <c r="AI269" s="81">
        <v>823710589.66535211</v>
      </c>
      <c r="AJ269" s="81">
        <v>988951328.56967175</v>
      </c>
      <c r="AK269" s="81">
        <v>0</v>
      </c>
      <c r="AL269" s="81">
        <v>0</v>
      </c>
      <c r="AM269" s="81">
        <v>36437939.165854327</v>
      </c>
      <c r="AN269" s="81">
        <v>0</v>
      </c>
      <c r="AO269" s="81">
        <v>0</v>
      </c>
      <c r="AP269" s="82"/>
      <c r="AQ269" s="81">
        <v>3340</v>
      </c>
      <c r="AR269" s="81">
        <v>611</v>
      </c>
      <c r="AS269" s="81">
        <v>0</v>
      </c>
      <c r="AT269" s="81">
        <v>2</v>
      </c>
      <c r="AU269" s="81">
        <v>0</v>
      </c>
      <c r="AV269" s="81">
        <v>0</v>
      </c>
      <c r="AW269" s="81" t="s">
        <v>564</v>
      </c>
      <c r="AX269" s="82"/>
      <c r="AY269" s="81">
        <v>14834.261</v>
      </c>
      <c r="AZ269" s="81">
        <v>41349.1</v>
      </c>
      <c r="BA269" s="81">
        <v>0</v>
      </c>
      <c r="BB269" s="81">
        <v>166.6</v>
      </c>
      <c r="BC269" s="81">
        <v>0</v>
      </c>
      <c r="BD269" s="81">
        <v>0</v>
      </c>
      <c r="BE269" s="81" t="s">
        <v>564</v>
      </c>
      <c r="BF269" s="82"/>
      <c r="BG269" s="81">
        <v>0</v>
      </c>
      <c r="BH269" s="81">
        <v>0</v>
      </c>
      <c r="BI269" s="81">
        <v>383.11</v>
      </c>
      <c r="BJ269" s="81">
        <v>0</v>
      </c>
      <c r="BK269" s="81">
        <v>76.100999999999999</v>
      </c>
      <c r="BL269" s="81">
        <v>0</v>
      </c>
      <c r="BM269" s="82"/>
      <c r="BN269" s="81">
        <v>0</v>
      </c>
      <c r="BO269" s="81">
        <v>0</v>
      </c>
      <c r="BP269" s="81">
        <v>29</v>
      </c>
      <c r="BQ269" s="81">
        <v>0</v>
      </c>
      <c r="BR269" s="81">
        <v>11</v>
      </c>
      <c r="BS269" s="81">
        <v>0</v>
      </c>
      <c r="BT269"/>
      <c r="BU269" s="80">
        <v>459.21100000000001</v>
      </c>
      <c r="BV269" s="80">
        <v>0</v>
      </c>
      <c r="BW269" s="80">
        <v>0</v>
      </c>
      <c r="BX269" s="80">
        <v>0</v>
      </c>
      <c r="BY269" s="80">
        <v>0</v>
      </c>
      <c r="BZ269" s="80">
        <v>0</v>
      </c>
      <c r="CA269" s="80">
        <v>0</v>
      </c>
      <c r="CB269" s="80">
        <v>0</v>
      </c>
      <c r="CC269" s="80">
        <v>0</v>
      </c>
    </row>
    <row r="270" spans="1:81">
      <c r="A270" s="80" t="s">
        <v>1926</v>
      </c>
      <c r="B270" s="80">
        <v>202</v>
      </c>
      <c r="C270" s="80">
        <v>15</v>
      </c>
      <c r="D270" s="80">
        <v>12</v>
      </c>
      <c r="E270" s="80">
        <v>2018</v>
      </c>
      <c r="F270" s="80" t="s">
        <v>93</v>
      </c>
      <c r="G270" s="80" t="s">
        <v>1911</v>
      </c>
      <c r="H270" s="80" t="s">
        <v>1912</v>
      </c>
      <c r="I270" s="177"/>
      <c r="J270" s="81">
        <v>568.47574353824461</v>
      </c>
      <c r="K270" s="81">
        <v>23.60641244936869</v>
      </c>
      <c r="L270" s="81">
        <v>24.77005509235773</v>
      </c>
      <c r="M270" s="81">
        <v>555.38023974861005</v>
      </c>
      <c r="N270" s="81">
        <v>618.12051150189666</v>
      </c>
      <c r="O270" s="81">
        <v>294.20584813181432</v>
      </c>
      <c r="P270" s="81">
        <v>210.65909914182532</v>
      </c>
      <c r="Q270" s="81">
        <v>16.754768172587251</v>
      </c>
      <c r="R270" s="81">
        <v>3.9257913591372131</v>
      </c>
      <c r="S270" s="81">
        <v>27.108070944609892</v>
      </c>
      <c r="T270" s="82"/>
      <c r="U270" s="81">
        <v>47031742</v>
      </c>
      <c r="V270" s="81">
        <v>11535</v>
      </c>
      <c r="W270" s="81">
        <v>729</v>
      </c>
      <c r="X270" s="81">
        <v>129596</v>
      </c>
      <c r="Y270" s="81">
        <v>103510</v>
      </c>
      <c r="Z270" s="81">
        <v>179271</v>
      </c>
      <c r="AA270" s="81">
        <v>44072</v>
      </c>
      <c r="AB270" s="81">
        <v>264356</v>
      </c>
      <c r="AC270" s="81">
        <v>681110.5</v>
      </c>
      <c r="AD270" s="81">
        <v>27.108070944609889</v>
      </c>
      <c r="AE270" s="82"/>
      <c r="AF270" s="81">
        <v>549248880.82296062</v>
      </c>
      <c r="AG270" s="81">
        <v>16697650.9378333</v>
      </c>
      <c r="AH270" s="81">
        <v>3995627.0860686032</v>
      </c>
      <c r="AI270" s="81">
        <v>774341519.87539697</v>
      </c>
      <c r="AJ270" s="81">
        <v>994946251.70363271</v>
      </c>
      <c r="AK270" s="81">
        <v>0</v>
      </c>
      <c r="AL270" s="81">
        <v>0</v>
      </c>
      <c r="AM270" s="81">
        <v>36388897.023288652</v>
      </c>
      <c r="AN270" s="81">
        <v>0</v>
      </c>
      <c r="AO270" s="81">
        <v>0</v>
      </c>
      <c r="AP270" s="82"/>
      <c r="AQ270" s="81">
        <v>3562</v>
      </c>
      <c r="AR270" s="81">
        <v>648</v>
      </c>
      <c r="AS270" s="81">
        <v>0</v>
      </c>
      <c r="AT270" s="81">
        <v>3</v>
      </c>
      <c r="AU270" s="81">
        <v>0</v>
      </c>
      <c r="AV270" s="81">
        <v>0</v>
      </c>
      <c r="AW270" s="81" t="s">
        <v>564</v>
      </c>
      <c r="AX270" s="82"/>
      <c r="AY270" s="81">
        <v>15961.824999999981</v>
      </c>
      <c r="AZ270" s="81">
        <v>47798</v>
      </c>
      <c r="BA270" s="81">
        <v>0</v>
      </c>
      <c r="BB270" s="81">
        <v>184</v>
      </c>
      <c r="BC270" s="81">
        <v>0</v>
      </c>
      <c r="BD270" s="81">
        <v>0</v>
      </c>
      <c r="BE270" s="81" t="s">
        <v>564</v>
      </c>
      <c r="BF270" s="82"/>
      <c r="BG270" s="81">
        <v>0</v>
      </c>
      <c r="BH270" s="81">
        <v>0</v>
      </c>
      <c r="BI270" s="81">
        <v>362.03300000000002</v>
      </c>
      <c r="BJ270" s="81">
        <v>0</v>
      </c>
      <c r="BK270" s="81">
        <v>72.673999999999992</v>
      </c>
      <c r="BL270" s="81">
        <v>0</v>
      </c>
      <c r="BM270" s="82"/>
      <c r="BN270" s="81">
        <v>0</v>
      </c>
      <c r="BO270" s="81">
        <v>0</v>
      </c>
      <c r="BP270" s="81">
        <v>28</v>
      </c>
      <c r="BQ270" s="81">
        <v>0</v>
      </c>
      <c r="BR270" s="81">
        <v>11</v>
      </c>
      <c r="BS270" s="81">
        <v>0</v>
      </c>
      <c r="BT270"/>
      <c r="BU270" s="80">
        <v>422.46899999999999</v>
      </c>
      <c r="BV270" s="80">
        <v>12.238</v>
      </c>
      <c r="BW270" s="80">
        <v>0</v>
      </c>
      <c r="BX270" s="80">
        <v>0</v>
      </c>
      <c r="BY270" s="80">
        <v>0</v>
      </c>
      <c r="BZ270" s="80">
        <v>0</v>
      </c>
      <c r="CA270" s="80">
        <v>0</v>
      </c>
      <c r="CB270" s="80">
        <v>0</v>
      </c>
      <c r="CC270" s="80">
        <v>0</v>
      </c>
    </row>
    <row r="271" spans="1:81">
      <c r="A271" s="80" t="s">
        <v>1927</v>
      </c>
      <c r="B271" s="80">
        <v>203</v>
      </c>
      <c r="C271" s="80">
        <v>16</v>
      </c>
      <c r="D271" s="80">
        <v>12</v>
      </c>
      <c r="E271" s="80">
        <v>2019</v>
      </c>
      <c r="F271" s="80" t="s">
        <v>73</v>
      </c>
      <c r="G271" s="80" t="s">
        <v>1911</v>
      </c>
      <c r="H271" s="80" t="s">
        <v>1912</v>
      </c>
      <c r="I271" s="177"/>
      <c r="J271" s="81">
        <v>512.26997998039644</v>
      </c>
      <c r="K271" s="81">
        <v>21.249350722684795</v>
      </c>
      <c r="L271" s="81">
        <v>24.906239877892077</v>
      </c>
      <c r="M271" s="81">
        <v>555.74040401028753</v>
      </c>
      <c r="N271" s="81">
        <v>514.88455059158457</v>
      </c>
      <c r="O271" s="81">
        <v>287.25290224695055</v>
      </c>
      <c r="P271" s="81">
        <v>204.59032747143098</v>
      </c>
      <c r="Q271" s="81">
        <v>16.238791485236163</v>
      </c>
      <c r="R271" s="81">
        <v>3.8396342321356727</v>
      </c>
      <c r="S271" s="81">
        <v>29.341979173426378</v>
      </c>
      <c r="T271" s="82"/>
      <c r="U271" s="81">
        <v>46040083</v>
      </c>
      <c r="V271" s="81">
        <v>11535</v>
      </c>
      <c r="W271" s="81">
        <v>729</v>
      </c>
      <c r="X271" s="81">
        <v>129596</v>
      </c>
      <c r="Y271" s="81">
        <v>104505</v>
      </c>
      <c r="Z271" s="81">
        <v>179840</v>
      </c>
      <c r="AA271" s="81">
        <v>42482</v>
      </c>
      <c r="AB271" s="81">
        <v>263152</v>
      </c>
      <c r="AC271" s="81">
        <v>677073.5</v>
      </c>
      <c r="AD271" s="81">
        <v>29.341979173426381</v>
      </c>
      <c r="AE271" s="82"/>
      <c r="AF271" s="81">
        <v>501361908.01513052</v>
      </c>
      <c r="AG271" s="81">
        <v>16128133.483028609</v>
      </c>
      <c r="AH271" s="81">
        <v>4275435.8108736426</v>
      </c>
      <c r="AI271" s="81">
        <v>837909420.65998912</v>
      </c>
      <c r="AJ271" s="81">
        <v>829122688.9654448</v>
      </c>
      <c r="AK271" s="81">
        <v>0</v>
      </c>
      <c r="AL271" s="81">
        <v>0</v>
      </c>
      <c r="AM271" s="81">
        <v>35839321.39280463</v>
      </c>
      <c r="AN271" s="81">
        <v>0</v>
      </c>
      <c r="AO271" s="81">
        <v>0</v>
      </c>
      <c r="AP271" s="82"/>
      <c r="AQ271" s="81">
        <v>3787</v>
      </c>
      <c r="AR271" s="81">
        <v>679</v>
      </c>
      <c r="AS271" s="81">
        <v>0</v>
      </c>
      <c r="AT271" s="81">
        <v>5</v>
      </c>
      <c r="AU271" s="81">
        <v>0</v>
      </c>
      <c r="AV271" s="81">
        <v>0</v>
      </c>
      <c r="AW271" s="81" t="s">
        <v>564</v>
      </c>
      <c r="AX271" s="82"/>
      <c r="AY271" s="81">
        <v>17138.854999999981</v>
      </c>
      <c r="AZ271" s="81">
        <v>48405.399999999987</v>
      </c>
      <c r="BA271" s="81">
        <v>0</v>
      </c>
      <c r="BB271" s="81">
        <v>944.4</v>
      </c>
      <c r="BC271" s="81">
        <v>0</v>
      </c>
      <c r="BD271" s="81">
        <v>0</v>
      </c>
      <c r="BE271" s="81" t="s">
        <v>564</v>
      </c>
      <c r="BF271" s="82"/>
      <c r="BG271" s="81">
        <v>0</v>
      </c>
      <c r="BH271" s="81">
        <v>0</v>
      </c>
      <c r="BI271" s="81">
        <v>327.25</v>
      </c>
      <c r="BJ271" s="81">
        <v>0</v>
      </c>
      <c r="BK271" s="81">
        <v>72.825999999999993</v>
      </c>
      <c r="BL271" s="81">
        <v>0</v>
      </c>
      <c r="BM271" s="82"/>
      <c r="BN271" s="81">
        <v>0</v>
      </c>
      <c r="BO271" s="81">
        <v>0</v>
      </c>
      <c r="BP271" s="81">
        <v>28</v>
      </c>
      <c r="BQ271" s="81">
        <v>0</v>
      </c>
      <c r="BR271" s="81">
        <v>11</v>
      </c>
      <c r="BS271" s="81">
        <v>0</v>
      </c>
      <c r="BT271"/>
      <c r="BU271" s="80">
        <v>385.92399999999998</v>
      </c>
      <c r="BV271" s="80">
        <v>14.151999999999999</v>
      </c>
      <c r="BW271" s="80">
        <v>0</v>
      </c>
      <c r="BX271" s="80">
        <v>0</v>
      </c>
      <c r="BY271" s="80">
        <v>0</v>
      </c>
      <c r="BZ271" s="80">
        <v>0</v>
      </c>
      <c r="CA271" s="80">
        <v>0</v>
      </c>
      <c r="CB271" s="80">
        <v>0</v>
      </c>
      <c r="CC271" s="80">
        <v>0</v>
      </c>
    </row>
    <row r="272" spans="1:81">
      <c r="A272" s="80" t="s">
        <v>1928</v>
      </c>
      <c r="B272" s="80">
        <v>204</v>
      </c>
      <c r="C272" s="80">
        <v>17</v>
      </c>
      <c r="D272" s="80">
        <v>12</v>
      </c>
      <c r="E272" s="80">
        <v>2020</v>
      </c>
      <c r="F272" s="80" t="s">
        <v>218</v>
      </c>
      <c r="G272" s="80" t="s">
        <v>1911</v>
      </c>
      <c r="H272" s="80" t="s">
        <v>1912</v>
      </c>
      <c r="I272" s="177"/>
      <c r="J272" s="81">
        <v>415.4062424270769</v>
      </c>
      <c r="K272" s="81">
        <v>22.855378404797595</v>
      </c>
      <c r="L272" s="81">
        <v>29.565524549230613</v>
      </c>
      <c r="M272" s="81">
        <v>465.59980646589372</v>
      </c>
      <c r="N272" s="81">
        <v>473.6142076406033</v>
      </c>
      <c r="O272" s="81">
        <v>252.4508748929866</v>
      </c>
      <c r="P272" s="81">
        <v>195.01605485522379</v>
      </c>
      <c r="Q272" s="81">
        <v>15.425885847505</v>
      </c>
      <c r="R272" s="81">
        <v>3.4976482205000989</v>
      </c>
      <c r="S272" s="81">
        <v>29.472558567567361</v>
      </c>
      <c r="T272" s="82"/>
      <c r="U272" s="81">
        <v>40507035</v>
      </c>
      <c r="V272" s="81">
        <v>11308</v>
      </c>
      <c r="W272" s="81">
        <v>1316</v>
      </c>
      <c r="X272" s="81">
        <v>130004</v>
      </c>
      <c r="Y272" s="81">
        <v>105318</v>
      </c>
      <c r="Z272" s="81">
        <v>180395</v>
      </c>
      <c r="AA272" s="81">
        <v>43996</v>
      </c>
      <c r="AB272" s="81">
        <v>261619</v>
      </c>
      <c r="AC272" s="81">
        <v>619985.99999999988</v>
      </c>
      <c r="AD272" s="81">
        <v>29.472558567567361</v>
      </c>
      <c r="AE272" s="82"/>
      <c r="AF272" s="81">
        <v>441083170.72744322</v>
      </c>
      <c r="AG272" s="81">
        <v>16730837.303929554</v>
      </c>
      <c r="AH272" s="81">
        <v>5006242.1520345816</v>
      </c>
      <c r="AI272" s="81">
        <v>733107693.27301824</v>
      </c>
      <c r="AJ272" s="81">
        <v>842150202.7299931</v>
      </c>
      <c r="AK272" s="81"/>
      <c r="AL272" s="81"/>
      <c r="AM272" s="81">
        <v>34144186.147714086</v>
      </c>
      <c r="AN272" s="81"/>
      <c r="AO272" s="81"/>
      <c r="AP272" s="82"/>
      <c r="AQ272" s="81">
        <v>4008</v>
      </c>
      <c r="AR272" s="81">
        <v>685</v>
      </c>
      <c r="AS272" s="81">
        <v>0</v>
      </c>
      <c r="AT272" s="81">
        <v>5</v>
      </c>
      <c r="AU272" s="81">
        <v>0</v>
      </c>
      <c r="AV272" s="81">
        <v>0</v>
      </c>
      <c r="AW272" s="81">
        <v>0</v>
      </c>
      <c r="AX272" s="82"/>
      <c r="AY272" s="81">
        <v>18316.557999999939</v>
      </c>
      <c r="AZ272" s="81">
        <v>49503.400000000023</v>
      </c>
      <c r="BA272" s="81">
        <v>0</v>
      </c>
      <c r="BB272" s="81">
        <v>944.4</v>
      </c>
      <c r="BC272" s="81">
        <v>0</v>
      </c>
      <c r="BD272" s="81">
        <v>0</v>
      </c>
      <c r="BE272" s="81">
        <v>0</v>
      </c>
      <c r="BF272" s="82"/>
      <c r="BG272" s="81">
        <v>0</v>
      </c>
      <c r="BH272" s="81">
        <v>0</v>
      </c>
      <c r="BI272" s="81">
        <v>274.69299999999998</v>
      </c>
      <c r="BJ272" s="81">
        <v>0</v>
      </c>
      <c r="BK272" s="81">
        <v>71.715999999999994</v>
      </c>
      <c r="BL272" s="81">
        <v>0</v>
      </c>
      <c r="BM272" s="82"/>
      <c r="BN272" s="81">
        <v>0</v>
      </c>
      <c r="BO272" s="81">
        <v>0</v>
      </c>
      <c r="BP272" s="81">
        <v>28</v>
      </c>
      <c r="BQ272" s="81">
        <v>0</v>
      </c>
      <c r="BR272" s="81">
        <v>11</v>
      </c>
      <c r="BS272" s="81">
        <v>0</v>
      </c>
      <c r="BT272"/>
      <c r="BU272" s="80">
        <v>332.62700000000001</v>
      </c>
      <c r="BV272" s="80">
        <v>13.782</v>
      </c>
      <c r="BW272" s="80">
        <v>0</v>
      </c>
      <c r="BX272" s="80">
        <v>0</v>
      </c>
      <c r="BY272" s="80">
        <v>0</v>
      </c>
      <c r="BZ272" s="80">
        <v>0</v>
      </c>
      <c r="CA272" s="80">
        <v>0</v>
      </c>
      <c r="CB272" s="80">
        <v>0</v>
      </c>
      <c r="CC272" s="80">
        <v>0</v>
      </c>
    </row>
    <row r="273" spans="1:81">
      <c r="A273" s="80" t="s">
        <v>1929</v>
      </c>
      <c r="B273" s="80">
        <v>204</v>
      </c>
      <c r="C273" s="80">
        <v>18</v>
      </c>
      <c r="D273" s="80">
        <v>12</v>
      </c>
      <c r="E273" s="80">
        <v>2021</v>
      </c>
      <c r="F273" s="80" t="s">
        <v>75</v>
      </c>
      <c r="G273" s="174" t="s">
        <v>1911</v>
      </c>
      <c r="H273" s="80" t="s">
        <v>1912</v>
      </c>
      <c r="I273" s="177"/>
      <c r="J273" s="81">
        <v>454.72525416137807</v>
      </c>
      <c r="K273" s="81">
        <v>24.364852058038878</v>
      </c>
      <c r="L273" s="81">
        <v>35.600800170024208</v>
      </c>
      <c r="M273" s="81">
        <v>522.29532979236023</v>
      </c>
      <c r="N273" s="81">
        <v>494.42772500885491</v>
      </c>
      <c r="O273" s="81">
        <v>245.59688187969414</v>
      </c>
      <c r="P273" s="81">
        <v>201.02008009040949</v>
      </c>
      <c r="Q273" s="81">
        <v>15.493039860523979</v>
      </c>
      <c r="R273" s="81">
        <v>3.2570653562451239</v>
      </c>
      <c r="S273" s="81">
        <v>28.58185292733485</v>
      </c>
      <c r="T273" s="82"/>
      <c r="U273" s="81">
        <v>48414798</v>
      </c>
      <c r="V273" s="81">
        <v>11308</v>
      </c>
      <c r="W273" s="81">
        <v>1316</v>
      </c>
      <c r="X273" s="81">
        <v>130004</v>
      </c>
      <c r="Y273" s="81">
        <v>105801</v>
      </c>
      <c r="Z273" s="81">
        <v>180707</v>
      </c>
      <c r="AA273" s="81">
        <v>44226</v>
      </c>
      <c r="AB273" s="81">
        <v>259642</v>
      </c>
      <c r="AC273" s="81">
        <v>559595.5</v>
      </c>
      <c r="AD273" s="81">
        <v>28.58185292733485</v>
      </c>
      <c r="AE273" s="82"/>
      <c r="AF273" s="81">
        <v>461999855.99384934</v>
      </c>
      <c r="AG273" s="81">
        <v>17704928.009902772</v>
      </c>
      <c r="AH273" s="81">
        <v>6286704.9091555681</v>
      </c>
      <c r="AI273" s="81">
        <v>828423932.13664925</v>
      </c>
      <c r="AJ273" s="81">
        <v>831645635.47666621</v>
      </c>
      <c r="AK273" s="81">
        <v>0</v>
      </c>
      <c r="AL273" s="81">
        <v>0</v>
      </c>
      <c r="AM273" s="81">
        <v>34081618.358193569</v>
      </c>
      <c r="AN273" s="81">
        <v>0</v>
      </c>
      <c r="AO273" s="81">
        <v>0</v>
      </c>
      <c r="AP273" s="82"/>
      <c r="AQ273" s="81">
        <v>4233</v>
      </c>
      <c r="AR273" s="81">
        <v>692</v>
      </c>
      <c r="AS273" s="81">
        <v>0</v>
      </c>
      <c r="AT273" s="81">
        <v>7</v>
      </c>
      <c r="AU273" s="81">
        <v>0</v>
      </c>
      <c r="AV273" s="81">
        <v>0</v>
      </c>
      <c r="AW273" s="81"/>
      <c r="AX273" s="82"/>
      <c r="AY273" s="81">
        <v>19519.679999999931</v>
      </c>
      <c r="AZ273" s="81">
        <v>50160.400000000023</v>
      </c>
      <c r="BA273" s="81">
        <v>0</v>
      </c>
      <c r="BB273" s="81">
        <v>1173.9000000000001</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1930</v>
      </c>
      <c r="B274" s="80">
        <v>204</v>
      </c>
      <c r="C274" s="80">
        <v>19</v>
      </c>
      <c r="D274" s="80">
        <v>12</v>
      </c>
      <c r="E274" s="80">
        <v>2022</v>
      </c>
      <c r="F274" s="80" t="s">
        <v>568</v>
      </c>
      <c r="G274" s="174" t="s">
        <v>1911</v>
      </c>
      <c r="H274" s="80" t="s">
        <v>1912</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4507</v>
      </c>
      <c r="AR274" s="81">
        <v>696</v>
      </c>
      <c r="AS274" s="81">
        <v>0</v>
      </c>
      <c r="AT274" s="81">
        <v>7</v>
      </c>
      <c r="AU274" s="81">
        <v>0</v>
      </c>
      <c r="AV274" s="81">
        <v>0</v>
      </c>
      <c r="AW274" s="81"/>
      <c r="AX274" s="82"/>
      <c r="AY274" s="81">
        <v>21068.241999999904</v>
      </c>
      <c r="AZ274" s="81">
        <v>50456.700000000026</v>
      </c>
      <c r="BA274" s="81">
        <v>0</v>
      </c>
      <c r="BB274" s="81">
        <v>1173.9000000000001</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1931</v>
      </c>
      <c r="B275" s="80">
        <v>273</v>
      </c>
      <c r="C275" s="80">
        <v>1</v>
      </c>
      <c r="D275" s="80">
        <v>17</v>
      </c>
      <c r="E275" s="80">
        <v>1990</v>
      </c>
      <c r="F275" s="80" t="s">
        <v>562</v>
      </c>
      <c r="G275" s="80" t="s">
        <v>1932</v>
      </c>
      <c r="H275" s="80" t="s">
        <v>1933</v>
      </c>
      <c r="I275" s="177"/>
      <c r="J275" s="81">
        <v>1459.9972152412381</v>
      </c>
      <c r="K275" s="81">
        <v>21.337190627616796</v>
      </c>
      <c r="L275" s="81">
        <v>18.324938378370948</v>
      </c>
      <c r="M275" s="81">
        <v>231.12031121954956</v>
      </c>
      <c r="N275" s="81">
        <v>207.27001431695825</v>
      </c>
      <c r="O275" s="81">
        <v>197.21783074540218</v>
      </c>
      <c r="P275" s="81">
        <v>140.29013057338045</v>
      </c>
      <c r="Q275" s="81">
        <v>15.147872802009111</v>
      </c>
      <c r="R275" s="81">
        <v>0</v>
      </c>
      <c r="S275" s="81">
        <v>22.364494735721596</v>
      </c>
      <c r="T275" s="82"/>
      <c r="U275" s="81">
        <v>119680203</v>
      </c>
      <c r="V275" s="81">
        <v>8933</v>
      </c>
      <c r="W275" s="81">
        <v>167</v>
      </c>
      <c r="X275" s="81">
        <v>78838</v>
      </c>
      <c r="Y275" s="81">
        <v>82340</v>
      </c>
      <c r="Z275" s="81">
        <v>81118</v>
      </c>
      <c r="AA275" s="81">
        <v>34064</v>
      </c>
      <c r="AB275" s="81">
        <v>245950</v>
      </c>
      <c r="AC275" s="81">
        <v>0</v>
      </c>
      <c r="AD275" s="81">
        <v>22.364494735721596</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1934</v>
      </c>
      <c r="B276" s="80">
        <v>274</v>
      </c>
      <c r="C276" s="80">
        <v>2</v>
      </c>
      <c r="D276" s="80">
        <v>17</v>
      </c>
      <c r="E276" s="80">
        <v>2005</v>
      </c>
      <c r="F276" s="80" t="s">
        <v>565</v>
      </c>
      <c r="G276" s="80" t="s">
        <v>1932</v>
      </c>
      <c r="H276" s="80" t="s">
        <v>1933</v>
      </c>
      <c r="I276" s="177"/>
      <c r="J276" s="81">
        <v>2058.3895693062027</v>
      </c>
      <c r="K276" s="81">
        <v>13.687362764602845</v>
      </c>
      <c r="L276" s="81">
        <v>24.478110049876346</v>
      </c>
      <c r="M276" s="81">
        <v>361.72278526168219</v>
      </c>
      <c r="N276" s="81">
        <v>289.76230965335424</v>
      </c>
      <c r="O276" s="81">
        <v>244.75274841139526</v>
      </c>
      <c r="P276" s="81">
        <v>140.16393795943785</v>
      </c>
      <c r="Q276" s="81">
        <v>15.100099640832408</v>
      </c>
      <c r="R276" s="81">
        <v>0</v>
      </c>
      <c r="S276" s="81">
        <v>19.739605042439997</v>
      </c>
      <c r="T276" s="82"/>
      <c r="U276" s="81">
        <v>138236261</v>
      </c>
      <c r="V276" s="81">
        <v>6928</v>
      </c>
      <c r="W276" s="81">
        <v>271</v>
      </c>
      <c r="X276" s="81">
        <v>68915</v>
      </c>
      <c r="Y276" s="81">
        <v>101997</v>
      </c>
      <c r="Z276" s="81">
        <v>116494</v>
      </c>
      <c r="AA276" s="81">
        <v>27873</v>
      </c>
      <c r="AB276" s="81">
        <v>256304</v>
      </c>
      <c r="AC276" s="81">
        <v>0</v>
      </c>
      <c r="AD276" s="81">
        <v>19.739605042439997</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1935</v>
      </c>
      <c r="B277" s="80">
        <v>275</v>
      </c>
      <c r="C277" s="80">
        <v>3</v>
      </c>
      <c r="D277" s="80">
        <v>17</v>
      </c>
      <c r="E277" s="80">
        <v>2006</v>
      </c>
      <c r="F277" s="80" t="s">
        <v>566</v>
      </c>
      <c r="G277" s="80" t="s">
        <v>1932</v>
      </c>
      <c r="H277" s="80" t="s">
        <v>1933</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1936</v>
      </c>
      <c r="B278" s="80">
        <v>276</v>
      </c>
      <c r="C278" s="80">
        <v>4</v>
      </c>
      <c r="D278" s="80">
        <v>17</v>
      </c>
      <c r="E278" s="80">
        <v>2007</v>
      </c>
      <c r="F278" s="80" t="s">
        <v>567</v>
      </c>
      <c r="G278" s="80" t="s">
        <v>1932</v>
      </c>
      <c r="H278" s="80" t="s">
        <v>1933</v>
      </c>
      <c r="I278" s="177"/>
      <c r="J278" s="81">
        <v>1941.6191521085532</v>
      </c>
      <c r="K278" s="81">
        <v>13.845065116295089</v>
      </c>
      <c r="L278" s="81">
        <v>1.7681045017664445</v>
      </c>
      <c r="M278" s="81">
        <v>366.51625580699658</v>
      </c>
      <c r="N278" s="81">
        <v>317.85833059200178</v>
      </c>
      <c r="O278" s="81">
        <v>236.55226910613206</v>
      </c>
      <c r="P278" s="81">
        <v>139.89260613757335</v>
      </c>
      <c r="Q278" s="81">
        <v>16.005406174106636</v>
      </c>
      <c r="R278" s="81">
        <v>0</v>
      </c>
      <c r="S278" s="81">
        <v>20.620571391750005</v>
      </c>
      <c r="T278" s="82"/>
      <c r="U278" s="81">
        <v>131009379</v>
      </c>
      <c r="V278" s="81">
        <v>6579</v>
      </c>
      <c r="W278" s="81">
        <v>18</v>
      </c>
      <c r="X278" s="81">
        <v>80912</v>
      </c>
      <c r="Y278" s="81">
        <v>104541</v>
      </c>
      <c r="Z278" s="81">
        <v>117044</v>
      </c>
      <c r="AA278" s="81">
        <v>27395</v>
      </c>
      <c r="AB278" s="81">
        <v>257303</v>
      </c>
      <c r="AC278" s="81">
        <v>0</v>
      </c>
      <c r="AD278" s="81">
        <v>20.620571391750005</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1937</v>
      </c>
      <c r="B279" s="80">
        <v>277</v>
      </c>
      <c r="C279" s="80">
        <v>5</v>
      </c>
      <c r="D279" s="80">
        <v>17</v>
      </c>
      <c r="E279" s="80">
        <v>2008</v>
      </c>
      <c r="F279" s="80" t="s">
        <v>84</v>
      </c>
      <c r="G279" s="80" t="s">
        <v>1932</v>
      </c>
      <c r="H279" s="80" t="s">
        <v>1933</v>
      </c>
      <c r="I279" s="177"/>
      <c r="J279" s="81">
        <v>1804.1818070122167</v>
      </c>
      <c r="K279" s="81">
        <v>10.491332414447312</v>
      </c>
      <c r="L279" s="81">
        <v>21.398423829659865</v>
      </c>
      <c r="M279" s="81">
        <v>383.36293991215427</v>
      </c>
      <c r="N279" s="81">
        <v>308.34717842804122</v>
      </c>
      <c r="O279" s="81">
        <v>227.03168519072423</v>
      </c>
      <c r="P279" s="81">
        <v>136.60645986479983</v>
      </c>
      <c r="Q279" s="81">
        <v>15.754243212009607</v>
      </c>
      <c r="R279" s="81">
        <v>0</v>
      </c>
      <c r="S279" s="81">
        <v>23.240207972960004</v>
      </c>
      <c r="T279" s="82"/>
      <c r="U279" s="81">
        <v>127729968</v>
      </c>
      <c r="V279" s="81">
        <v>6579</v>
      </c>
      <c r="W279" s="81">
        <v>274</v>
      </c>
      <c r="X279" s="81">
        <v>80912</v>
      </c>
      <c r="Y279" s="81">
        <v>105841</v>
      </c>
      <c r="Z279" s="81">
        <v>116276</v>
      </c>
      <c r="AA279" s="81">
        <v>26782</v>
      </c>
      <c r="AB279" s="81">
        <v>257427</v>
      </c>
      <c r="AC279" s="81">
        <v>0</v>
      </c>
      <c r="AD279" s="81">
        <v>23.240207972960004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1938</v>
      </c>
      <c r="B280" s="80">
        <v>278</v>
      </c>
      <c r="C280" s="80">
        <v>6</v>
      </c>
      <c r="D280" s="80">
        <v>17</v>
      </c>
      <c r="E280" s="80">
        <v>2009</v>
      </c>
      <c r="F280" s="80" t="s">
        <v>85</v>
      </c>
      <c r="G280" s="80" t="s">
        <v>1932</v>
      </c>
      <c r="H280" s="80" t="s">
        <v>1933</v>
      </c>
      <c r="I280" s="177"/>
      <c r="J280" s="81">
        <v>1658.0414369433033</v>
      </c>
      <c r="K280" s="81">
        <v>9.716011953220363</v>
      </c>
      <c r="L280" s="81">
        <v>17.872999471580023</v>
      </c>
      <c r="M280" s="81">
        <v>345.75436453746266</v>
      </c>
      <c r="N280" s="81">
        <v>265.7150218754179</v>
      </c>
      <c r="O280" s="81">
        <v>229.00575023426813</v>
      </c>
      <c r="P280" s="81">
        <v>130.09407490347502</v>
      </c>
      <c r="Q280" s="81">
        <v>15.005203348273836</v>
      </c>
      <c r="R280" s="81">
        <v>0</v>
      </c>
      <c r="S280" s="81">
        <v>21.518336788319999</v>
      </c>
      <c r="T280" s="82"/>
      <c r="U280" s="81">
        <v>92759755</v>
      </c>
      <c r="V280" s="81">
        <v>7434</v>
      </c>
      <c r="W280" s="81">
        <v>338</v>
      </c>
      <c r="X280" s="81">
        <v>85195</v>
      </c>
      <c r="Y280" s="81">
        <v>106791</v>
      </c>
      <c r="Z280" s="81">
        <v>115768</v>
      </c>
      <c r="AA280" s="81">
        <v>26184</v>
      </c>
      <c r="AB280" s="81">
        <v>257387</v>
      </c>
      <c r="AC280" s="81">
        <v>0</v>
      </c>
      <c r="AD280" s="81">
        <v>21.518336788319999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365.26800000000003</v>
      </c>
      <c r="BJ280" s="81">
        <v>0</v>
      </c>
      <c r="BK280" s="81">
        <v>75.683000000000007</v>
      </c>
      <c r="BL280" s="81">
        <v>0</v>
      </c>
      <c r="BM280" s="82"/>
      <c r="BN280" s="81">
        <v>0</v>
      </c>
      <c r="BO280" s="81">
        <v>0</v>
      </c>
      <c r="BP280" s="81">
        <v>27</v>
      </c>
      <c r="BQ280" s="81">
        <v>0</v>
      </c>
      <c r="BR280" s="81">
        <v>8</v>
      </c>
      <c r="BS280" s="81">
        <v>0</v>
      </c>
      <c r="BT280"/>
      <c r="BU280" s="80"/>
      <c r="BV280" s="80"/>
      <c r="BW280" s="80"/>
      <c r="BX280" s="80"/>
      <c r="BY280" s="80"/>
      <c r="BZ280" s="80"/>
      <c r="CA280" s="80"/>
      <c r="CB280" s="80"/>
      <c r="CC280" s="80"/>
    </row>
    <row r="281" spans="1:81">
      <c r="A281" s="80" t="s">
        <v>1939</v>
      </c>
      <c r="B281" s="80">
        <v>279</v>
      </c>
      <c r="C281" s="80">
        <v>7</v>
      </c>
      <c r="D281" s="80">
        <v>17</v>
      </c>
      <c r="E281" s="80">
        <v>2010</v>
      </c>
      <c r="F281" s="80" t="s">
        <v>86</v>
      </c>
      <c r="G281" s="80" t="s">
        <v>1932</v>
      </c>
      <c r="H281" s="80" t="s">
        <v>1933</v>
      </c>
      <c r="I281" s="177"/>
      <c r="J281" s="81">
        <v>1613.5372079489721</v>
      </c>
      <c r="K281" s="81">
        <v>10.387745883997981</v>
      </c>
      <c r="L281" s="81">
        <v>16.560173319576091</v>
      </c>
      <c r="M281" s="81">
        <v>350.11145007034759</v>
      </c>
      <c r="N281" s="81">
        <v>283.54872938375854</v>
      </c>
      <c r="O281" s="81">
        <v>228.75972304516742</v>
      </c>
      <c r="P281" s="81">
        <v>131.39812504233149</v>
      </c>
      <c r="Q281" s="81">
        <v>15.65129594603723</v>
      </c>
      <c r="R281" s="81">
        <v>0</v>
      </c>
      <c r="S281" s="81">
        <v>17.963710547800002</v>
      </c>
      <c r="T281" s="82"/>
      <c r="U281" s="81">
        <v>105992911</v>
      </c>
      <c r="V281" s="81">
        <v>7434</v>
      </c>
      <c r="W281" s="81">
        <v>338</v>
      </c>
      <c r="X281" s="81">
        <v>85195</v>
      </c>
      <c r="Y281" s="81">
        <v>107658</v>
      </c>
      <c r="Z281" s="81">
        <v>116181</v>
      </c>
      <c r="AA281" s="81">
        <v>25786</v>
      </c>
      <c r="AB281" s="81">
        <v>257248</v>
      </c>
      <c r="AC281" s="81">
        <v>0</v>
      </c>
      <c r="AD281" s="81">
        <v>17.963710547800002</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346.31700000000001</v>
      </c>
      <c r="BJ281" s="81">
        <v>0</v>
      </c>
      <c r="BK281" s="81">
        <v>73.532000000000011</v>
      </c>
      <c r="BL281" s="81">
        <v>0</v>
      </c>
      <c r="BM281" s="82"/>
      <c r="BN281" s="81">
        <v>0</v>
      </c>
      <c r="BO281" s="81">
        <v>0</v>
      </c>
      <c r="BP281" s="81">
        <v>26</v>
      </c>
      <c r="BQ281" s="81">
        <v>0</v>
      </c>
      <c r="BR281" s="81">
        <v>8</v>
      </c>
      <c r="BS281" s="81">
        <v>0</v>
      </c>
      <c r="BT281"/>
      <c r="BU281" s="80">
        <v>392.80900000000003</v>
      </c>
      <c r="BV281" s="80">
        <v>0</v>
      </c>
      <c r="BW281" s="80">
        <v>0</v>
      </c>
      <c r="BX281" s="80">
        <v>1.84</v>
      </c>
      <c r="BY281" s="80">
        <v>22.908999999999999</v>
      </c>
      <c r="BZ281" s="80">
        <v>0</v>
      </c>
      <c r="CA281" s="80">
        <v>2.2909999999999999</v>
      </c>
      <c r="CB281" s="80">
        <v>0</v>
      </c>
      <c r="CC281" s="80">
        <v>0</v>
      </c>
    </row>
    <row r="282" spans="1:81">
      <c r="A282" s="80" t="s">
        <v>1940</v>
      </c>
      <c r="B282" s="80">
        <v>280</v>
      </c>
      <c r="C282" s="80">
        <v>8</v>
      </c>
      <c r="D282" s="80">
        <v>17</v>
      </c>
      <c r="E282" s="80">
        <v>2011</v>
      </c>
      <c r="F282" s="80" t="s">
        <v>87</v>
      </c>
      <c r="G282" s="80" t="s">
        <v>1932</v>
      </c>
      <c r="H282" s="80" t="s">
        <v>1933</v>
      </c>
      <c r="I282" s="177"/>
      <c r="J282" s="81">
        <v>1587.6890271538243</v>
      </c>
      <c r="K282" s="81">
        <v>16.254069744800724</v>
      </c>
      <c r="L282" s="81">
        <v>15.178034732593613</v>
      </c>
      <c r="M282" s="81">
        <v>442.3575668930124</v>
      </c>
      <c r="N282" s="81">
        <v>299.6777100678994</v>
      </c>
      <c r="O282" s="81">
        <v>226.38929335894537</v>
      </c>
      <c r="P282" s="81">
        <v>127.09618200562252</v>
      </c>
      <c r="Q282" s="81">
        <v>18.013931518650324</v>
      </c>
      <c r="R282" s="81">
        <v>0</v>
      </c>
      <c r="S282" s="81">
        <v>24.461079264309994</v>
      </c>
      <c r="T282" s="82"/>
      <c r="U282" s="81">
        <v>104903360</v>
      </c>
      <c r="V282" s="81">
        <v>7434</v>
      </c>
      <c r="W282" s="81">
        <v>338</v>
      </c>
      <c r="X282" s="81">
        <v>85195</v>
      </c>
      <c r="Y282" s="81">
        <v>108274</v>
      </c>
      <c r="Z282" s="81">
        <v>117475</v>
      </c>
      <c r="AA282" s="81">
        <v>25684</v>
      </c>
      <c r="AB282" s="81">
        <v>256688</v>
      </c>
      <c r="AC282" s="81">
        <v>0</v>
      </c>
      <c r="AD282" s="81">
        <v>24.461079264309994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349.91899999999998</v>
      </c>
      <c r="BJ282" s="81">
        <v>0</v>
      </c>
      <c r="BK282" s="81">
        <v>63.717000000000006</v>
      </c>
      <c r="BL282" s="81">
        <v>0</v>
      </c>
      <c r="BM282" s="82"/>
      <c r="BN282" s="81">
        <v>0</v>
      </c>
      <c r="BO282" s="81">
        <v>0</v>
      </c>
      <c r="BP282" s="81">
        <v>29</v>
      </c>
      <c r="BQ282" s="81">
        <v>0</v>
      </c>
      <c r="BR282" s="81">
        <v>7</v>
      </c>
      <c r="BS282" s="81">
        <v>0</v>
      </c>
      <c r="BT282"/>
      <c r="BU282" s="80">
        <v>388.20100000000002</v>
      </c>
      <c r="BV282" s="80">
        <v>0.41499999999999998</v>
      </c>
      <c r="BW282" s="80">
        <v>0</v>
      </c>
      <c r="BX282" s="80">
        <v>1.76</v>
      </c>
      <c r="BY282" s="80">
        <v>23.26</v>
      </c>
      <c r="BZ282" s="80">
        <v>0</v>
      </c>
      <c r="CA282" s="80">
        <v>0</v>
      </c>
      <c r="CB282" s="80">
        <v>0</v>
      </c>
      <c r="CC282" s="80">
        <v>0</v>
      </c>
    </row>
    <row r="283" spans="1:81">
      <c r="A283" s="80" t="s">
        <v>1941</v>
      </c>
      <c r="B283" s="80">
        <v>281</v>
      </c>
      <c r="C283" s="80">
        <v>9</v>
      </c>
      <c r="D283" s="80">
        <v>17</v>
      </c>
      <c r="E283" s="80">
        <v>2012</v>
      </c>
      <c r="F283" s="80" t="s">
        <v>88</v>
      </c>
      <c r="G283" s="80" t="s">
        <v>1932</v>
      </c>
      <c r="H283" s="80" t="s">
        <v>1933</v>
      </c>
      <c r="I283" s="177"/>
      <c r="J283" s="81">
        <v>1575.0828383129819</v>
      </c>
      <c r="K283" s="81">
        <v>15.410777707766915</v>
      </c>
      <c r="L283" s="81">
        <v>14.966995112582325</v>
      </c>
      <c r="M283" s="81">
        <v>455.00352909227036</v>
      </c>
      <c r="N283" s="81">
        <v>319.04104175217014</v>
      </c>
      <c r="O283" s="81">
        <v>225.91366289047963</v>
      </c>
      <c r="P283" s="81">
        <v>127.57545759453076</v>
      </c>
      <c r="Q283" s="81">
        <v>19.796787356836109</v>
      </c>
      <c r="R283" s="81">
        <v>0</v>
      </c>
      <c r="S283" s="81">
        <v>20.455739192679999</v>
      </c>
      <c r="T283" s="82"/>
      <c r="U283" s="81">
        <v>101892810</v>
      </c>
      <c r="V283" s="81">
        <v>7434</v>
      </c>
      <c r="W283" s="81">
        <v>338</v>
      </c>
      <c r="X283" s="81">
        <v>85195</v>
      </c>
      <c r="Y283" s="81">
        <v>110346</v>
      </c>
      <c r="Z283" s="81">
        <v>118158</v>
      </c>
      <c r="AA283" s="81">
        <v>25635</v>
      </c>
      <c r="AB283" s="81">
        <v>259640</v>
      </c>
      <c r="AC283" s="81">
        <v>0</v>
      </c>
      <c r="AD283" s="81">
        <v>20.455739192679999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369.73099999999999</v>
      </c>
      <c r="BJ283" s="81">
        <v>0</v>
      </c>
      <c r="BK283" s="81">
        <v>73.126000000000005</v>
      </c>
      <c r="BL283" s="81">
        <v>0</v>
      </c>
      <c r="BM283" s="82"/>
      <c r="BN283" s="81">
        <v>0</v>
      </c>
      <c r="BO283" s="81">
        <v>0</v>
      </c>
      <c r="BP283" s="81">
        <v>30</v>
      </c>
      <c r="BQ283" s="81">
        <v>0</v>
      </c>
      <c r="BR283" s="81">
        <v>8</v>
      </c>
      <c r="BS283" s="81">
        <v>0</v>
      </c>
      <c r="BT283"/>
      <c r="BU283" s="80">
        <v>416.46899999999999</v>
      </c>
      <c r="BV283" s="80">
        <v>0.73</v>
      </c>
      <c r="BW283" s="80">
        <v>0</v>
      </c>
      <c r="BX283" s="80">
        <v>1.698</v>
      </c>
      <c r="BY283" s="80">
        <v>23.957999999999998</v>
      </c>
      <c r="BZ283" s="80">
        <v>0</v>
      </c>
      <c r="CA283" s="80">
        <v>0</v>
      </c>
      <c r="CB283" s="80">
        <v>2E-3</v>
      </c>
      <c r="CC283" s="80">
        <v>0</v>
      </c>
    </row>
    <row r="284" spans="1:81">
      <c r="A284" s="80" t="s">
        <v>1942</v>
      </c>
      <c r="B284" s="80">
        <v>282</v>
      </c>
      <c r="C284" s="80">
        <v>10</v>
      </c>
      <c r="D284" s="80">
        <v>17</v>
      </c>
      <c r="E284" s="80">
        <v>2013</v>
      </c>
      <c r="F284" s="80" t="s">
        <v>89</v>
      </c>
      <c r="G284" s="80" t="s">
        <v>1932</v>
      </c>
      <c r="H284" s="80" t="s">
        <v>1933</v>
      </c>
      <c r="I284" s="177"/>
      <c r="J284" s="81">
        <v>1691.7595139183966</v>
      </c>
      <c r="K284" s="81">
        <v>13.826118386890467</v>
      </c>
      <c r="L284" s="81">
        <v>13.69199338468797</v>
      </c>
      <c r="M284" s="81">
        <v>480.69124774800315</v>
      </c>
      <c r="N284" s="81">
        <v>337.49880300736976</v>
      </c>
      <c r="O284" s="81">
        <v>217.04331015541896</v>
      </c>
      <c r="P284" s="81">
        <v>128.90036466069753</v>
      </c>
      <c r="Q284" s="81">
        <v>20.048487761258396</v>
      </c>
      <c r="R284" s="81">
        <v>0</v>
      </c>
      <c r="S284" s="81">
        <v>28.253687719359998</v>
      </c>
      <c r="T284" s="82"/>
      <c r="U284" s="81">
        <v>101923181</v>
      </c>
      <c r="V284" s="81">
        <v>7434</v>
      </c>
      <c r="W284" s="81">
        <v>338</v>
      </c>
      <c r="X284" s="81">
        <v>85195</v>
      </c>
      <c r="Y284" s="81">
        <v>110700</v>
      </c>
      <c r="Z284" s="81">
        <v>118587</v>
      </c>
      <c r="AA284" s="81">
        <v>25804</v>
      </c>
      <c r="AB284" s="81">
        <v>259171</v>
      </c>
      <c r="AC284" s="81">
        <v>0</v>
      </c>
      <c r="AD284" s="81">
        <v>28.253687719359998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391.88099999999997</v>
      </c>
      <c r="BJ284" s="81">
        <v>0</v>
      </c>
      <c r="BK284" s="81">
        <v>44.941000000000003</v>
      </c>
      <c r="BL284" s="81">
        <v>0</v>
      </c>
      <c r="BM284" s="82"/>
      <c r="BN284" s="81">
        <v>0</v>
      </c>
      <c r="BO284" s="81">
        <v>0</v>
      </c>
      <c r="BP284" s="81">
        <v>29</v>
      </c>
      <c r="BQ284" s="81">
        <v>0</v>
      </c>
      <c r="BR284" s="81">
        <v>6</v>
      </c>
      <c r="BS284" s="81">
        <v>0</v>
      </c>
      <c r="BT284"/>
      <c r="BU284" s="80">
        <v>436.822</v>
      </c>
      <c r="BV284" s="80">
        <v>0</v>
      </c>
      <c r="BW284" s="80">
        <v>0</v>
      </c>
      <c r="BX284" s="80">
        <v>0</v>
      </c>
      <c r="BY284" s="80">
        <v>0</v>
      </c>
      <c r="BZ284" s="80">
        <v>0</v>
      </c>
      <c r="CA284" s="80">
        <v>0</v>
      </c>
      <c r="CB284" s="80">
        <v>0</v>
      </c>
      <c r="CC284" s="80">
        <v>0</v>
      </c>
    </row>
    <row r="285" spans="1:81">
      <c r="A285" s="80" t="s">
        <v>1943</v>
      </c>
      <c r="B285" s="80">
        <v>283</v>
      </c>
      <c r="C285" s="80">
        <v>11</v>
      </c>
      <c r="D285" s="80">
        <v>17</v>
      </c>
      <c r="E285" s="80">
        <v>2014</v>
      </c>
      <c r="F285" s="80" t="s">
        <v>90</v>
      </c>
      <c r="G285" s="80" t="s">
        <v>1932</v>
      </c>
      <c r="H285" s="80" t="s">
        <v>1933</v>
      </c>
      <c r="I285" s="177"/>
      <c r="J285" s="81">
        <v>1603.1206733889774</v>
      </c>
      <c r="K285" s="81">
        <v>13.45179650923988</v>
      </c>
      <c r="L285" s="81">
        <v>18.19602547929032</v>
      </c>
      <c r="M285" s="81">
        <v>404.48639973023876</v>
      </c>
      <c r="N285" s="81">
        <v>336.95201837692838</v>
      </c>
      <c r="O285" s="81">
        <v>206.72238091305428</v>
      </c>
      <c r="P285" s="81">
        <v>131.83039164722331</v>
      </c>
      <c r="Q285" s="81">
        <v>19.15353160790518</v>
      </c>
      <c r="R285" s="81">
        <v>0</v>
      </c>
      <c r="S285" s="81">
        <v>29.18867319264</v>
      </c>
      <c r="T285" s="82"/>
      <c r="U285" s="81">
        <v>104947207</v>
      </c>
      <c r="V285" s="81">
        <v>6494</v>
      </c>
      <c r="W285" s="81">
        <v>284</v>
      </c>
      <c r="X285" s="81">
        <v>83059</v>
      </c>
      <c r="Y285" s="81">
        <v>111310</v>
      </c>
      <c r="Z285" s="81">
        <v>118958</v>
      </c>
      <c r="AA285" s="81">
        <v>26254</v>
      </c>
      <c r="AB285" s="81">
        <v>258065</v>
      </c>
      <c r="AC285" s="81">
        <v>0</v>
      </c>
      <c r="AD285" s="81">
        <v>29.18867319264</v>
      </c>
      <c r="AE285" s="82"/>
      <c r="AF285" s="81">
        <v>807084132.92404377</v>
      </c>
      <c r="AG285" s="81">
        <v>12808712.637762927</v>
      </c>
      <c r="AH285" s="81">
        <v>4072724.8620108818</v>
      </c>
      <c r="AI285" s="81">
        <v>569247845.3057344</v>
      </c>
      <c r="AJ285" s="81">
        <v>485817564.96137601</v>
      </c>
      <c r="AK285" s="81">
        <v>0</v>
      </c>
      <c r="AL285" s="81">
        <v>0</v>
      </c>
      <c r="AM285" s="81">
        <v>35428468.179229409</v>
      </c>
      <c r="AN285" s="81">
        <v>0</v>
      </c>
      <c r="AO285" s="81">
        <v>0</v>
      </c>
      <c r="AP285" s="82"/>
      <c r="AQ285" s="81">
        <v>3579</v>
      </c>
      <c r="AR285" s="81">
        <v>223</v>
      </c>
      <c r="AS285" s="81">
        <v>0</v>
      </c>
      <c r="AT285" s="81">
        <v>0</v>
      </c>
      <c r="AU285" s="81">
        <v>0</v>
      </c>
      <c r="AV285" s="81">
        <v>1</v>
      </c>
      <c r="AW285" s="81" t="s">
        <v>564</v>
      </c>
      <c r="AX285" s="82"/>
      <c r="AY285" s="81">
        <v>13649.5</v>
      </c>
      <c r="AZ285" s="81">
        <v>5897</v>
      </c>
      <c r="BA285" s="81">
        <v>0</v>
      </c>
      <c r="BB285" s="81">
        <v>0</v>
      </c>
      <c r="BC285" s="81">
        <v>0</v>
      </c>
      <c r="BD285" s="81">
        <v>3717</v>
      </c>
      <c r="BE285" s="81" t="s">
        <v>564</v>
      </c>
      <c r="BF285" s="82"/>
      <c r="BG285" s="81">
        <v>0</v>
      </c>
      <c r="BH285" s="81">
        <v>0</v>
      </c>
      <c r="BI285" s="81">
        <v>397.38600000000002</v>
      </c>
      <c r="BJ285" s="81">
        <v>0</v>
      </c>
      <c r="BK285" s="81">
        <v>45.652000000000001</v>
      </c>
      <c r="BL285" s="81">
        <v>0</v>
      </c>
      <c r="BM285" s="82"/>
      <c r="BN285" s="81">
        <v>0</v>
      </c>
      <c r="BO285" s="81">
        <v>0</v>
      </c>
      <c r="BP285" s="81">
        <v>28</v>
      </c>
      <c r="BQ285" s="81">
        <v>0</v>
      </c>
      <c r="BR285" s="81">
        <v>6</v>
      </c>
      <c r="BS285" s="81">
        <v>0</v>
      </c>
      <c r="BT285"/>
      <c r="BU285" s="80">
        <v>443.03800000000001</v>
      </c>
      <c r="BV285" s="80">
        <v>0</v>
      </c>
      <c r="BW285" s="80">
        <v>0</v>
      </c>
      <c r="BX285" s="80">
        <v>0</v>
      </c>
      <c r="BY285" s="80">
        <v>0</v>
      </c>
      <c r="BZ285" s="80">
        <v>0</v>
      </c>
      <c r="CA285" s="80">
        <v>0</v>
      </c>
      <c r="CB285" s="80">
        <v>0</v>
      </c>
      <c r="CC285" s="80">
        <v>0</v>
      </c>
    </row>
    <row r="286" spans="1:81">
      <c r="A286" s="80" t="s">
        <v>1944</v>
      </c>
      <c r="B286" s="80">
        <v>284</v>
      </c>
      <c r="C286" s="80">
        <v>12</v>
      </c>
      <c r="D286" s="80">
        <v>17</v>
      </c>
      <c r="E286" s="80">
        <v>2015</v>
      </c>
      <c r="F286" s="80" t="s">
        <v>91</v>
      </c>
      <c r="G286" s="80" t="s">
        <v>1932</v>
      </c>
      <c r="H286" s="80" t="s">
        <v>1933</v>
      </c>
      <c r="I286" s="177"/>
      <c r="J286" s="81">
        <v>1682.5428027350524</v>
      </c>
      <c r="K286" s="81">
        <v>12.844456914953048</v>
      </c>
      <c r="L286" s="81">
        <v>20.100718889195257</v>
      </c>
      <c r="M286" s="81">
        <v>406.62647175165432</v>
      </c>
      <c r="N286" s="81">
        <v>300.46642226321637</v>
      </c>
      <c r="O286" s="81">
        <v>205.6257540589497</v>
      </c>
      <c r="P286" s="81">
        <v>131.43661371970089</v>
      </c>
      <c r="Q286" s="81">
        <v>18.709741056618782</v>
      </c>
      <c r="R286" s="81">
        <v>0</v>
      </c>
      <c r="S286" s="81">
        <v>35.491524544000001</v>
      </c>
      <c r="T286" s="82"/>
      <c r="U286" s="81">
        <v>111643738</v>
      </c>
      <c r="V286" s="81">
        <v>6494</v>
      </c>
      <c r="W286" s="81">
        <v>284</v>
      </c>
      <c r="X286" s="81">
        <v>83059</v>
      </c>
      <c r="Y286" s="81">
        <v>112393</v>
      </c>
      <c r="Z286" s="81">
        <v>119467</v>
      </c>
      <c r="AA286" s="81">
        <v>26155</v>
      </c>
      <c r="AB286" s="81">
        <v>257506</v>
      </c>
      <c r="AC286" s="81">
        <v>0</v>
      </c>
      <c r="AD286" s="81">
        <v>35.491524544000001</v>
      </c>
      <c r="AE286" s="82"/>
      <c r="AF286" s="81">
        <v>796569755.41665554</v>
      </c>
      <c r="AG286" s="81">
        <v>10897710.507453987</v>
      </c>
      <c r="AH286" s="81">
        <v>3840733.9736787886</v>
      </c>
      <c r="AI286" s="81">
        <v>585460777.15576899</v>
      </c>
      <c r="AJ286" s="81">
        <v>420634655.9969424</v>
      </c>
      <c r="AK286" s="81">
        <v>0</v>
      </c>
      <c r="AL286" s="81">
        <v>0</v>
      </c>
      <c r="AM286" s="81">
        <v>35290117.102956988</v>
      </c>
      <c r="AN286" s="81">
        <v>0</v>
      </c>
      <c r="AO286" s="81">
        <v>0</v>
      </c>
      <c r="AP286" s="82"/>
      <c r="AQ286" s="81">
        <v>4014</v>
      </c>
      <c r="AR286" s="81">
        <v>349</v>
      </c>
      <c r="AS286" s="81">
        <v>0</v>
      </c>
      <c r="AT286" s="81">
        <v>0</v>
      </c>
      <c r="AU286" s="81">
        <v>0</v>
      </c>
      <c r="AV286" s="81">
        <v>1</v>
      </c>
      <c r="AW286" s="81" t="s">
        <v>564</v>
      </c>
      <c r="AX286" s="82"/>
      <c r="AY286" s="81">
        <v>15576.5</v>
      </c>
      <c r="AZ286" s="81">
        <v>7973.7</v>
      </c>
      <c r="BA286" s="81">
        <v>0</v>
      </c>
      <c r="BB286" s="81">
        <v>0</v>
      </c>
      <c r="BC286" s="81">
        <v>0</v>
      </c>
      <c r="BD286" s="81">
        <v>3717</v>
      </c>
      <c r="BE286" s="81" t="s">
        <v>564</v>
      </c>
      <c r="BF286" s="82"/>
      <c r="BG286" s="81">
        <v>0</v>
      </c>
      <c r="BH286" s="81">
        <v>0</v>
      </c>
      <c r="BI286" s="81">
        <v>376.03</v>
      </c>
      <c r="BJ286" s="81">
        <v>0</v>
      </c>
      <c r="BK286" s="81">
        <v>41.926000000000002</v>
      </c>
      <c r="BL286" s="81">
        <v>0</v>
      </c>
      <c r="BM286" s="82"/>
      <c r="BN286" s="81">
        <v>0</v>
      </c>
      <c r="BO286" s="81">
        <v>0</v>
      </c>
      <c r="BP286" s="81">
        <v>29</v>
      </c>
      <c r="BQ286" s="81">
        <v>0</v>
      </c>
      <c r="BR286" s="81">
        <v>6</v>
      </c>
      <c r="BS286" s="81">
        <v>0</v>
      </c>
      <c r="BT286"/>
      <c r="BU286" s="80">
        <v>417.95600000000002</v>
      </c>
      <c r="BV286" s="80">
        <v>0</v>
      </c>
      <c r="BW286" s="80">
        <v>0</v>
      </c>
      <c r="BX286" s="80">
        <v>0</v>
      </c>
      <c r="BY286" s="80">
        <v>0</v>
      </c>
      <c r="BZ286" s="80">
        <v>0</v>
      </c>
      <c r="CA286" s="80">
        <v>0</v>
      </c>
      <c r="CB286" s="80">
        <v>0</v>
      </c>
      <c r="CC286" s="80">
        <v>0</v>
      </c>
    </row>
    <row r="287" spans="1:81">
      <c r="A287" s="80" t="s">
        <v>1945</v>
      </c>
      <c r="B287" s="80">
        <v>285</v>
      </c>
      <c r="C287" s="80">
        <v>13</v>
      </c>
      <c r="D287" s="80">
        <v>17</v>
      </c>
      <c r="E287" s="80">
        <v>2016</v>
      </c>
      <c r="F287" s="80" t="s">
        <v>92</v>
      </c>
      <c r="G287" s="80" t="s">
        <v>1932</v>
      </c>
      <c r="H287" s="80" t="s">
        <v>1933</v>
      </c>
      <c r="I287" s="177"/>
      <c r="J287" s="81">
        <v>1943.466819205526</v>
      </c>
      <c r="K287" s="81">
        <v>12.650027769991864</v>
      </c>
      <c r="L287" s="81">
        <v>22.053888898148003</v>
      </c>
      <c r="M287" s="81">
        <v>344.67985538590676</v>
      </c>
      <c r="N287" s="81">
        <v>290.86841605480851</v>
      </c>
      <c r="O287" s="81">
        <v>204.79163394116796</v>
      </c>
      <c r="P287" s="81">
        <v>129.81047391230021</v>
      </c>
      <c r="Q287" s="81">
        <v>18.178776904174196</v>
      </c>
      <c r="R287" s="81">
        <v>0</v>
      </c>
      <c r="S287" s="81">
        <v>34.406588039999995</v>
      </c>
      <c r="T287" s="82"/>
      <c r="U287" s="81">
        <v>122937996</v>
      </c>
      <c r="V287" s="81">
        <v>6494</v>
      </c>
      <c r="W287" s="81">
        <v>284</v>
      </c>
      <c r="X287" s="81">
        <v>83059</v>
      </c>
      <c r="Y287" s="81">
        <v>113537</v>
      </c>
      <c r="Z287" s="81">
        <v>120445</v>
      </c>
      <c r="AA287" s="81">
        <v>26717</v>
      </c>
      <c r="AB287" s="81">
        <v>257373</v>
      </c>
      <c r="AC287" s="81">
        <v>0</v>
      </c>
      <c r="AD287" s="81">
        <v>34.406588040000003</v>
      </c>
      <c r="AE287" s="82"/>
      <c r="AF287" s="81">
        <v>941814671.50444734</v>
      </c>
      <c r="AG287" s="81">
        <v>10124757.086157341</v>
      </c>
      <c r="AH287" s="81">
        <v>4036487.8396822289</v>
      </c>
      <c r="AI287" s="81">
        <v>544905370.62098825</v>
      </c>
      <c r="AJ287" s="81">
        <v>415906970.88705039</v>
      </c>
      <c r="AK287" s="81">
        <v>0</v>
      </c>
      <c r="AL287" s="81">
        <v>0</v>
      </c>
      <c r="AM287" s="81">
        <v>35299292.808562629</v>
      </c>
      <c r="AN287" s="81">
        <v>0</v>
      </c>
      <c r="AO287" s="81">
        <v>0</v>
      </c>
      <c r="AP287" s="82"/>
      <c r="AQ287" s="81">
        <v>4398</v>
      </c>
      <c r="AR287" s="81">
        <v>403</v>
      </c>
      <c r="AS287" s="81">
        <v>0</v>
      </c>
      <c r="AT287" s="81">
        <v>0</v>
      </c>
      <c r="AU287" s="81">
        <v>0</v>
      </c>
      <c r="AV287" s="81">
        <v>1</v>
      </c>
      <c r="AW287" s="81" t="s">
        <v>564</v>
      </c>
      <c r="AX287" s="82"/>
      <c r="AY287" s="81">
        <v>17360.3</v>
      </c>
      <c r="AZ287" s="81">
        <v>8752.7999999999993</v>
      </c>
      <c r="BA287" s="81">
        <v>0</v>
      </c>
      <c r="BB287" s="81">
        <v>0</v>
      </c>
      <c r="BC287" s="81">
        <v>0</v>
      </c>
      <c r="BD287" s="81">
        <v>3717</v>
      </c>
      <c r="BE287" s="81" t="s">
        <v>564</v>
      </c>
      <c r="BF287" s="82"/>
      <c r="BG287" s="81">
        <v>0</v>
      </c>
      <c r="BH287" s="81">
        <v>0</v>
      </c>
      <c r="BI287" s="81">
        <v>346.59</v>
      </c>
      <c r="BJ287" s="81">
        <v>0</v>
      </c>
      <c r="BK287" s="81">
        <v>59.678999999999995</v>
      </c>
      <c r="BL287" s="81">
        <v>0</v>
      </c>
      <c r="BM287" s="82"/>
      <c r="BN287" s="81">
        <v>0</v>
      </c>
      <c r="BO287" s="81">
        <v>0</v>
      </c>
      <c r="BP287" s="81">
        <v>27</v>
      </c>
      <c r="BQ287" s="81">
        <v>0</v>
      </c>
      <c r="BR287" s="81">
        <v>8</v>
      </c>
      <c r="BS287" s="81">
        <v>0</v>
      </c>
      <c r="BT287"/>
      <c r="BU287" s="80">
        <v>406.26900000000001</v>
      </c>
      <c r="BV287" s="80">
        <v>0</v>
      </c>
      <c r="BW287" s="80">
        <v>0</v>
      </c>
      <c r="BX287" s="80">
        <v>0</v>
      </c>
      <c r="BY287" s="80">
        <v>0</v>
      </c>
      <c r="BZ287" s="80">
        <v>0</v>
      </c>
      <c r="CA287" s="80">
        <v>0</v>
      </c>
      <c r="CB287" s="80">
        <v>0</v>
      </c>
      <c r="CC287" s="80">
        <v>0</v>
      </c>
    </row>
    <row r="288" spans="1:81">
      <c r="A288" s="80" t="s">
        <v>1946</v>
      </c>
      <c r="B288" s="80">
        <v>286</v>
      </c>
      <c r="C288" s="80">
        <v>14</v>
      </c>
      <c r="D288" s="80">
        <v>17</v>
      </c>
      <c r="E288" s="80">
        <v>2017</v>
      </c>
      <c r="F288" s="80" t="s">
        <v>71</v>
      </c>
      <c r="G288" s="80" t="s">
        <v>1932</v>
      </c>
      <c r="H288" s="80" t="s">
        <v>1933</v>
      </c>
      <c r="I288" s="177"/>
      <c r="J288" s="81">
        <v>1825.6398052784652</v>
      </c>
      <c r="K288" s="81">
        <v>13.055859719429751</v>
      </c>
      <c r="L288" s="81">
        <v>26.082364752022528</v>
      </c>
      <c r="M288" s="81">
        <v>343.83982852150757</v>
      </c>
      <c r="N288" s="81">
        <v>299.68212236632564</v>
      </c>
      <c r="O288" s="81">
        <v>203.00706369072208</v>
      </c>
      <c r="P288" s="81">
        <v>127.15838026445023</v>
      </c>
      <c r="Q288" s="81">
        <v>17.595274233622824</v>
      </c>
      <c r="R288" s="81">
        <v>0</v>
      </c>
      <c r="S288" s="81">
        <v>34.857194839039991</v>
      </c>
      <c r="T288" s="82"/>
      <c r="U288" s="81">
        <v>126279026</v>
      </c>
      <c r="V288" s="81">
        <v>6494</v>
      </c>
      <c r="W288" s="81">
        <v>284</v>
      </c>
      <c r="X288" s="81">
        <v>83059</v>
      </c>
      <c r="Y288" s="81">
        <v>115058</v>
      </c>
      <c r="Z288" s="81">
        <v>121376</v>
      </c>
      <c r="AA288" s="81">
        <v>26338</v>
      </c>
      <c r="AB288" s="81">
        <v>257615</v>
      </c>
      <c r="AC288" s="81">
        <v>0</v>
      </c>
      <c r="AD288" s="81">
        <v>34.857194839039991</v>
      </c>
      <c r="AE288" s="82"/>
      <c r="AF288" s="81">
        <v>908601299.83676994</v>
      </c>
      <c r="AG288" s="81">
        <v>10528395.409909749</v>
      </c>
      <c r="AH288" s="81">
        <v>5745943.0227562208</v>
      </c>
      <c r="AI288" s="81">
        <v>564353572.11621964</v>
      </c>
      <c r="AJ288" s="81">
        <v>427259784.12001818</v>
      </c>
      <c r="AK288" s="81">
        <v>0</v>
      </c>
      <c r="AL288" s="81">
        <v>0</v>
      </c>
      <c r="AM288" s="81">
        <v>35387769.35162317</v>
      </c>
      <c r="AN288" s="81">
        <v>0</v>
      </c>
      <c r="AO288" s="81">
        <v>0</v>
      </c>
      <c r="AP288" s="82"/>
      <c r="AQ288" s="81">
        <v>4730</v>
      </c>
      <c r="AR288" s="81">
        <v>448</v>
      </c>
      <c r="AS288" s="81">
        <v>0</v>
      </c>
      <c r="AT288" s="81">
        <v>0</v>
      </c>
      <c r="AU288" s="81">
        <v>0</v>
      </c>
      <c r="AV288" s="81">
        <v>1</v>
      </c>
      <c r="AW288" s="81" t="s">
        <v>564</v>
      </c>
      <c r="AX288" s="82"/>
      <c r="AY288" s="81">
        <v>18920.7</v>
      </c>
      <c r="AZ288" s="81">
        <v>9513.8000000000011</v>
      </c>
      <c r="BA288" s="81">
        <v>0</v>
      </c>
      <c r="BB288" s="81">
        <v>0</v>
      </c>
      <c r="BC288" s="81">
        <v>0</v>
      </c>
      <c r="BD288" s="81">
        <v>3717</v>
      </c>
      <c r="BE288" s="81" t="s">
        <v>564</v>
      </c>
      <c r="BF288" s="82"/>
      <c r="BG288" s="81">
        <v>0</v>
      </c>
      <c r="BH288" s="81">
        <v>0</v>
      </c>
      <c r="BI288" s="81">
        <v>353</v>
      </c>
      <c r="BJ288" s="81">
        <v>0</v>
      </c>
      <c r="BK288" s="81">
        <v>80.956000000000003</v>
      </c>
      <c r="BL288" s="81">
        <v>0</v>
      </c>
      <c r="BM288" s="82"/>
      <c r="BN288" s="81">
        <v>0</v>
      </c>
      <c r="BO288" s="81">
        <v>0</v>
      </c>
      <c r="BP288" s="81">
        <v>25</v>
      </c>
      <c r="BQ288" s="81">
        <v>0</v>
      </c>
      <c r="BR288" s="81">
        <v>8</v>
      </c>
      <c r="BS288" s="81">
        <v>0</v>
      </c>
      <c r="BT288"/>
      <c r="BU288" s="80">
        <v>416.839</v>
      </c>
      <c r="BV288" s="80">
        <v>0</v>
      </c>
      <c r="BW288" s="80">
        <v>0</v>
      </c>
      <c r="BX288" s="80">
        <v>1.9370000000000001</v>
      </c>
      <c r="BY288" s="80">
        <v>15.178000000000001</v>
      </c>
      <c r="BZ288" s="80">
        <v>0</v>
      </c>
      <c r="CA288" s="80">
        <v>0</v>
      </c>
      <c r="CB288" s="80">
        <v>2E-3</v>
      </c>
      <c r="CC288" s="80">
        <v>0</v>
      </c>
    </row>
    <row r="289" spans="1:81">
      <c r="A289" s="80" t="s">
        <v>1947</v>
      </c>
      <c r="B289" s="80">
        <v>287</v>
      </c>
      <c r="C289" s="80">
        <v>15</v>
      </c>
      <c r="D289" s="80">
        <v>17</v>
      </c>
      <c r="E289" s="80">
        <v>2018</v>
      </c>
      <c r="F289" s="80" t="s">
        <v>93</v>
      </c>
      <c r="G289" s="80" t="s">
        <v>1932</v>
      </c>
      <c r="H289" s="80" t="s">
        <v>1933</v>
      </c>
      <c r="I289" s="177"/>
      <c r="J289" s="81">
        <v>1818.1317608381769</v>
      </c>
      <c r="K289" s="81">
        <v>12.194545840697954</v>
      </c>
      <c r="L289" s="81">
        <v>17.123725541237317</v>
      </c>
      <c r="M289" s="81">
        <v>338.85713015530871</v>
      </c>
      <c r="N289" s="81">
        <v>290.47199242421959</v>
      </c>
      <c r="O289" s="81">
        <v>198.79092876178967</v>
      </c>
      <c r="P289" s="81">
        <v>126.05035177593658</v>
      </c>
      <c r="Q289" s="81">
        <v>16.295709986376046</v>
      </c>
      <c r="R289" s="81">
        <v>0</v>
      </c>
      <c r="S289" s="81">
        <v>36.508604153</v>
      </c>
      <c r="T289" s="82"/>
      <c r="U289" s="81">
        <v>132122469</v>
      </c>
      <c r="V289" s="81">
        <v>6494</v>
      </c>
      <c r="W289" s="81">
        <v>284</v>
      </c>
      <c r="X289" s="81">
        <v>83059</v>
      </c>
      <c r="Y289" s="81">
        <v>116117</v>
      </c>
      <c r="Z289" s="81">
        <v>121131</v>
      </c>
      <c r="AA289" s="81">
        <v>26371</v>
      </c>
      <c r="AB289" s="81">
        <v>257113</v>
      </c>
      <c r="AC289" s="81">
        <v>0</v>
      </c>
      <c r="AD289" s="81">
        <v>36.508604153</v>
      </c>
      <c r="AE289" s="82"/>
      <c r="AF289" s="81">
        <v>877347321.54374731</v>
      </c>
      <c r="AG289" s="81">
        <v>9348432.3978056144</v>
      </c>
      <c r="AH289" s="81">
        <v>3423228.4111478468</v>
      </c>
      <c r="AI289" s="81">
        <v>547170938.38911116</v>
      </c>
      <c r="AJ289" s="81">
        <v>429556308.02893549</v>
      </c>
      <c r="AK289" s="81">
        <v>0</v>
      </c>
      <c r="AL289" s="81">
        <v>0</v>
      </c>
      <c r="AM289" s="81">
        <v>35391890.028404184</v>
      </c>
      <c r="AN289" s="81">
        <v>0</v>
      </c>
      <c r="AO289" s="81">
        <v>0</v>
      </c>
      <c r="AP289" s="82"/>
      <c r="AQ289" s="81">
        <v>5034</v>
      </c>
      <c r="AR289" s="81">
        <v>497</v>
      </c>
      <c r="AS289" s="81">
        <v>0</v>
      </c>
      <c r="AT289" s="81">
        <v>0</v>
      </c>
      <c r="AU289" s="81">
        <v>0</v>
      </c>
      <c r="AV289" s="81">
        <v>1</v>
      </c>
      <c r="AW289" s="81" t="s">
        <v>564</v>
      </c>
      <c r="AX289" s="82"/>
      <c r="AY289" s="81">
        <v>20325.80000000001</v>
      </c>
      <c r="AZ289" s="81">
        <v>10272.799999999999</v>
      </c>
      <c r="BA289" s="81">
        <v>0</v>
      </c>
      <c r="BB289" s="81">
        <v>0</v>
      </c>
      <c r="BC289" s="81">
        <v>0</v>
      </c>
      <c r="BD289" s="81">
        <v>3717</v>
      </c>
      <c r="BE289" s="81" t="s">
        <v>564</v>
      </c>
      <c r="BF289" s="82"/>
      <c r="BG289" s="81">
        <v>0</v>
      </c>
      <c r="BH289" s="81">
        <v>0</v>
      </c>
      <c r="BI289" s="81">
        <v>361.12099999999998</v>
      </c>
      <c r="BJ289" s="81">
        <v>0</v>
      </c>
      <c r="BK289" s="81">
        <v>78.716000000000008</v>
      </c>
      <c r="BL289" s="81">
        <v>0</v>
      </c>
      <c r="BM289" s="82"/>
      <c r="BN289" s="81">
        <v>0</v>
      </c>
      <c r="BO289" s="81">
        <v>0</v>
      </c>
      <c r="BP289" s="81">
        <v>27</v>
      </c>
      <c r="BQ289" s="81">
        <v>0</v>
      </c>
      <c r="BR289" s="81">
        <v>8</v>
      </c>
      <c r="BS289" s="81">
        <v>0</v>
      </c>
      <c r="BT289"/>
      <c r="BU289" s="80">
        <v>422.64600000000002</v>
      </c>
      <c r="BV289" s="80">
        <v>0</v>
      </c>
      <c r="BW289" s="80">
        <v>0</v>
      </c>
      <c r="BX289" s="80">
        <v>1.9159999999999999</v>
      </c>
      <c r="BY289" s="80">
        <v>15.273</v>
      </c>
      <c r="BZ289" s="80">
        <v>0</v>
      </c>
      <c r="CA289" s="80">
        <v>0</v>
      </c>
      <c r="CB289" s="80">
        <v>2E-3</v>
      </c>
      <c r="CC289" s="80">
        <v>0</v>
      </c>
    </row>
    <row r="290" spans="1:81">
      <c r="A290" s="80" t="s">
        <v>1948</v>
      </c>
      <c r="B290" s="80">
        <v>288</v>
      </c>
      <c r="C290" s="80">
        <v>16</v>
      </c>
      <c r="D290" s="80">
        <v>17</v>
      </c>
      <c r="E290" s="80">
        <v>2019</v>
      </c>
      <c r="F290" s="80" t="s">
        <v>73</v>
      </c>
      <c r="G290" s="80" t="s">
        <v>1932</v>
      </c>
      <c r="H290" s="80" t="s">
        <v>1933</v>
      </c>
      <c r="I290" s="177"/>
      <c r="J290" s="81">
        <v>1703.8823141311098</v>
      </c>
      <c r="K290" s="81">
        <v>11.091221945611418</v>
      </c>
      <c r="L290" s="81">
        <v>17.269551080743604</v>
      </c>
      <c r="M290" s="81">
        <v>338.74680593304885</v>
      </c>
      <c r="N290" s="81">
        <v>299.05377517933584</v>
      </c>
      <c r="O290" s="81">
        <v>193.76952474579801</v>
      </c>
      <c r="P290" s="81">
        <v>125.8884035615839</v>
      </c>
      <c r="Q290" s="81">
        <v>15.855888443777651</v>
      </c>
      <c r="R290" s="81">
        <v>0</v>
      </c>
      <c r="S290" s="81">
        <v>39.342682496659997</v>
      </c>
      <c r="T290" s="82"/>
      <c r="U290" s="81">
        <v>124755011</v>
      </c>
      <c r="V290" s="81">
        <v>6494</v>
      </c>
      <c r="W290" s="81">
        <v>284</v>
      </c>
      <c r="X290" s="81">
        <v>83059</v>
      </c>
      <c r="Y290" s="81">
        <v>117421</v>
      </c>
      <c r="Z290" s="81">
        <v>121313</v>
      </c>
      <c r="AA290" s="81">
        <v>26140</v>
      </c>
      <c r="AB290" s="81">
        <v>256947</v>
      </c>
      <c r="AC290" s="81">
        <v>0</v>
      </c>
      <c r="AD290" s="81">
        <v>39.342682496659997</v>
      </c>
      <c r="AE290" s="82"/>
      <c r="AF290" s="81">
        <v>850371433.16144574</v>
      </c>
      <c r="AG290" s="81">
        <v>8994670.2929744534</v>
      </c>
      <c r="AH290" s="81">
        <v>3613058.632171094</v>
      </c>
      <c r="AI290" s="81">
        <v>568203386.81222022</v>
      </c>
      <c r="AJ290" s="81">
        <v>435792349.83066648</v>
      </c>
      <c r="AK290" s="81">
        <v>0</v>
      </c>
      <c r="AL290" s="81">
        <v>0</v>
      </c>
      <c r="AM290" s="81">
        <v>34994247.104019612</v>
      </c>
      <c r="AN290" s="81">
        <v>0</v>
      </c>
      <c r="AO290" s="81">
        <v>0</v>
      </c>
      <c r="AP290" s="82"/>
      <c r="AQ290" s="81">
        <v>5328</v>
      </c>
      <c r="AR290" s="81">
        <v>529</v>
      </c>
      <c r="AS290" s="81">
        <v>0</v>
      </c>
      <c r="AT290" s="81">
        <v>0</v>
      </c>
      <c r="AU290" s="81">
        <v>0</v>
      </c>
      <c r="AV290" s="81">
        <v>1</v>
      </c>
      <c r="AW290" s="81" t="s">
        <v>564</v>
      </c>
      <c r="AX290" s="82"/>
      <c r="AY290" s="81">
        <v>21710.399999999991</v>
      </c>
      <c r="AZ290" s="81">
        <v>10770.599999999989</v>
      </c>
      <c r="BA290" s="81">
        <v>0</v>
      </c>
      <c r="BB290" s="81">
        <v>0</v>
      </c>
      <c r="BC290" s="81">
        <v>0</v>
      </c>
      <c r="BD290" s="81">
        <v>3717</v>
      </c>
      <c r="BE290" s="81" t="s">
        <v>564</v>
      </c>
      <c r="BF290" s="82"/>
      <c r="BG290" s="81">
        <v>0</v>
      </c>
      <c r="BH290" s="81">
        <v>0</v>
      </c>
      <c r="BI290" s="81">
        <v>332.245</v>
      </c>
      <c r="BJ290" s="81">
        <v>0</v>
      </c>
      <c r="BK290" s="81">
        <v>71.521999999999991</v>
      </c>
      <c r="BL290" s="81">
        <v>0</v>
      </c>
      <c r="BM290" s="82"/>
      <c r="BN290" s="81">
        <v>0</v>
      </c>
      <c r="BO290" s="81">
        <v>0</v>
      </c>
      <c r="BP290" s="81">
        <v>26</v>
      </c>
      <c r="BQ290" s="81">
        <v>0</v>
      </c>
      <c r="BR290" s="81">
        <v>8</v>
      </c>
      <c r="BS290" s="81">
        <v>0</v>
      </c>
      <c r="BT290"/>
      <c r="BU290" s="80">
        <v>391.30200000000002</v>
      </c>
      <c r="BV290" s="80">
        <v>0</v>
      </c>
      <c r="BW290" s="80">
        <v>0</v>
      </c>
      <c r="BX290" s="80">
        <v>0</v>
      </c>
      <c r="BY290" s="80">
        <v>12.465</v>
      </c>
      <c r="BZ290" s="80">
        <v>0</v>
      </c>
      <c r="CA290" s="80">
        <v>0</v>
      </c>
      <c r="CB290" s="80">
        <v>0</v>
      </c>
      <c r="CC290" s="80">
        <v>0</v>
      </c>
    </row>
    <row r="291" spans="1:81">
      <c r="A291" s="80" t="s">
        <v>1949</v>
      </c>
      <c r="B291" s="80">
        <v>289</v>
      </c>
      <c r="C291" s="80">
        <v>17</v>
      </c>
      <c r="D291" s="80">
        <v>17</v>
      </c>
      <c r="E291" s="80">
        <v>2020</v>
      </c>
      <c r="F291" s="80" t="s">
        <v>218</v>
      </c>
      <c r="G291" s="80" t="s">
        <v>1932</v>
      </c>
      <c r="H291" s="80" t="s">
        <v>1933</v>
      </c>
      <c r="I291" s="177"/>
      <c r="J291" s="81">
        <v>1442.4093460061979</v>
      </c>
      <c r="K291" s="81">
        <v>11.533070117618665</v>
      </c>
      <c r="L291" s="81">
        <v>32.847966859902918</v>
      </c>
      <c r="M291" s="81">
        <v>307.59022533313197</v>
      </c>
      <c r="N291" s="81">
        <v>307.08271163214738</v>
      </c>
      <c r="O291" s="81">
        <v>170.11798139494576</v>
      </c>
      <c r="P291" s="81">
        <v>116.9360519850818</v>
      </c>
      <c r="Q291" s="81">
        <v>15.133015776888733</v>
      </c>
      <c r="R291" s="81">
        <v>0</v>
      </c>
      <c r="S291" s="81">
        <v>28.947265083000001</v>
      </c>
      <c r="T291" s="82"/>
      <c r="U291" s="81">
        <v>103704576</v>
      </c>
      <c r="V291" s="81">
        <v>6339</v>
      </c>
      <c r="W291" s="81">
        <v>558</v>
      </c>
      <c r="X291" s="81">
        <v>85574</v>
      </c>
      <c r="Y291" s="81">
        <v>118721</v>
      </c>
      <c r="Z291" s="81">
        <v>121562</v>
      </c>
      <c r="AA291" s="81">
        <v>26381</v>
      </c>
      <c r="AB291" s="81">
        <v>256652</v>
      </c>
      <c r="AC291" s="81">
        <v>0</v>
      </c>
      <c r="AD291" s="81">
        <v>28.947265083000001</v>
      </c>
      <c r="AE291" s="82"/>
      <c r="AF291" s="81">
        <v>722430748.04942131</v>
      </c>
      <c r="AG291" s="81">
        <v>8813396.9363919627</v>
      </c>
      <c r="AH291" s="81">
        <v>6804505.2525634458</v>
      </c>
      <c r="AI291" s="81">
        <v>519580863.29638386</v>
      </c>
      <c r="AJ291" s="81">
        <v>477298474.59629369</v>
      </c>
      <c r="AK291" s="81"/>
      <c r="AL291" s="81"/>
      <c r="AM291" s="81">
        <v>33495937.4631931</v>
      </c>
      <c r="AN291" s="81"/>
      <c r="AO291" s="81"/>
      <c r="AP291" s="82"/>
      <c r="AQ291" s="81">
        <v>5627</v>
      </c>
      <c r="AR291" s="81">
        <v>532</v>
      </c>
      <c r="AS291" s="81">
        <v>0</v>
      </c>
      <c r="AT291" s="81">
        <v>0</v>
      </c>
      <c r="AU291" s="81">
        <v>0</v>
      </c>
      <c r="AV291" s="81">
        <v>1</v>
      </c>
      <c r="AW291" s="81">
        <v>0</v>
      </c>
      <c r="AX291" s="82"/>
      <c r="AY291" s="81">
        <v>23197.599999999951</v>
      </c>
      <c r="AZ291" s="81">
        <v>10864.9</v>
      </c>
      <c r="BA291" s="81">
        <v>0</v>
      </c>
      <c r="BB291" s="81">
        <v>0</v>
      </c>
      <c r="BC291" s="81">
        <v>0</v>
      </c>
      <c r="BD291" s="81">
        <v>3717</v>
      </c>
      <c r="BE291" s="81">
        <v>0</v>
      </c>
      <c r="BF291" s="82"/>
      <c r="BG291" s="81">
        <v>0</v>
      </c>
      <c r="BH291" s="81">
        <v>0</v>
      </c>
      <c r="BI291" s="81">
        <v>309.52100000000002</v>
      </c>
      <c r="BJ291" s="81">
        <v>0</v>
      </c>
      <c r="BK291" s="81">
        <v>54.805000000000007</v>
      </c>
      <c r="BL291" s="81">
        <v>0</v>
      </c>
      <c r="BM291" s="82"/>
      <c r="BN291" s="81">
        <v>0</v>
      </c>
      <c r="BO291" s="81">
        <v>0</v>
      </c>
      <c r="BP291" s="81">
        <v>25</v>
      </c>
      <c r="BQ291" s="81">
        <v>0</v>
      </c>
      <c r="BR291" s="81">
        <v>9</v>
      </c>
      <c r="BS291" s="81">
        <v>0</v>
      </c>
      <c r="BT291"/>
      <c r="BU291" s="80">
        <v>364.32600000000002</v>
      </c>
      <c r="BV291" s="80">
        <v>0</v>
      </c>
      <c r="BW291" s="80">
        <v>0</v>
      </c>
      <c r="BX291" s="80">
        <v>0</v>
      </c>
      <c r="BY291" s="80">
        <v>0</v>
      </c>
      <c r="BZ291" s="80">
        <v>0</v>
      </c>
      <c r="CA291" s="80">
        <v>0</v>
      </c>
      <c r="CB291" s="80">
        <v>0</v>
      </c>
      <c r="CC291" s="80">
        <v>0</v>
      </c>
    </row>
    <row r="292" spans="1:81">
      <c r="A292" s="80" t="s">
        <v>1950</v>
      </c>
      <c r="B292" s="80">
        <v>289</v>
      </c>
      <c r="C292" s="80">
        <v>18</v>
      </c>
      <c r="D292" s="80">
        <v>17</v>
      </c>
      <c r="E292" s="80">
        <v>2021</v>
      </c>
      <c r="F292" s="80" t="s">
        <v>75</v>
      </c>
      <c r="G292" s="174" t="s">
        <v>1932</v>
      </c>
      <c r="H292" s="80" t="s">
        <v>1933</v>
      </c>
      <c r="I292" s="177"/>
      <c r="J292" s="81">
        <v>1363.298825952729</v>
      </c>
      <c r="K292" s="81">
        <v>14.484053175434955</v>
      </c>
      <c r="L292" s="81">
        <v>32.017539384597114</v>
      </c>
      <c r="M292" s="81">
        <v>329.76266473730254</v>
      </c>
      <c r="N292" s="81">
        <v>278.33067869003156</v>
      </c>
      <c r="O292" s="81">
        <v>165.65119420401336</v>
      </c>
      <c r="P292" s="81">
        <v>120.12297464453812</v>
      </c>
      <c r="Q292" s="81">
        <v>15.27494317088896</v>
      </c>
      <c r="R292" s="81">
        <v>0</v>
      </c>
      <c r="S292" s="81">
        <v>28.333181572800001</v>
      </c>
      <c r="T292" s="82"/>
      <c r="U292" s="81">
        <v>102494082</v>
      </c>
      <c r="V292" s="81">
        <v>6339</v>
      </c>
      <c r="W292" s="81">
        <v>558</v>
      </c>
      <c r="X292" s="81">
        <v>85574</v>
      </c>
      <c r="Y292" s="81">
        <v>119873</v>
      </c>
      <c r="Z292" s="81">
        <v>121884</v>
      </c>
      <c r="AA292" s="81">
        <v>26428</v>
      </c>
      <c r="AB292" s="81">
        <v>255987</v>
      </c>
      <c r="AC292" s="81">
        <v>0</v>
      </c>
      <c r="AD292" s="81">
        <v>28.333181572800001</v>
      </c>
      <c r="AE292" s="82"/>
      <c r="AF292" s="81">
        <v>630986382.36774707</v>
      </c>
      <c r="AG292" s="81">
        <v>10923253.012497352</v>
      </c>
      <c r="AH292" s="81">
        <v>6440976.3047671728</v>
      </c>
      <c r="AI292" s="81">
        <v>550404096.15201867</v>
      </c>
      <c r="AJ292" s="81">
        <v>403238050.02406025</v>
      </c>
      <c r="AK292" s="81">
        <v>0</v>
      </c>
      <c r="AL292" s="81">
        <v>0</v>
      </c>
      <c r="AM292" s="81">
        <v>33601848.848256044</v>
      </c>
      <c r="AN292" s="81">
        <v>0</v>
      </c>
      <c r="AO292" s="81">
        <v>0</v>
      </c>
      <c r="AP292" s="82"/>
      <c r="AQ292" s="81">
        <v>5878</v>
      </c>
      <c r="AR292" s="81">
        <v>535</v>
      </c>
      <c r="AS292" s="81">
        <v>0</v>
      </c>
      <c r="AT292" s="81">
        <v>0</v>
      </c>
      <c r="AU292" s="81">
        <v>0</v>
      </c>
      <c r="AV292" s="81">
        <v>1</v>
      </c>
      <c r="AW292" s="81"/>
      <c r="AX292" s="82"/>
      <c r="AY292" s="81">
        <v>24558.99999999996</v>
      </c>
      <c r="AZ292" s="81">
        <v>12428.900000000011</v>
      </c>
      <c r="BA292" s="81">
        <v>0</v>
      </c>
      <c r="BB292" s="81">
        <v>0</v>
      </c>
      <c r="BC292" s="81">
        <v>0</v>
      </c>
      <c r="BD292" s="81">
        <v>3717</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1951</v>
      </c>
      <c r="B293" s="80">
        <v>289</v>
      </c>
      <c r="C293" s="80">
        <v>19</v>
      </c>
      <c r="D293" s="80">
        <v>17</v>
      </c>
      <c r="E293" s="80">
        <v>2022</v>
      </c>
      <c r="F293" s="80" t="s">
        <v>568</v>
      </c>
      <c r="G293" s="174" t="s">
        <v>1932</v>
      </c>
      <c r="H293" s="80" t="s">
        <v>1933</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6269</v>
      </c>
      <c r="AR293" s="81">
        <v>537</v>
      </c>
      <c r="AS293" s="81">
        <v>0</v>
      </c>
      <c r="AT293" s="81">
        <v>0</v>
      </c>
      <c r="AU293" s="81">
        <v>0</v>
      </c>
      <c r="AV293" s="81">
        <v>1</v>
      </c>
      <c r="AW293" s="81"/>
      <c r="AX293" s="82"/>
      <c r="AY293" s="81">
        <v>26600.999999999993</v>
      </c>
      <c r="AZ293" s="81">
        <v>14448.600000000006</v>
      </c>
      <c r="BA293" s="81">
        <v>0</v>
      </c>
      <c r="BB293" s="81">
        <v>0</v>
      </c>
      <c r="BC293" s="81">
        <v>0</v>
      </c>
      <c r="BD293" s="81">
        <v>3717</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1952</v>
      </c>
      <c r="B294" s="80">
        <v>477</v>
      </c>
      <c r="C294" s="80">
        <v>1</v>
      </c>
      <c r="D294" s="80">
        <v>29</v>
      </c>
      <c r="E294" s="80">
        <v>1990</v>
      </c>
      <c r="F294" s="80" t="s">
        <v>562</v>
      </c>
      <c r="G294" s="80" t="s">
        <v>1953</v>
      </c>
      <c r="H294" s="80" t="s">
        <v>1954</v>
      </c>
      <c r="I294" s="177"/>
      <c r="J294" s="81">
        <v>521.59890000128564</v>
      </c>
      <c r="K294" s="81">
        <v>18.437600163457397</v>
      </c>
      <c r="L294" s="81">
        <v>14.505533596458278</v>
      </c>
      <c r="M294" s="81">
        <v>157.78557790816433</v>
      </c>
      <c r="N294" s="81">
        <v>165.47397232094369</v>
      </c>
      <c r="O294" s="81">
        <v>153.28034908620313</v>
      </c>
      <c r="P294" s="81">
        <v>129.40512543289651</v>
      </c>
      <c r="Q294" s="81">
        <v>10.375692374317003</v>
      </c>
      <c r="R294" s="81">
        <v>0</v>
      </c>
      <c r="S294" s="81">
        <v>10.113933967432141</v>
      </c>
      <c r="T294" s="82"/>
      <c r="U294" s="81">
        <v>22007926</v>
      </c>
      <c r="V294" s="81">
        <v>6522</v>
      </c>
      <c r="W294" s="81">
        <v>154</v>
      </c>
      <c r="X294" s="81">
        <v>56422</v>
      </c>
      <c r="Y294" s="81">
        <v>54574</v>
      </c>
      <c r="Z294" s="81">
        <v>63046</v>
      </c>
      <c r="AA294" s="81">
        <v>31421</v>
      </c>
      <c r="AB294" s="81">
        <v>168466</v>
      </c>
      <c r="AC294" s="81">
        <v>0</v>
      </c>
      <c r="AD294" s="81">
        <v>10.113933967432141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1955</v>
      </c>
      <c r="B295" s="80">
        <v>478</v>
      </c>
      <c r="C295" s="80">
        <v>2</v>
      </c>
      <c r="D295" s="80">
        <v>29</v>
      </c>
      <c r="E295" s="80">
        <v>2005</v>
      </c>
      <c r="F295" s="80" t="s">
        <v>565</v>
      </c>
      <c r="G295" s="80" t="s">
        <v>1953</v>
      </c>
      <c r="H295" s="80" t="s">
        <v>1954</v>
      </c>
      <c r="I295" s="177"/>
      <c r="J295" s="81">
        <v>683.66631313261792</v>
      </c>
      <c r="K295" s="81">
        <v>14.317853758773939</v>
      </c>
      <c r="L295" s="81">
        <v>26.035413032103381</v>
      </c>
      <c r="M295" s="81">
        <v>342.16987818128024</v>
      </c>
      <c r="N295" s="81">
        <v>275.70654388531034</v>
      </c>
      <c r="O295" s="81">
        <v>246.95668709564981</v>
      </c>
      <c r="P295" s="81">
        <v>163.81877110123082</v>
      </c>
      <c r="Q295" s="81">
        <v>11.296913454841182</v>
      </c>
      <c r="R295" s="81">
        <v>0</v>
      </c>
      <c r="S295" s="81">
        <v>30.004678439999999</v>
      </c>
      <c r="T295" s="82"/>
      <c r="U295" s="81">
        <v>30179832</v>
      </c>
      <c r="V295" s="81">
        <v>6497</v>
      </c>
      <c r="W295" s="81">
        <v>312</v>
      </c>
      <c r="X295" s="81">
        <v>57550</v>
      </c>
      <c r="Y295" s="81">
        <v>74449</v>
      </c>
      <c r="Z295" s="81">
        <v>117543</v>
      </c>
      <c r="AA295" s="81">
        <v>32577</v>
      </c>
      <c r="AB295" s="81">
        <v>191750</v>
      </c>
      <c r="AC295" s="81">
        <v>0</v>
      </c>
      <c r="AD295" s="81">
        <v>30.004678439999999</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1956</v>
      </c>
      <c r="B296" s="80">
        <v>479</v>
      </c>
      <c r="C296" s="80">
        <v>3</v>
      </c>
      <c r="D296" s="80">
        <v>29</v>
      </c>
      <c r="E296" s="80">
        <v>2006</v>
      </c>
      <c r="F296" s="80" t="s">
        <v>566</v>
      </c>
      <c r="G296" s="80" t="s">
        <v>1953</v>
      </c>
      <c r="H296" s="80" t="s">
        <v>1954</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1957</v>
      </c>
      <c r="B297" s="80">
        <v>480</v>
      </c>
      <c r="C297" s="80">
        <v>4</v>
      </c>
      <c r="D297" s="80">
        <v>29</v>
      </c>
      <c r="E297" s="80">
        <v>2007</v>
      </c>
      <c r="F297" s="80" t="s">
        <v>567</v>
      </c>
      <c r="G297" s="80" t="s">
        <v>1953</v>
      </c>
      <c r="H297" s="80" t="s">
        <v>1954</v>
      </c>
      <c r="I297" s="177"/>
      <c r="J297" s="81">
        <v>650.2102985161838</v>
      </c>
      <c r="K297" s="81">
        <v>14.119853183207363</v>
      </c>
      <c r="L297" s="81">
        <v>28.225683266573622</v>
      </c>
      <c r="M297" s="81">
        <v>430.52320423848846</v>
      </c>
      <c r="N297" s="81">
        <v>295.07835896339566</v>
      </c>
      <c r="O297" s="81">
        <v>244.65467543919041</v>
      </c>
      <c r="P297" s="81">
        <v>165.97661534183416</v>
      </c>
      <c r="Q297" s="81">
        <v>12.306352981763659</v>
      </c>
      <c r="R297" s="81">
        <v>0</v>
      </c>
      <c r="S297" s="81">
        <v>30.760031040000001</v>
      </c>
      <c r="T297" s="82"/>
      <c r="U297" s="81">
        <v>31918462</v>
      </c>
      <c r="V297" s="81">
        <v>5964</v>
      </c>
      <c r="W297" s="81">
        <v>331</v>
      </c>
      <c r="X297" s="81">
        <v>87517</v>
      </c>
      <c r="Y297" s="81">
        <v>78285</v>
      </c>
      <c r="Z297" s="81">
        <v>121053</v>
      </c>
      <c r="AA297" s="81">
        <v>32503</v>
      </c>
      <c r="AB297" s="81">
        <v>197837</v>
      </c>
      <c r="AC297" s="81">
        <v>0</v>
      </c>
      <c r="AD297" s="81">
        <v>30.760031040000001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1958</v>
      </c>
      <c r="B298" s="80">
        <v>481</v>
      </c>
      <c r="C298" s="80">
        <v>5</v>
      </c>
      <c r="D298" s="80">
        <v>29</v>
      </c>
      <c r="E298" s="80">
        <v>2008</v>
      </c>
      <c r="F298" s="80" t="s">
        <v>84</v>
      </c>
      <c r="G298" s="80" t="s">
        <v>1953</v>
      </c>
      <c r="H298" s="80" t="s">
        <v>1954</v>
      </c>
      <c r="I298" s="177"/>
      <c r="J298" s="81">
        <v>612.40662890536737</v>
      </c>
      <c r="K298" s="81">
        <v>10.596194690848124</v>
      </c>
      <c r="L298" s="81">
        <v>25.225741454734791</v>
      </c>
      <c r="M298" s="81">
        <v>443.96613355397085</v>
      </c>
      <c r="N298" s="81">
        <v>293.67283505380175</v>
      </c>
      <c r="O298" s="81">
        <v>240.49043339344587</v>
      </c>
      <c r="P298" s="81">
        <v>164.30316201795731</v>
      </c>
      <c r="Q298" s="81">
        <v>12.27374070079901</v>
      </c>
      <c r="R298" s="81">
        <v>0</v>
      </c>
      <c r="S298" s="81">
        <v>34.519694711999996</v>
      </c>
      <c r="T298" s="82"/>
      <c r="U298" s="81">
        <v>31513596</v>
      </c>
      <c r="V298" s="81">
        <v>5964</v>
      </c>
      <c r="W298" s="81">
        <v>331</v>
      </c>
      <c r="X298" s="81">
        <v>87517</v>
      </c>
      <c r="Y298" s="81">
        <v>80109</v>
      </c>
      <c r="Z298" s="81">
        <v>123169</v>
      </c>
      <c r="AA298" s="81">
        <v>32212</v>
      </c>
      <c r="AB298" s="81">
        <v>200555</v>
      </c>
      <c r="AC298" s="81">
        <v>0</v>
      </c>
      <c r="AD298" s="81">
        <v>34.519694711999996</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1959</v>
      </c>
      <c r="B299" s="80">
        <v>482</v>
      </c>
      <c r="C299" s="80">
        <v>6</v>
      </c>
      <c r="D299" s="80">
        <v>29</v>
      </c>
      <c r="E299" s="80">
        <v>2009</v>
      </c>
      <c r="F299" s="80" t="s">
        <v>85</v>
      </c>
      <c r="G299" s="80" t="s">
        <v>1953</v>
      </c>
      <c r="H299" s="80" t="s">
        <v>1954</v>
      </c>
      <c r="I299" s="177"/>
      <c r="J299" s="81">
        <v>595.11677556021925</v>
      </c>
      <c r="K299" s="81">
        <v>11.03651295751555</v>
      </c>
      <c r="L299" s="81">
        <v>39.194330965535983</v>
      </c>
      <c r="M299" s="81">
        <v>488.19555821718541</v>
      </c>
      <c r="N299" s="81">
        <v>258.65034927854492</v>
      </c>
      <c r="O299" s="81">
        <v>247.25017040573741</v>
      </c>
      <c r="P299" s="81">
        <v>158.15095089568109</v>
      </c>
      <c r="Q299" s="81">
        <v>11.841300777770396</v>
      </c>
      <c r="R299" s="81">
        <v>0</v>
      </c>
      <c r="S299" s="81">
        <v>31.367198290560005</v>
      </c>
      <c r="T299" s="82"/>
      <c r="U299" s="81">
        <v>26725007</v>
      </c>
      <c r="V299" s="81">
        <v>6836</v>
      </c>
      <c r="W299" s="81">
        <v>800</v>
      </c>
      <c r="X299" s="81">
        <v>104246</v>
      </c>
      <c r="Y299" s="81">
        <v>81743</v>
      </c>
      <c r="Z299" s="81">
        <v>124991</v>
      </c>
      <c r="AA299" s="81">
        <v>31831</v>
      </c>
      <c r="AB299" s="81">
        <v>203116</v>
      </c>
      <c r="AC299" s="81">
        <v>0</v>
      </c>
      <c r="AD299" s="81">
        <v>31.367198290560005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263.41900000000004</v>
      </c>
      <c r="BJ299" s="81">
        <v>4.4400000000000004</v>
      </c>
      <c r="BK299" s="81">
        <v>548.37000000000012</v>
      </c>
      <c r="BL299" s="81">
        <v>0</v>
      </c>
      <c r="BM299" s="82"/>
      <c r="BN299" s="81">
        <v>0</v>
      </c>
      <c r="BO299" s="81">
        <v>0</v>
      </c>
      <c r="BP299" s="81">
        <v>24</v>
      </c>
      <c r="BQ299" s="81">
        <v>1</v>
      </c>
      <c r="BR299" s="81">
        <v>36</v>
      </c>
      <c r="BS299" s="81">
        <v>0</v>
      </c>
      <c r="BT299"/>
      <c r="BU299" s="80"/>
      <c r="BV299" s="80"/>
      <c r="BW299" s="80"/>
      <c r="BX299" s="80"/>
      <c r="BY299" s="80"/>
      <c r="BZ299" s="80"/>
      <c r="CA299" s="80"/>
      <c r="CB299" s="80"/>
      <c r="CC299" s="80"/>
    </row>
    <row r="300" spans="1:81">
      <c r="A300" s="80" t="s">
        <v>1960</v>
      </c>
      <c r="B300" s="80">
        <v>483</v>
      </c>
      <c r="C300" s="80">
        <v>7</v>
      </c>
      <c r="D300" s="80">
        <v>29</v>
      </c>
      <c r="E300" s="80">
        <v>2010</v>
      </c>
      <c r="F300" s="80" t="s">
        <v>86</v>
      </c>
      <c r="G300" s="80" t="s">
        <v>1953</v>
      </c>
      <c r="H300" s="80" t="s">
        <v>1954</v>
      </c>
      <c r="I300" s="177"/>
      <c r="J300" s="81">
        <v>563.24777029685913</v>
      </c>
      <c r="K300" s="81">
        <v>11.818035517163144</v>
      </c>
      <c r="L300" s="81">
        <v>37.642259685032805</v>
      </c>
      <c r="M300" s="81">
        <v>467.05482055962403</v>
      </c>
      <c r="N300" s="81">
        <v>293.65047047302374</v>
      </c>
      <c r="O300" s="81">
        <v>250.25917145695752</v>
      </c>
      <c r="P300" s="81">
        <v>160.36726879730142</v>
      </c>
      <c r="Q300" s="81">
        <v>12.532876468668549</v>
      </c>
      <c r="R300" s="81">
        <v>0</v>
      </c>
      <c r="S300" s="81">
        <v>25.668092378880011</v>
      </c>
      <c r="T300" s="82"/>
      <c r="U300" s="81">
        <v>27627270</v>
      </c>
      <c r="V300" s="81">
        <v>6836</v>
      </c>
      <c r="W300" s="81">
        <v>800</v>
      </c>
      <c r="X300" s="81">
        <v>104246</v>
      </c>
      <c r="Y300" s="81">
        <v>83414</v>
      </c>
      <c r="Z300" s="81">
        <v>127100</v>
      </c>
      <c r="AA300" s="81">
        <v>31471</v>
      </c>
      <c r="AB300" s="81">
        <v>205993</v>
      </c>
      <c r="AC300" s="81">
        <v>0</v>
      </c>
      <c r="AD300" s="81">
        <v>25.668092378880011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246.708</v>
      </c>
      <c r="BJ300" s="81">
        <v>4.5279999999999996</v>
      </c>
      <c r="BK300" s="81">
        <v>489.31200000000013</v>
      </c>
      <c r="BL300" s="81">
        <v>0</v>
      </c>
      <c r="BM300" s="82"/>
      <c r="BN300" s="81">
        <v>0</v>
      </c>
      <c r="BO300" s="81">
        <v>0</v>
      </c>
      <c r="BP300" s="81">
        <v>23</v>
      </c>
      <c r="BQ300" s="81">
        <v>1</v>
      </c>
      <c r="BR300" s="81">
        <v>37</v>
      </c>
      <c r="BS300" s="81">
        <v>0</v>
      </c>
      <c r="BT300"/>
      <c r="BU300" s="80">
        <v>729.86199999999997</v>
      </c>
      <c r="BV300" s="80">
        <v>0</v>
      </c>
      <c r="BW300" s="80">
        <v>0</v>
      </c>
      <c r="BX300" s="80">
        <v>0</v>
      </c>
      <c r="BY300" s="80">
        <v>0</v>
      </c>
      <c r="BZ300" s="80">
        <v>0</v>
      </c>
      <c r="CA300" s="80">
        <v>7.7240000000000002</v>
      </c>
      <c r="CB300" s="80">
        <v>2.9620000000000002</v>
      </c>
      <c r="CC300" s="80">
        <v>0</v>
      </c>
    </row>
    <row r="301" spans="1:81">
      <c r="A301" s="80" t="s">
        <v>1961</v>
      </c>
      <c r="B301" s="80">
        <v>484</v>
      </c>
      <c r="C301" s="80">
        <v>8</v>
      </c>
      <c r="D301" s="80">
        <v>29</v>
      </c>
      <c r="E301" s="80">
        <v>2011</v>
      </c>
      <c r="F301" s="80" t="s">
        <v>87</v>
      </c>
      <c r="G301" s="80" t="s">
        <v>1953</v>
      </c>
      <c r="H301" s="80" t="s">
        <v>1954</v>
      </c>
      <c r="I301" s="177"/>
      <c r="J301" s="81">
        <v>639.47942008207406</v>
      </c>
      <c r="K301" s="81">
        <v>16.971080661638773</v>
      </c>
      <c r="L301" s="81">
        <v>40.107007613479482</v>
      </c>
      <c r="M301" s="81">
        <v>568.61301428330955</v>
      </c>
      <c r="N301" s="81">
        <v>318.12194637971169</v>
      </c>
      <c r="O301" s="81">
        <v>249.5899803370117</v>
      </c>
      <c r="P301" s="81">
        <v>155.34692577879258</v>
      </c>
      <c r="Q301" s="81">
        <v>14.537227577034603</v>
      </c>
      <c r="R301" s="81">
        <v>0</v>
      </c>
      <c r="S301" s="81">
        <v>28.333900052000004</v>
      </c>
      <c r="T301" s="82"/>
      <c r="U301" s="81">
        <v>29093700</v>
      </c>
      <c r="V301" s="81">
        <v>6836</v>
      </c>
      <c r="W301" s="81">
        <v>800</v>
      </c>
      <c r="X301" s="81">
        <v>104246</v>
      </c>
      <c r="Y301" s="81">
        <v>84531</v>
      </c>
      <c r="Z301" s="81">
        <v>129514</v>
      </c>
      <c r="AA301" s="81">
        <v>31393</v>
      </c>
      <c r="AB301" s="81">
        <v>207147</v>
      </c>
      <c r="AC301" s="81">
        <v>0</v>
      </c>
      <c r="AD301" s="81">
        <v>28.333900052000004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288.73700000000002</v>
      </c>
      <c r="BJ301" s="81">
        <v>3.9420000000000002</v>
      </c>
      <c r="BK301" s="81">
        <v>321.07100000000003</v>
      </c>
      <c r="BL301" s="81">
        <v>0</v>
      </c>
      <c r="BM301" s="82"/>
      <c r="BN301" s="81">
        <v>0</v>
      </c>
      <c r="BO301" s="81">
        <v>0</v>
      </c>
      <c r="BP301" s="81">
        <v>26</v>
      </c>
      <c r="BQ301" s="81">
        <v>1</v>
      </c>
      <c r="BR301" s="81">
        <v>33</v>
      </c>
      <c r="BS301" s="81">
        <v>0</v>
      </c>
      <c r="BT301"/>
      <c r="BU301" s="80">
        <v>558.38499999999999</v>
      </c>
      <c r="BV301" s="80">
        <v>0</v>
      </c>
      <c r="BW301" s="80">
        <v>0</v>
      </c>
      <c r="BX301" s="80">
        <v>0</v>
      </c>
      <c r="BY301" s="80">
        <v>0</v>
      </c>
      <c r="BZ301" s="80">
        <v>0</v>
      </c>
      <c r="CA301" s="80">
        <v>6.3940000000000001</v>
      </c>
      <c r="CB301" s="80">
        <v>48.970999999999997</v>
      </c>
      <c r="CC301" s="80">
        <v>0</v>
      </c>
    </row>
    <row r="302" spans="1:81">
      <c r="A302" s="80" t="s">
        <v>1962</v>
      </c>
      <c r="B302" s="80">
        <v>485</v>
      </c>
      <c r="C302" s="80">
        <v>9</v>
      </c>
      <c r="D302" s="80">
        <v>29</v>
      </c>
      <c r="E302" s="80">
        <v>2012</v>
      </c>
      <c r="F302" s="80" t="s">
        <v>88</v>
      </c>
      <c r="G302" s="80" t="s">
        <v>1953</v>
      </c>
      <c r="H302" s="80" t="s">
        <v>1954</v>
      </c>
      <c r="I302" s="177"/>
      <c r="J302" s="81">
        <v>629.0620286575753</v>
      </c>
      <c r="K302" s="81">
        <v>16.081044474545301</v>
      </c>
      <c r="L302" s="81">
        <v>40.187266834682703</v>
      </c>
      <c r="M302" s="81">
        <v>621.61758294771846</v>
      </c>
      <c r="N302" s="81">
        <v>369.11334573758558</v>
      </c>
      <c r="O302" s="81">
        <v>253.54152074832618</v>
      </c>
      <c r="P302" s="81">
        <v>156.32037052864464</v>
      </c>
      <c r="Q302" s="81">
        <v>16.474245353055913</v>
      </c>
      <c r="R302" s="81">
        <v>0</v>
      </c>
      <c r="S302" s="81">
        <v>30.422504264100002</v>
      </c>
      <c r="T302" s="82"/>
      <c r="U302" s="81">
        <v>28073887</v>
      </c>
      <c r="V302" s="81">
        <v>6836</v>
      </c>
      <c r="W302" s="81">
        <v>800</v>
      </c>
      <c r="X302" s="81">
        <v>104246</v>
      </c>
      <c r="Y302" s="81">
        <v>89816</v>
      </c>
      <c r="Z302" s="81">
        <v>132608</v>
      </c>
      <c r="AA302" s="81">
        <v>31411</v>
      </c>
      <c r="AB302" s="81">
        <v>216064</v>
      </c>
      <c r="AC302" s="81">
        <v>0</v>
      </c>
      <c r="AD302" s="81">
        <v>30.422504264100002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311.44200000000001</v>
      </c>
      <c r="BJ302" s="81">
        <v>4.6420000000000003</v>
      </c>
      <c r="BK302" s="81">
        <v>467.63499999999999</v>
      </c>
      <c r="BL302" s="81">
        <v>0</v>
      </c>
      <c r="BM302" s="82"/>
      <c r="BN302" s="81">
        <v>0</v>
      </c>
      <c r="BO302" s="81">
        <v>0</v>
      </c>
      <c r="BP302" s="81">
        <v>26</v>
      </c>
      <c r="BQ302" s="81">
        <v>1</v>
      </c>
      <c r="BR302" s="81">
        <v>34</v>
      </c>
      <c r="BS302" s="81">
        <v>0</v>
      </c>
      <c r="BT302"/>
      <c r="BU302" s="80">
        <v>733.90200000000004</v>
      </c>
      <c r="BV302" s="80">
        <v>0</v>
      </c>
      <c r="BW302" s="80">
        <v>0</v>
      </c>
      <c r="BX302" s="80">
        <v>0</v>
      </c>
      <c r="BY302" s="80">
        <v>0</v>
      </c>
      <c r="BZ302" s="80">
        <v>0</v>
      </c>
      <c r="CA302" s="80">
        <v>7.2009999999999996</v>
      </c>
      <c r="CB302" s="80">
        <v>42.616</v>
      </c>
      <c r="CC302" s="80">
        <v>0</v>
      </c>
    </row>
    <row r="303" spans="1:81">
      <c r="A303" s="80" t="s">
        <v>1963</v>
      </c>
      <c r="B303" s="80">
        <v>486</v>
      </c>
      <c r="C303" s="80">
        <v>10</v>
      </c>
      <c r="D303" s="80">
        <v>29</v>
      </c>
      <c r="E303" s="80">
        <v>2013</v>
      </c>
      <c r="F303" s="80" t="s">
        <v>89</v>
      </c>
      <c r="G303" s="80" t="s">
        <v>1953</v>
      </c>
      <c r="H303" s="80" t="s">
        <v>1954</v>
      </c>
      <c r="I303" s="177"/>
      <c r="J303" s="81">
        <v>641.13928621998889</v>
      </c>
      <c r="K303" s="81">
        <v>14.33777674068191</v>
      </c>
      <c r="L303" s="81">
        <v>38.56185551185655</v>
      </c>
      <c r="M303" s="81">
        <v>606.69723769923678</v>
      </c>
      <c r="N303" s="81">
        <v>373.10187358123233</v>
      </c>
      <c r="O303" s="81">
        <v>248.58758946536565</v>
      </c>
      <c r="P303" s="81">
        <v>156.72953577853767</v>
      </c>
      <c r="Q303" s="81">
        <v>16.930490777826449</v>
      </c>
      <c r="R303" s="81">
        <v>0</v>
      </c>
      <c r="S303" s="81">
        <v>34.200476605440002</v>
      </c>
      <c r="T303" s="82"/>
      <c r="U303" s="81">
        <v>26812172</v>
      </c>
      <c r="V303" s="81">
        <v>6836</v>
      </c>
      <c r="W303" s="81">
        <v>800</v>
      </c>
      <c r="X303" s="81">
        <v>104246</v>
      </c>
      <c r="Y303" s="81">
        <v>91853</v>
      </c>
      <c r="Z303" s="81">
        <v>135822</v>
      </c>
      <c r="AA303" s="81">
        <v>31375</v>
      </c>
      <c r="AB303" s="81">
        <v>218864</v>
      </c>
      <c r="AC303" s="81">
        <v>0</v>
      </c>
      <c r="AD303" s="81">
        <v>34.200476605440002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349.49</v>
      </c>
      <c r="BJ303" s="81">
        <v>4.3719999999999999</v>
      </c>
      <c r="BK303" s="81">
        <v>529.58600000000001</v>
      </c>
      <c r="BL303" s="81">
        <v>0</v>
      </c>
      <c r="BM303" s="82"/>
      <c r="BN303" s="81">
        <v>0</v>
      </c>
      <c r="BO303" s="81">
        <v>0</v>
      </c>
      <c r="BP303" s="81">
        <v>26</v>
      </c>
      <c r="BQ303" s="81">
        <v>1</v>
      </c>
      <c r="BR303" s="81">
        <v>37</v>
      </c>
      <c r="BS303" s="81">
        <v>0</v>
      </c>
      <c r="BT303"/>
      <c r="BU303" s="80">
        <v>798.60299999999995</v>
      </c>
      <c r="BV303" s="80">
        <v>0</v>
      </c>
      <c r="BW303" s="80">
        <v>0</v>
      </c>
      <c r="BX303" s="80">
        <v>0</v>
      </c>
      <c r="BY303" s="80">
        <v>0</v>
      </c>
      <c r="BZ303" s="80">
        <v>0</v>
      </c>
      <c r="CA303" s="80">
        <v>0</v>
      </c>
      <c r="CB303" s="80">
        <v>84.844999999999999</v>
      </c>
      <c r="CC303" s="80">
        <v>0</v>
      </c>
    </row>
    <row r="304" spans="1:81">
      <c r="A304" s="80" t="s">
        <v>1964</v>
      </c>
      <c r="B304" s="80">
        <v>487</v>
      </c>
      <c r="C304" s="80">
        <v>11</v>
      </c>
      <c r="D304" s="80">
        <v>29</v>
      </c>
      <c r="E304" s="80">
        <v>2014</v>
      </c>
      <c r="F304" s="80" t="s">
        <v>90</v>
      </c>
      <c r="G304" s="80" t="s">
        <v>1953</v>
      </c>
      <c r="H304" s="80" t="s">
        <v>1954</v>
      </c>
      <c r="I304" s="177"/>
      <c r="J304" s="81">
        <v>590.96011648577871</v>
      </c>
      <c r="K304" s="81">
        <v>14.678714762935055</v>
      </c>
      <c r="L304" s="81">
        <v>41.885559655263194</v>
      </c>
      <c r="M304" s="81">
        <v>629.09485263507167</v>
      </c>
      <c r="N304" s="81">
        <v>367.21872884657625</v>
      </c>
      <c r="O304" s="81">
        <v>241.43967378853131</v>
      </c>
      <c r="P304" s="81">
        <v>156.55549443045362</v>
      </c>
      <c r="Q304" s="81">
        <v>16.374519793072508</v>
      </c>
      <c r="R304" s="81">
        <v>0</v>
      </c>
      <c r="S304" s="81">
        <v>29.1876289908</v>
      </c>
      <c r="T304" s="82"/>
      <c r="U304" s="81">
        <v>27470693</v>
      </c>
      <c r="V304" s="81">
        <v>6059</v>
      </c>
      <c r="W304" s="81">
        <v>736</v>
      </c>
      <c r="X304" s="81">
        <v>111591</v>
      </c>
      <c r="Y304" s="81">
        <v>93103</v>
      </c>
      <c r="Z304" s="81">
        <v>138936</v>
      </c>
      <c r="AA304" s="81">
        <v>31178</v>
      </c>
      <c r="AB304" s="81">
        <v>220622</v>
      </c>
      <c r="AC304" s="81">
        <v>0</v>
      </c>
      <c r="AD304" s="81">
        <v>29.1876289908</v>
      </c>
      <c r="AE304" s="82"/>
      <c r="AF304" s="81">
        <v>334147326.13065749</v>
      </c>
      <c r="AG304" s="81">
        <v>12473839.005893262</v>
      </c>
      <c r="AH304" s="81">
        <v>8959938.9024380241</v>
      </c>
      <c r="AI304" s="81">
        <v>807466375.61001003</v>
      </c>
      <c r="AJ304" s="81">
        <v>523477708.254686</v>
      </c>
      <c r="AK304" s="81">
        <v>0</v>
      </c>
      <c r="AL304" s="81">
        <v>0</v>
      </c>
      <c r="AM304" s="81">
        <v>30288103.798027437</v>
      </c>
      <c r="AN304" s="81">
        <v>0</v>
      </c>
      <c r="AO304" s="81">
        <v>0</v>
      </c>
      <c r="AP304" s="82"/>
      <c r="AQ304" s="81">
        <v>4962</v>
      </c>
      <c r="AR304" s="81">
        <v>786</v>
      </c>
      <c r="AS304" s="81">
        <v>0</v>
      </c>
      <c r="AT304" s="81">
        <v>0</v>
      </c>
      <c r="AU304" s="81">
        <v>0</v>
      </c>
      <c r="AV304" s="81">
        <v>0</v>
      </c>
      <c r="AW304" s="81" t="s">
        <v>564</v>
      </c>
      <c r="AX304" s="82"/>
      <c r="AY304" s="81">
        <v>20103.7</v>
      </c>
      <c r="AZ304" s="81">
        <v>46757.1</v>
      </c>
      <c r="BA304" s="81">
        <v>0</v>
      </c>
      <c r="BB304" s="81">
        <v>0</v>
      </c>
      <c r="BC304" s="81">
        <v>0</v>
      </c>
      <c r="BD304" s="81">
        <v>0</v>
      </c>
      <c r="BE304" s="81" t="s">
        <v>564</v>
      </c>
      <c r="BF304" s="82"/>
      <c r="BG304" s="81">
        <v>0</v>
      </c>
      <c r="BH304" s="81">
        <v>0</v>
      </c>
      <c r="BI304" s="81">
        <v>373.97300000000001</v>
      </c>
      <c r="BJ304" s="81">
        <v>4.0339999999999998</v>
      </c>
      <c r="BK304" s="81">
        <v>584.60800000000006</v>
      </c>
      <c r="BL304" s="81">
        <v>0</v>
      </c>
      <c r="BM304" s="82"/>
      <c r="BN304" s="81">
        <v>0</v>
      </c>
      <c r="BO304" s="81">
        <v>0</v>
      </c>
      <c r="BP304" s="81">
        <v>26</v>
      </c>
      <c r="BQ304" s="81">
        <v>1</v>
      </c>
      <c r="BR304" s="81">
        <v>39</v>
      </c>
      <c r="BS304" s="81">
        <v>0</v>
      </c>
      <c r="BT304"/>
      <c r="BU304" s="80">
        <v>846.7</v>
      </c>
      <c r="BV304" s="80">
        <v>0</v>
      </c>
      <c r="BW304" s="80">
        <v>0</v>
      </c>
      <c r="BX304" s="80">
        <v>0</v>
      </c>
      <c r="BY304" s="80">
        <v>0</v>
      </c>
      <c r="BZ304" s="80">
        <v>0</v>
      </c>
      <c r="CA304" s="80">
        <v>0</v>
      </c>
      <c r="CB304" s="80">
        <v>115.91500000000001</v>
      </c>
      <c r="CC304" s="80">
        <v>0</v>
      </c>
    </row>
    <row r="305" spans="1:81">
      <c r="A305" s="80" t="s">
        <v>1965</v>
      </c>
      <c r="B305" s="80">
        <v>488</v>
      </c>
      <c r="C305" s="80">
        <v>12</v>
      </c>
      <c r="D305" s="80">
        <v>29</v>
      </c>
      <c r="E305" s="80">
        <v>2015</v>
      </c>
      <c r="F305" s="80" t="s">
        <v>91</v>
      </c>
      <c r="G305" s="80" t="s">
        <v>1953</v>
      </c>
      <c r="H305" s="80" t="s">
        <v>1954</v>
      </c>
      <c r="I305" s="177"/>
      <c r="J305" s="81">
        <v>649.36607638021746</v>
      </c>
      <c r="K305" s="81">
        <v>14.0447728531223</v>
      </c>
      <c r="L305" s="81">
        <v>42.17763882233308</v>
      </c>
      <c r="M305" s="81">
        <v>699.98705110178003</v>
      </c>
      <c r="N305" s="81">
        <v>354.01966935230183</v>
      </c>
      <c r="O305" s="81">
        <v>243.7381287911127</v>
      </c>
      <c r="P305" s="81">
        <v>156.20127181225246</v>
      </c>
      <c r="Q305" s="81">
        <v>16.257477923325034</v>
      </c>
      <c r="R305" s="81">
        <v>0</v>
      </c>
      <c r="S305" s="81">
        <v>35.491038659240004</v>
      </c>
      <c r="T305" s="82"/>
      <c r="U305" s="81">
        <v>33726019</v>
      </c>
      <c r="V305" s="81">
        <v>6059</v>
      </c>
      <c r="W305" s="81">
        <v>736</v>
      </c>
      <c r="X305" s="81">
        <v>111591</v>
      </c>
      <c r="Y305" s="81">
        <v>95165</v>
      </c>
      <c r="Z305" s="81">
        <v>141610</v>
      </c>
      <c r="AA305" s="81">
        <v>31083</v>
      </c>
      <c r="AB305" s="81">
        <v>223755</v>
      </c>
      <c r="AC305" s="81">
        <v>0</v>
      </c>
      <c r="AD305" s="81">
        <v>35.491038659240004</v>
      </c>
      <c r="AE305" s="82"/>
      <c r="AF305" s="81">
        <v>364410731.5253315</v>
      </c>
      <c r="AG305" s="81">
        <v>11003151.905293796</v>
      </c>
      <c r="AH305" s="81">
        <v>8073052.4543687282</v>
      </c>
      <c r="AI305" s="81">
        <v>855866003.3874985</v>
      </c>
      <c r="AJ305" s="81">
        <v>513081218.92702878</v>
      </c>
      <c r="AK305" s="81">
        <v>0</v>
      </c>
      <c r="AL305" s="81">
        <v>0</v>
      </c>
      <c r="AM305" s="81">
        <v>30664684.133077055</v>
      </c>
      <c r="AN305" s="81">
        <v>0</v>
      </c>
      <c r="AO305" s="81">
        <v>0</v>
      </c>
      <c r="AP305" s="82"/>
      <c r="AQ305" s="81">
        <v>5678</v>
      </c>
      <c r="AR305" s="81">
        <v>1266</v>
      </c>
      <c r="AS305" s="81">
        <v>0</v>
      </c>
      <c r="AT305" s="81">
        <v>0</v>
      </c>
      <c r="AU305" s="81">
        <v>0</v>
      </c>
      <c r="AV305" s="81">
        <v>0</v>
      </c>
      <c r="AW305" s="81" t="s">
        <v>564</v>
      </c>
      <c r="AX305" s="82"/>
      <c r="AY305" s="81">
        <v>23418.5</v>
      </c>
      <c r="AZ305" s="81">
        <v>78094.200000000012</v>
      </c>
      <c r="BA305" s="81">
        <v>0</v>
      </c>
      <c r="BB305" s="81">
        <v>0</v>
      </c>
      <c r="BC305" s="81">
        <v>0</v>
      </c>
      <c r="BD305" s="81">
        <v>0</v>
      </c>
      <c r="BE305" s="81" t="s">
        <v>564</v>
      </c>
      <c r="BF305" s="82"/>
      <c r="BG305" s="81">
        <v>0</v>
      </c>
      <c r="BH305" s="81">
        <v>0</v>
      </c>
      <c r="BI305" s="81">
        <v>459.4</v>
      </c>
      <c r="BJ305" s="81">
        <v>3.7709999999999999</v>
      </c>
      <c r="BK305" s="81">
        <v>478.57400000000007</v>
      </c>
      <c r="BL305" s="81">
        <v>0</v>
      </c>
      <c r="BM305" s="82"/>
      <c r="BN305" s="81">
        <v>0</v>
      </c>
      <c r="BO305" s="81">
        <v>0</v>
      </c>
      <c r="BP305" s="81">
        <v>26</v>
      </c>
      <c r="BQ305" s="81">
        <v>1</v>
      </c>
      <c r="BR305" s="81">
        <v>34</v>
      </c>
      <c r="BS305" s="81">
        <v>0</v>
      </c>
      <c r="BT305"/>
      <c r="BU305" s="80">
        <v>723.06</v>
      </c>
      <c r="BV305" s="80">
        <v>0</v>
      </c>
      <c r="BW305" s="80">
        <v>0</v>
      </c>
      <c r="BX305" s="80">
        <v>0</v>
      </c>
      <c r="BY305" s="80">
        <v>0</v>
      </c>
      <c r="BZ305" s="80">
        <v>0</v>
      </c>
      <c r="CA305" s="80">
        <v>0</v>
      </c>
      <c r="CB305" s="80">
        <v>218.685</v>
      </c>
      <c r="CC305" s="80">
        <v>0</v>
      </c>
    </row>
    <row r="306" spans="1:81">
      <c r="A306" s="80" t="s">
        <v>1966</v>
      </c>
      <c r="B306" s="80">
        <v>489</v>
      </c>
      <c r="C306" s="80">
        <v>13</v>
      </c>
      <c r="D306" s="80">
        <v>29</v>
      </c>
      <c r="E306" s="80">
        <v>2016</v>
      </c>
      <c r="F306" s="80" t="s">
        <v>92</v>
      </c>
      <c r="G306" s="80" t="s">
        <v>1953</v>
      </c>
      <c r="H306" s="80" t="s">
        <v>1954</v>
      </c>
      <c r="I306" s="177"/>
      <c r="J306" s="81">
        <v>662.44337063877924</v>
      </c>
      <c r="K306" s="81">
        <v>13.047612798207544</v>
      </c>
      <c r="L306" s="81">
        <v>41.880784117548053</v>
      </c>
      <c r="M306" s="81">
        <v>512.02245677692508</v>
      </c>
      <c r="N306" s="81">
        <v>318.82201225026029</v>
      </c>
      <c r="O306" s="81">
        <v>247.78691018734102</v>
      </c>
      <c r="P306" s="81">
        <v>155.20701346163557</v>
      </c>
      <c r="Q306" s="81">
        <v>16.042440589783595</v>
      </c>
      <c r="R306" s="81">
        <v>0</v>
      </c>
      <c r="S306" s="81">
        <v>35.830413069040006</v>
      </c>
      <c r="T306" s="82"/>
      <c r="U306" s="81">
        <v>31003373</v>
      </c>
      <c r="V306" s="81">
        <v>6059</v>
      </c>
      <c r="W306" s="81">
        <v>736</v>
      </c>
      <c r="X306" s="81">
        <v>111591</v>
      </c>
      <c r="Y306" s="81">
        <v>97341</v>
      </c>
      <c r="Z306" s="81">
        <v>145732</v>
      </c>
      <c r="AA306" s="81">
        <v>31944</v>
      </c>
      <c r="AB306" s="81">
        <v>227127</v>
      </c>
      <c r="AC306" s="81">
        <v>0</v>
      </c>
      <c r="AD306" s="81">
        <v>35.830413069040013</v>
      </c>
      <c r="AE306" s="82"/>
      <c r="AF306" s="81">
        <v>372367177.27654189</v>
      </c>
      <c r="AG306" s="81">
        <v>9809965.2947817966</v>
      </c>
      <c r="AH306" s="81">
        <v>7239125.5088188713</v>
      </c>
      <c r="AI306" s="81">
        <v>796506674.25778234</v>
      </c>
      <c r="AJ306" s="81">
        <v>459304217.15039891</v>
      </c>
      <c r="AK306" s="81">
        <v>0</v>
      </c>
      <c r="AL306" s="81">
        <v>0</v>
      </c>
      <c r="AM306" s="81">
        <v>31150985.059545498</v>
      </c>
      <c r="AN306" s="81">
        <v>0</v>
      </c>
      <c r="AO306" s="81">
        <v>0</v>
      </c>
      <c r="AP306" s="82"/>
      <c r="AQ306" s="81">
        <v>6362</v>
      </c>
      <c r="AR306" s="81">
        <v>1601</v>
      </c>
      <c r="AS306" s="81">
        <v>0</v>
      </c>
      <c r="AT306" s="81">
        <v>0</v>
      </c>
      <c r="AU306" s="81">
        <v>0</v>
      </c>
      <c r="AV306" s="81">
        <v>0</v>
      </c>
      <c r="AW306" s="81" t="s">
        <v>564</v>
      </c>
      <c r="AX306" s="82"/>
      <c r="AY306" s="81">
        <v>26752.3</v>
      </c>
      <c r="AZ306" s="81">
        <v>97765.200000000012</v>
      </c>
      <c r="BA306" s="81">
        <v>0</v>
      </c>
      <c r="BB306" s="81">
        <v>0</v>
      </c>
      <c r="BC306" s="81">
        <v>0</v>
      </c>
      <c r="BD306" s="81">
        <v>0</v>
      </c>
      <c r="BE306" s="81" t="s">
        <v>564</v>
      </c>
      <c r="BF306" s="82"/>
      <c r="BG306" s="81">
        <v>0</v>
      </c>
      <c r="BH306" s="81">
        <v>0</v>
      </c>
      <c r="BI306" s="81">
        <v>429.44</v>
      </c>
      <c r="BJ306" s="81">
        <v>3.306</v>
      </c>
      <c r="BK306" s="81">
        <v>520.29699999999991</v>
      </c>
      <c r="BL306" s="81">
        <v>0</v>
      </c>
      <c r="BM306" s="82"/>
      <c r="BN306" s="81">
        <v>0</v>
      </c>
      <c r="BO306" s="81">
        <v>0</v>
      </c>
      <c r="BP306" s="81">
        <v>28</v>
      </c>
      <c r="BQ306" s="81">
        <v>1</v>
      </c>
      <c r="BR306" s="81">
        <v>39</v>
      </c>
      <c r="BS306" s="81">
        <v>0</v>
      </c>
      <c r="BT306"/>
      <c r="BU306" s="80">
        <v>769.01300000000003</v>
      </c>
      <c r="BV306" s="80">
        <v>0</v>
      </c>
      <c r="BW306" s="80">
        <v>0</v>
      </c>
      <c r="BX306" s="80">
        <v>0</v>
      </c>
      <c r="BY306" s="80">
        <v>0</v>
      </c>
      <c r="BZ306" s="80">
        <v>0</v>
      </c>
      <c r="CA306" s="80">
        <v>0</v>
      </c>
      <c r="CB306" s="80">
        <v>184.03</v>
      </c>
      <c r="CC306" s="80">
        <v>0</v>
      </c>
    </row>
    <row r="307" spans="1:81">
      <c r="A307" s="80" t="s">
        <v>1967</v>
      </c>
      <c r="B307" s="80">
        <v>490</v>
      </c>
      <c r="C307" s="80">
        <v>14</v>
      </c>
      <c r="D307" s="80">
        <v>29</v>
      </c>
      <c r="E307" s="80">
        <v>2017</v>
      </c>
      <c r="F307" s="80" t="s">
        <v>71</v>
      </c>
      <c r="G307" s="80" t="s">
        <v>1953</v>
      </c>
      <c r="H307" s="80" t="s">
        <v>1954</v>
      </c>
      <c r="I307" s="177"/>
      <c r="J307" s="81">
        <v>617.67255416246201</v>
      </c>
      <c r="K307" s="81">
        <v>12.990768466650792</v>
      </c>
      <c r="L307" s="81">
        <v>41.704594538169289</v>
      </c>
      <c r="M307" s="81">
        <v>465.66734001760796</v>
      </c>
      <c r="N307" s="81">
        <v>350.83542978039287</v>
      </c>
      <c r="O307" s="81">
        <v>248.02533852511664</v>
      </c>
      <c r="P307" s="81">
        <v>154.46522963705752</v>
      </c>
      <c r="Q307" s="81">
        <v>15.733739776244992</v>
      </c>
      <c r="R307" s="81">
        <v>0</v>
      </c>
      <c r="S307" s="81">
        <v>41.068556553919997</v>
      </c>
      <c r="T307" s="82"/>
      <c r="U307" s="81">
        <v>34106723</v>
      </c>
      <c r="V307" s="81">
        <v>6059</v>
      </c>
      <c r="W307" s="81">
        <v>736</v>
      </c>
      <c r="X307" s="81">
        <v>111591</v>
      </c>
      <c r="Y307" s="81">
        <v>99397</v>
      </c>
      <c r="Z307" s="81">
        <v>148292</v>
      </c>
      <c r="AA307" s="81">
        <v>31994</v>
      </c>
      <c r="AB307" s="81">
        <v>230360</v>
      </c>
      <c r="AC307" s="81">
        <v>0</v>
      </c>
      <c r="AD307" s="81">
        <v>41.068556553919997</v>
      </c>
      <c r="AE307" s="82"/>
      <c r="AF307" s="81">
        <v>382134203.09412599</v>
      </c>
      <c r="AG307" s="81">
        <v>9885411.4657026753</v>
      </c>
      <c r="AH307" s="81">
        <v>8664950.6225391403</v>
      </c>
      <c r="AI307" s="81">
        <v>753725469.15366936</v>
      </c>
      <c r="AJ307" s="81">
        <v>507626138.76118201</v>
      </c>
      <c r="AK307" s="81">
        <v>0</v>
      </c>
      <c r="AL307" s="81">
        <v>0</v>
      </c>
      <c r="AM307" s="81">
        <v>31643834.97793185</v>
      </c>
      <c r="AN307" s="81">
        <v>0</v>
      </c>
      <c r="AO307" s="81">
        <v>0</v>
      </c>
      <c r="AP307" s="82"/>
      <c r="AQ307" s="81">
        <v>6992</v>
      </c>
      <c r="AR307" s="81">
        <v>1860</v>
      </c>
      <c r="AS307" s="81">
        <v>0</v>
      </c>
      <c r="AT307" s="81">
        <v>0</v>
      </c>
      <c r="AU307" s="81">
        <v>0</v>
      </c>
      <c r="AV307" s="81">
        <v>0</v>
      </c>
      <c r="AW307" s="81" t="s">
        <v>564</v>
      </c>
      <c r="AX307" s="82"/>
      <c r="AY307" s="81">
        <v>29858.1</v>
      </c>
      <c r="AZ307" s="81">
        <v>147464.7999999999</v>
      </c>
      <c r="BA307" s="81">
        <v>0</v>
      </c>
      <c r="BB307" s="81">
        <v>0</v>
      </c>
      <c r="BC307" s="81">
        <v>0</v>
      </c>
      <c r="BD307" s="81">
        <v>0</v>
      </c>
      <c r="BE307" s="81" t="s">
        <v>564</v>
      </c>
      <c r="BF307" s="82"/>
      <c r="BG307" s="81">
        <v>0</v>
      </c>
      <c r="BH307" s="81">
        <v>0</v>
      </c>
      <c r="BI307" s="81">
        <v>655.48500000000001</v>
      </c>
      <c r="BJ307" s="81">
        <v>3.02</v>
      </c>
      <c r="BK307" s="81">
        <v>525.83699999999999</v>
      </c>
      <c r="BL307" s="81">
        <v>0</v>
      </c>
      <c r="BM307" s="82"/>
      <c r="BN307" s="81">
        <v>0</v>
      </c>
      <c r="BO307" s="81">
        <v>0</v>
      </c>
      <c r="BP307" s="81">
        <v>28</v>
      </c>
      <c r="BQ307" s="81">
        <v>1</v>
      </c>
      <c r="BR307" s="81">
        <v>40</v>
      </c>
      <c r="BS307" s="81">
        <v>0</v>
      </c>
      <c r="BT307"/>
      <c r="BU307" s="80">
        <v>738.63699999999994</v>
      </c>
      <c r="BV307" s="80">
        <v>36.445</v>
      </c>
      <c r="BW307" s="80">
        <v>0</v>
      </c>
      <c r="BX307" s="80">
        <v>0</v>
      </c>
      <c r="BY307" s="80">
        <v>0</v>
      </c>
      <c r="BZ307" s="80">
        <v>0</v>
      </c>
      <c r="CA307" s="80">
        <v>0</v>
      </c>
      <c r="CB307" s="80">
        <v>409.26</v>
      </c>
      <c r="CC307" s="80">
        <v>0</v>
      </c>
    </row>
    <row r="308" spans="1:81">
      <c r="A308" s="80" t="s">
        <v>1968</v>
      </c>
      <c r="B308" s="80">
        <v>491</v>
      </c>
      <c r="C308" s="80">
        <v>15</v>
      </c>
      <c r="D308" s="80">
        <v>29</v>
      </c>
      <c r="E308" s="80">
        <v>2018</v>
      </c>
      <c r="F308" s="80" t="s">
        <v>93</v>
      </c>
      <c r="G308" s="80" t="s">
        <v>1953</v>
      </c>
      <c r="H308" s="80" t="s">
        <v>1954</v>
      </c>
      <c r="I308" s="177"/>
      <c r="J308" s="81">
        <v>648.058511044395</v>
      </c>
      <c r="K308" s="81">
        <v>12.257753314005413</v>
      </c>
      <c r="L308" s="81">
        <v>39.117765127139215</v>
      </c>
      <c r="M308" s="81">
        <v>494.20221651333674</v>
      </c>
      <c r="N308" s="81">
        <v>340.58620823149772</v>
      </c>
      <c r="O308" s="81">
        <v>248.62200223532648</v>
      </c>
      <c r="P308" s="81">
        <v>154.06525874794232</v>
      </c>
      <c r="Q308" s="81">
        <v>14.818585854408855</v>
      </c>
      <c r="R308" s="81">
        <v>0</v>
      </c>
      <c r="S308" s="81">
        <v>47.129498111780002</v>
      </c>
      <c r="T308" s="82"/>
      <c r="U308" s="81">
        <v>35658325</v>
      </c>
      <c r="V308" s="81">
        <v>6059</v>
      </c>
      <c r="W308" s="81">
        <v>736</v>
      </c>
      <c r="X308" s="81">
        <v>111591</v>
      </c>
      <c r="Y308" s="81">
        <v>101601</v>
      </c>
      <c r="Z308" s="81">
        <v>151495</v>
      </c>
      <c r="AA308" s="81">
        <v>32232</v>
      </c>
      <c r="AB308" s="81">
        <v>233807</v>
      </c>
      <c r="AC308" s="81">
        <v>0</v>
      </c>
      <c r="AD308" s="81">
        <v>47.129498111780002</v>
      </c>
      <c r="AE308" s="82"/>
      <c r="AF308" s="81">
        <v>394371663.61871189</v>
      </c>
      <c r="AG308" s="81">
        <v>8778297.801616421</v>
      </c>
      <c r="AH308" s="81">
        <v>8324221.2647076696</v>
      </c>
      <c r="AI308" s="81">
        <v>781056392.7907958</v>
      </c>
      <c r="AJ308" s="81">
        <v>513551490.04215068</v>
      </c>
      <c r="AK308" s="81">
        <v>0</v>
      </c>
      <c r="AL308" s="81">
        <v>0</v>
      </c>
      <c r="AM308" s="81">
        <v>32183793.242158491</v>
      </c>
      <c r="AN308" s="81">
        <v>0</v>
      </c>
      <c r="AO308" s="81">
        <v>0</v>
      </c>
      <c r="AP308" s="82"/>
      <c r="AQ308" s="81">
        <v>7811</v>
      </c>
      <c r="AR308" s="81">
        <v>2112</v>
      </c>
      <c r="AS308" s="81">
        <v>0</v>
      </c>
      <c r="AT308" s="81">
        <v>0</v>
      </c>
      <c r="AU308" s="81">
        <v>0</v>
      </c>
      <c r="AV308" s="81">
        <v>0</v>
      </c>
      <c r="AW308" s="81" t="s">
        <v>564</v>
      </c>
      <c r="AX308" s="82"/>
      <c r="AY308" s="81">
        <v>33905.700000000012</v>
      </c>
      <c r="AZ308" s="81">
        <v>165984.1</v>
      </c>
      <c r="BA308" s="81">
        <v>0</v>
      </c>
      <c r="BB308" s="81">
        <v>0</v>
      </c>
      <c r="BC308" s="81">
        <v>0</v>
      </c>
      <c r="BD308" s="81">
        <v>0</v>
      </c>
      <c r="BE308" s="81" t="s">
        <v>564</v>
      </c>
      <c r="BF308" s="82"/>
      <c r="BG308" s="81">
        <v>0</v>
      </c>
      <c r="BH308" s="81">
        <v>0</v>
      </c>
      <c r="BI308" s="81">
        <v>537.01800000000003</v>
      </c>
      <c r="BJ308" s="81">
        <v>2.91</v>
      </c>
      <c r="BK308" s="81">
        <v>548.77600000000007</v>
      </c>
      <c r="BL308" s="81">
        <v>0</v>
      </c>
      <c r="BM308" s="82"/>
      <c r="BN308" s="81">
        <v>0</v>
      </c>
      <c r="BO308" s="81">
        <v>0</v>
      </c>
      <c r="BP308" s="81">
        <v>29</v>
      </c>
      <c r="BQ308" s="81">
        <v>1</v>
      </c>
      <c r="BR308" s="81">
        <v>38</v>
      </c>
      <c r="BS308" s="81">
        <v>0</v>
      </c>
      <c r="BT308"/>
      <c r="BU308" s="80">
        <v>754.91399999999999</v>
      </c>
      <c r="BV308" s="80">
        <v>41.95</v>
      </c>
      <c r="BW308" s="80">
        <v>0</v>
      </c>
      <c r="BX308" s="80">
        <v>0</v>
      </c>
      <c r="BY308" s="80">
        <v>0</v>
      </c>
      <c r="BZ308" s="80">
        <v>0</v>
      </c>
      <c r="CA308" s="80">
        <v>0</v>
      </c>
      <c r="CB308" s="80">
        <v>291.83999999999997</v>
      </c>
      <c r="CC308" s="80">
        <v>0</v>
      </c>
    </row>
    <row r="309" spans="1:81">
      <c r="A309" s="80" t="s">
        <v>1969</v>
      </c>
      <c r="B309" s="80">
        <v>492</v>
      </c>
      <c r="C309" s="80">
        <v>16</v>
      </c>
      <c r="D309" s="80">
        <v>29</v>
      </c>
      <c r="E309" s="80">
        <v>2019</v>
      </c>
      <c r="F309" s="80" t="s">
        <v>73</v>
      </c>
      <c r="G309" s="80" t="s">
        <v>1953</v>
      </c>
      <c r="H309" s="80" t="s">
        <v>1954</v>
      </c>
      <c r="I309" s="177"/>
      <c r="J309" s="81">
        <v>627.29910892087264</v>
      </c>
      <c r="K309" s="81">
        <v>11.193594719035694</v>
      </c>
      <c r="L309" s="81">
        <v>39.454332463508187</v>
      </c>
      <c r="M309" s="81">
        <v>483.08151143430888</v>
      </c>
      <c r="N309" s="81">
        <v>333.89079542317864</v>
      </c>
      <c r="O309" s="81">
        <v>245.79897335451776</v>
      </c>
      <c r="P309" s="81">
        <v>154.04232885695569</v>
      </c>
      <c r="Q309" s="81">
        <v>14.665279051045898</v>
      </c>
      <c r="R309" s="81">
        <v>0</v>
      </c>
      <c r="S309" s="81">
        <v>53.416390589819997</v>
      </c>
      <c r="T309" s="82"/>
      <c r="U309" s="81">
        <v>34620608</v>
      </c>
      <c r="V309" s="81">
        <v>6059</v>
      </c>
      <c r="W309" s="81">
        <v>736</v>
      </c>
      <c r="X309" s="81">
        <v>111591</v>
      </c>
      <c r="Y309" s="81">
        <v>104460</v>
      </c>
      <c r="Z309" s="81">
        <v>153887</v>
      </c>
      <c r="AA309" s="81">
        <v>31986</v>
      </c>
      <c r="AB309" s="81">
        <v>237653</v>
      </c>
      <c r="AC309" s="81">
        <v>0</v>
      </c>
      <c r="AD309" s="81">
        <v>53.416390589819997</v>
      </c>
      <c r="AE309" s="82"/>
      <c r="AF309" s="81">
        <v>379287772.46862167</v>
      </c>
      <c r="AG309" s="81">
        <v>8476276.5053852703</v>
      </c>
      <c r="AH309" s="81">
        <v>8811200.0048682578</v>
      </c>
      <c r="AI309" s="81">
        <v>794714481.195696</v>
      </c>
      <c r="AJ309" s="81">
        <v>500559304.5594272</v>
      </c>
      <c r="AK309" s="81">
        <v>0</v>
      </c>
      <c r="AL309" s="81">
        <v>0</v>
      </c>
      <c r="AM309" s="81">
        <v>32366549.549173854</v>
      </c>
      <c r="AN309" s="81">
        <v>0</v>
      </c>
      <c r="AO309" s="81">
        <v>0</v>
      </c>
      <c r="AP309" s="82"/>
      <c r="AQ309" s="81">
        <v>8591</v>
      </c>
      <c r="AR309" s="81">
        <v>2328</v>
      </c>
      <c r="AS309" s="81">
        <v>0</v>
      </c>
      <c r="AT309" s="81">
        <v>0</v>
      </c>
      <c r="AU309" s="81">
        <v>0</v>
      </c>
      <c r="AV309" s="81">
        <v>0</v>
      </c>
      <c r="AW309" s="81" t="s">
        <v>564</v>
      </c>
      <c r="AX309" s="82"/>
      <c r="AY309" s="81">
        <v>37860.200000000092</v>
      </c>
      <c r="AZ309" s="81">
        <v>180703.6</v>
      </c>
      <c r="BA309" s="81">
        <v>0</v>
      </c>
      <c r="BB309" s="81">
        <v>0</v>
      </c>
      <c r="BC309" s="81">
        <v>0</v>
      </c>
      <c r="BD309" s="81">
        <v>0</v>
      </c>
      <c r="BE309" s="81" t="s">
        <v>564</v>
      </c>
      <c r="BF309" s="82"/>
      <c r="BG309" s="81">
        <v>0</v>
      </c>
      <c r="BH309" s="81">
        <v>0</v>
      </c>
      <c r="BI309" s="81">
        <v>243.37700000000001</v>
      </c>
      <c r="BJ309" s="81">
        <v>0</v>
      </c>
      <c r="BK309" s="81">
        <v>493.06100000000004</v>
      </c>
      <c r="BL309" s="81">
        <v>0</v>
      </c>
      <c r="BM309" s="82"/>
      <c r="BN309" s="81">
        <v>0</v>
      </c>
      <c r="BO309" s="81">
        <v>0</v>
      </c>
      <c r="BP309" s="81">
        <v>30</v>
      </c>
      <c r="BQ309" s="81">
        <v>0</v>
      </c>
      <c r="BR309" s="81">
        <v>34</v>
      </c>
      <c r="BS309" s="81">
        <v>0</v>
      </c>
      <c r="BT309"/>
      <c r="BU309" s="80">
        <v>736.43799999999999</v>
      </c>
      <c r="BV309" s="80">
        <v>0</v>
      </c>
      <c r="BW309" s="80">
        <v>0</v>
      </c>
      <c r="BX309" s="80">
        <v>0</v>
      </c>
      <c r="BY309" s="80">
        <v>0</v>
      </c>
      <c r="BZ309" s="80">
        <v>0</v>
      </c>
      <c r="CA309" s="80">
        <v>0</v>
      </c>
      <c r="CB309" s="80">
        <v>0</v>
      </c>
      <c r="CC309" s="80">
        <v>0</v>
      </c>
    </row>
    <row r="310" spans="1:81">
      <c r="A310" s="80" t="s">
        <v>1970</v>
      </c>
      <c r="B310" s="80">
        <v>493</v>
      </c>
      <c r="C310" s="80">
        <v>17</v>
      </c>
      <c r="D310" s="80">
        <v>29</v>
      </c>
      <c r="E310" s="80">
        <v>2020</v>
      </c>
      <c r="F310" s="80" t="s">
        <v>218</v>
      </c>
      <c r="G310" s="80" t="s">
        <v>1953</v>
      </c>
      <c r="H310" s="80" t="s">
        <v>1954</v>
      </c>
      <c r="I310" s="177"/>
      <c r="J310" s="81">
        <v>562.3079974793103</v>
      </c>
      <c r="K310" s="81">
        <v>13.309628513221982</v>
      </c>
      <c r="L310" s="81">
        <v>31.295068010084243</v>
      </c>
      <c r="M310" s="81">
        <v>473.77949088366353</v>
      </c>
      <c r="N310" s="81">
        <v>327.18653428691437</v>
      </c>
      <c r="O310" s="81">
        <v>220.72990712115632</v>
      </c>
      <c r="P310" s="81">
        <v>146.93136163153372</v>
      </c>
      <c r="Q310" s="81">
        <v>14.257825428960958</v>
      </c>
      <c r="R310" s="81">
        <v>0</v>
      </c>
      <c r="S310" s="81">
        <v>41.986365239999998</v>
      </c>
      <c r="T310" s="82"/>
      <c r="U310" s="81">
        <v>37601590</v>
      </c>
      <c r="V310" s="81">
        <v>6131</v>
      </c>
      <c r="W310" s="81">
        <v>633</v>
      </c>
      <c r="X310" s="81">
        <v>121717</v>
      </c>
      <c r="Y310" s="81">
        <v>107280</v>
      </c>
      <c r="Z310" s="81">
        <v>157728</v>
      </c>
      <c r="AA310" s="81">
        <v>33148</v>
      </c>
      <c r="AB310" s="81">
        <v>241809</v>
      </c>
      <c r="AC310" s="81">
        <v>0</v>
      </c>
      <c r="AD310" s="81">
        <v>41.986365239999998</v>
      </c>
      <c r="AE310" s="82"/>
      <c r="AF310" s="81">
        <v>403819972.92908663</v>
      </c>
      <c r="AG310" s="81">
        <v>9507246.6518013421</v>
      </c>
      <c r="AH310" s="81">
        <v>5665812.4862383259</v>
      </c>
      <c r="AI310" s="81">
        <v>791754836.87581575</v>
      </c>
      <c r="AJ310" s="81">
        <v>509471953.04454815</v>
      </c>
      <c r="AK310" s="81"/>
      <c r="AL310" s="81"/>
      <c r="AM310" s="81">
        <v>31558761.054023582</v>
      </c>
      <c r="AN310" s="81"/>
      <c r="AO310" s="81"/>
      <c r="AP310" s="82"/>
      <c r="AQ310" s="81">
        <v>9257</v>
      </c>
      <c r="AR310" s="81">
        <v>2528</v>
      </c>
      <c r="AS310" s="81">
        <v>0</v>
      </c>
      <c r="AT310" s="81">
        <v>0</v>
      </c>
      <c r="AU310" s="81">
        <v>0</v>
      </c>
      <c r="AV310" s="81">
        <v>0</v>
      </c>
      <c r="AW310" s="81">
        <v>0</v>
      </c>
      <c r="AX310" s="82"/>
      <c r="AY310" s="81">
        <v>41456.900000000263</v>
      </c>
      <c r="AZ310" s="81">
        <v>199375.90000000011</v>
      </c>
      <c r="BA310" s="81">
        <v>0</v>
      </c>
      <c r="BB310" s="81">
        <v>0</v>
      </c>
      <c r="BC310" s="81">
        <v>0</v>
      </c>
      <c r="BD310" s="81">
        <v>0</v>
      </c>
      <c r="BE310" s="81">
        <v>0</v>
      </c>
      <c r="BF310" s="82"/>
      <c r="BG310" s="81">
        <v>0</v>
      </c>
      <c r="BH310" s="81">
        <v>0</v>
      </c>
      <c r="BI310" s="81">
        <v>208.62299999999999</v>
      </c>
      <c r="BJ310" s="81">
        <v>0</v>
      </c>
      <c r="BK310" s="81">
        <v>524.68200000000013</v>
      </c>
      <c r="BL310" s="81">
        <v>0</v>
      </c>
      <c r="BM310" s="82"/>
      <c r="BN310" s="81">
        <v>0</v>
      </c>
      <c r="BO310" s="81">
        <v>0</v>
      </c>
      <c r="BP310" s="81">
        <v>24</v>
      </c>
      <c r="BQ310" s="81">
        <v>0</v>
      </c>
      <c r="BR310" s="81">
        <v>36</v>
      </c>
      <c r="BS310" s="81">
        <v>0</v>
      </c>
      <c r="BT310"/>
      <c r="BU310" s="80">
        <v>700.75699999999995</v>
      </c>
      <c r="BV310" s="80">
        <v>32.548000000000002</v>
      </c>
      <c r="BW310" s="80">
        <v>0</v>
      </c>
      <c r="BX310" s="80">
        <v>0</v>
      </c>
      <c r="BY310" s="80">
        <v>0</v>
      </c>
      <c r="BZ310" s="80">
        <v>0</v>
      </c>
      <c r="CA310" s="80">
        <v>0</v>
      </c>
      <c r="CB310" s="80">
        <v>0</v>
      </c>
      <c r="CC310" s="80">
        <v>0</v>
      </c>
    </row>
    <row r="311" spans="1:81">
      <c r="A311" s="80" t="s">
        <v>1971</v>
      </c>
      <c r="B311" s="80">
        <v>493</v>
      </c>
      <c r="C311" s="80">
        <v>18</v>
      </c>
      <c r="D311" s="80">
        <v>29</v>
      </c>
      <c r="E311" s="80">
        <v>2021</v>
      </c>
      <c r="F311" s="80" t="s">
        <v>75</v>
      </c>
      <c r="G311" s="174" t="s">
        <v>1953</v>
      </c>
      <c r="H311" s="80" t="s">
        <v>1954</v>
      </c>
      <c r="I311" s="177"/>
      <c r="J311" s="81">
        <v>725.56934749417201</v>
      </c>
      <c r="K311" s="81">
        <v>14.17368196352693</v>
      </c>
      <c r="L311" s="81">
        <v>25.925735624594914</v>
      </c>
      <c r="M311" s="81">
        <v>501.60219423471199</v>
      </c>
      <c r="N311" s="81">
        <v>345.24859138888331</v>
      </c>
      <c r="O311" s="81">
        <v>219.05387522743152</v>
      </c>
      <c r="P311" s="81">
        <v>153.08088629685935</v>
      </c>
      <c r="Q311" s="81">
        <v>14.711293012122239</v>
      </c>
      <c r="R311" s="81">
        <v>0</v>
      </c>
      <c r="S311" s="81">
        <v>35.520430572160002</v>
      </c>
      <c r="T311" s="82"/>
      <c r="U311" s="81">
        <v>43899248</v>
      </c>
      <c r="V311" s="81">
        <v>6131</v>
      </c>
      <c r="W311" s="81">
        <v>633</v>
      </c>
      <c r="X311" s="81">
        <v>121717</v>
      </c>
      <c r="Y311" s="81">
        <v>110539</v>
      </c>
      <c r="Z311" s="81">
        <v>161177</v>
      </c>
      <c r="AA311" s="81">
        <v>33679</v>
      </c>
      <c r="AB311" s="81">
        <v>246541</v>
      </c>
      <c r="AC311" s="81">
        <v>0</v>
      </c>
      <c r="AD311" s="81">
        <v>35.520430572160002</v>
      </c>
      <c r="AE311" s="82"/>
      <c r="AF311" s="81">
        <v>444070925.86492634</v>
      </c>
      <c r="AG311" s="81">
        <v>10075428.672441542</v>
      </c>
      <c r="AH311" s="81">
        <v>4520633.0883394396</v>
      </c>
      <c r="AI311" s="81">
        <v>828404912.02802157</v>
      </c>
      <c r="AJ311" s="81">
        <v>500303771.72325474</v>
      </c>
      <c r="AK311" s="81">
        <v>0</v>
      </c>
      <c r="AL311" s="81">
        <v>0</v>
      </c>
      <c r="AM311" s="81">
        <v>32361930.164023541</v>
      </c>
      <c r="AN311" s="81">
        <v>0</v>
      </c>
      <c r="AO311" s="81">
        <v>0</v>
      </c>
      <c r="AP311" s="82"/>
      <c r="AQ311" s="81">
        <v>10104</v>
      </c>
      <c r="AR311" s="81">
        <v>2628</v>
      </c>
      <c r="AS311" s="81">
        <v>0</v>
      </c>
      <c r="AT311" s="81">
        <v>0</v>
      </c>
      <c r="AU311" s="81">
        <v>0</v>
      </c>
      <c r="AV311" s="81">
        <v>0</v>
      </c>
      <c r="AW311" s="81"/>
      <c r="AX311" s="82"/>
      <c r="AY311" s="81">
        <v>46456.400000000343</v>
      </c>
      <c r="AZ311" s="81">
        <v>228670.80000000019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1972</v>
      </c>
      <c r="B312" s="80">
        <v>493</v>
      </c>
      <c r="C312" s="80">
        <v>19</v>
      </c>
      <c r="D312" s="80">
        <v>29</v>
      </c>
      <c r="E312" s="80">
        <v>2022</v>
      </c>
      <c r="F312" s="80" t="s">
        <v>568</v>
      </c>
      <c r="G312" s="174" t="s">
        <v>1953</v>
      </c>
      <c r="H312" s="80" t="s">
        <v>1954</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11410</v>
      </c>
      <c r="AR312" s="81">
        <v>2692</v>
      </c>
      <c r="AS312" s="81">
        <v>0</v>
      </c>
      <c r="AT312" s="81">
        <v>0</v>
      </c>
      <c r="AU312" s="81">
        <v>0</v>
      </c>
      <c r="AV312" s="81">
        <v>0</v>
      </c>
      <c r="AW312" s="81"/>
      <c r="AX312" s="82"/>
      <c r="AY312" s="81">
        <v>54192.000000000735</v>
      </c>
      <c r="AZ312" s="81">
        <v>234692.90000000017</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1973</v>
      </c>
      <c r="B313" s="80">
        <v>341</v>
      </c>
      <c r="C313" s="80">
        <v>1</v>
      </c>
      <c r="D313" s="80">
        <v>21</v>
      </c>
      <c r="E313" s="80">
        <v>1990</v>
      </c>
      <c r="F313" s="80" t="s">
        <v>562</v>
      </c>
      <c r="G313" s="80" t="s">
        <v>1974</v>
      </c>
      <c r="H313" s="80" t="s">
        <v>1975</v>
      </c>
      <c r="I313" s="177"/>
      <c r="J313" s="81">
        <v>354.04220712916327</v>
      </c>
      <c r="K313" s="81">
        <v>12.988406620420452</v>
      </c>
      <c r="L313" s="81">
        <v>0.57210969735308459</v>
      </c>
      <c r="M313" s="81">
        <v>117.52965068768535</v>
      </c>
      <c r="N313" s="81">
        <v>183.98951128171478</v>
      </c>
      <c r="O313" s="81">
        <v>121.84433548209492</v>
      </c>
      <c r="P313" s="81">
        <v>78.546658357665336</v>
      </c>
      <c r="Q313" s="81">
        <v>12.695512569317918</v>
      </c>
      <c r="R313" s="81">
        <v>0</v>
      </c>
      <c r="S313" s="81">
        <v>14.707461861668406</v>
      </c>
      <c r="T313" s="82"/>
      <c r="U313" s="81">
        <v>58539001</v>
      </c>
      <c r="V313" s="81">
        <v>4665</v>
      </c>
      <c r="W313" s="81">
        <v>6</v>
      </c>
      <c r="X313" s="81">
        <v>40278</v>
      </c>
      <c r="Y313" s="81">
        <v>71579</v>
      </c>
      <c r="Z313" s="81">
        <v>50116</v>
      </c>
      <c r="AA313" s="81">
        <v>19072</v>
      </c>
      <c r="AB313" s="81">
        <v>206132</v>
      </c>
      <c r="AC313" s="81">
        <v>0</v>
      </c>
      <c r="AD313" s="81">
        <v>14.707461861668406</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1976</v>
      </c>
      <c r="B314" s="80">
        <v>342</v>
      </c>
      <c r="C314" s="80">
        <v>2</v>
      </c>
      <c r="D314" s="80">
        <v>21</v>
      </c>
      <c r="E314" s="80">
        <v>2005</v>
      </c>
      <c r="F314" s="80" t="s">
        <v>565</v>
      </c>
      <c r="G314" s="80" t="s">
        <v>1974</v>
      </c>
      <c r="H314" s="80" t="s">
        <v>1975</v>
      </c>
      <c r="I314" s="177"/>
      <c r="J314" s="81">
        <v>255.27826767320741</v>
      </c>
      <c r="K314" s="81">
        <v>9.1008984011466936</v>
      </c>
      <c r="L314" s="81">
        <v>2.0942653785454852</v>
      </c>
      <c r="M314" s="81">
        <v>226.25146688626634</v>
      </c>
      <c r="N314" s="81">
        <v>290.07404805470401</v>
      </c>
      <c r="O314" s="81">
        <v>171.28952626301984</v>
      </c>
      <c r="P314" s="81">
        <v>97.49069943025944</v>
      </c>
      <c r="Q314" s="81">
        <v>13.769273158269655</v>
      </c>
      <c r="R314" s="81">
        <v>0</v>
      </c>
      <c r="S314" s="81">
        <v>31.711978416916907</v>
      </c>
      <c r="T314" s="82"/>
      <c r="U314" s="81">
        <v>38678474</v>
      </c>
      <c r="V314" s="81">
        <v>3856</v>
      </c>
      <c r="W314" s="81">
        <v>28</v>
      </c>
      <c r="X314" s="81">
        <v>41881</v>
      </c>
      <c r="Y314" s="81">
        <v>97329</v>
      </c>
      <c r="Z314" s="81">
        <v>81528</v>
      </c>
      <c r="AA314" s="81">
        <v>19387</v>
      </c>
      <c r="AB314" s="81">
        <v>233715</v>
      </c>
      <c r="AC314" s="81">
        <v>0</v>
      </c>
      <c r="AD314" s="81">
        <v>31.711978416916907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1977</v>
      </c>
      <c r="B315" s="80">
        <v>343</v>
      </c>
      <c r="C315" s="80">
        <v>3</v>
      </c>
      <c r="D315" s="80">
        <v>21</v>
      </c>
      <c r="E315" s="80">
        <v>2006</v>
      </c>
      <c r="F315" s="80" t="s">
        <v>566</v>
      </c>
      <c r="G315" s="80" t="s">
        <v>1974</v>
      </c>
      <c r="H315" s="80" t="s">
        <v>1975</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1978</v>
      </c>
      <c r="B316" s="80">
        <v>344</v>
      </c>
      <c r="C316" s="80">
        <v>4</v>
      </c>
      <c r="D316" s="80">
        <v>21</v>
      </c>
      <c r="E316" s="80">
        <v>2007</v>
      </c>
      <c r="F316" s="80" t="s">
        <v>567</v>
      </c>
      <c r="G316" s="80" t="s">
        <v>1974</v>
      </c>
      <c r="H316" s="80" t="s">
        <v>1975</v>
      </c>
      <c r="I316" s="177"/>
      <c r="J316" s="81">
        <v>271.38749311241628</v>
      </c>
      <c r="K316" s="81">
        <v>9.5875556550259695</v>
      </c>
      <c r="L316" s="81">
        <v>1.5729076130064881</v>
      </c>
      <c r="M316" s="81">
        <v>210.31047592054489</v>
      </c>
      <c r="N316" s="81">
        <v>315.63042102539509</v>
      </c>
      <c r="O316" s="81">
        <v>166.14480354745052</v>
      </c>
      <c r="P316" s="81">
        <v>99.030381851650304</v>
      </c>
      <c r="Q316" s="81">
        <v>14.653266813094307</v>
      </c>
      <c r="R316" s="81">
        <v>0</v>
      </c>
      <c r="S316" s="81">
        <v>27.456156797881089</v>
      </c>
      <c r="T316" s="82"/>
      <c r="U316" s="81">
        <v>42158516</v>
      </c>
      <c r="V316" s="81">
        <v>4167</v>
      </c>
      <c r="W316" s="81">
        <v>20</v>
      </c>
      <c r="X316" s="81">
        <v>49065</v>
      </c>
      <c r="Y316" s="81">
        <v>100135</v>
      </c>
      <c r="Z316" s="81">
        <v>82207</v>
      </c>
      <c r="AA316" s="81">
        <v>19393</v>
      </c>
      <c r="AB316" s="81">
        <v>235566</v>
      </c>
      <c r="AC316" s="81">
        <v>0</v>
      </c>
      <c r="AD316" s="81">
        <v>27.456156797881089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1979</v>
      </c>
      <c r="B317" s="80">
        <v>345</v>
      </c>
      <c r="C317" s="80">
        <v>5</v>
      </c>
      <c r="D317" s="80">
        <v>21</v>
      </c>
      <c r="E317" s="80">
        <v>2008</v>
      </c>
      <c r="F317" s="80" t="s">
        <v>84</v>
      </c>
      <c r="G317" s="80" t="s">
        <v>1974</v>
      </c>
      <c r="H317" s="80" t="s">
        <v>1975</v>
      </c>
      <c r="I317" s="177"/>
      <c r="J317" s="81">
        <v>253.95575732356662</v>
      </c>
      <c r="K317" s="81">
        <v>7.6500854105883409</v>
      </c>
      <c r="L317" s="81">
        <v>1.4231513791511698</v>
      </c>
      <c r="M317" s="81">
        <v>221.88829313238949</v>
      </c>
      <c r="N317" s="81">
        <v>321.82956429950713</v>
      </c>
      <c r="O317" s="81">
        <v>160.52285884090449</v>
      </c>
      <c r="P317" s="81">
        <v>95.984630040168895</v>
      </c>
      <c r="Q317" s="81">
        <v>14.497952672726107</v>
      </c>
      <c r="R317" s="81">
        <v>0</v>
      </c>
      <c r="S317" s="81">
        <v>26.135991996856131</v>
      </c>
      <c r="T317" s="82"/>
      <c r="U317" s="81">
        <v>43296790</v>
      </c>
      <c r="V317" s="81">
        <v>4167</v>
      </c>
      <c r="W317" s="81">
        <v>20</v>
      </c>
      <c r="X317" s="81">
        <v>49065</v>
      </c>
      <c r="Y317" s="81">
        <v>101705</v>
      </c>
      <c r="Z317" s="81">
        <v>82213</v>
      </c>
      <c r="AA317" s="81">
        <v>18818</v>
      </c>
      <c r="AB317" s="81">
        <v>236899</v>
      </c>
      <c r="AC317" s="81">
        <v>0</v>
      </c>
      <c r="AD317" s="81">
        <v>26.135991996856131</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1980</v>
      </c>
      <c r="B318" s="80">
        <v>346</v>
      </c>
      <c r="C318" s="80">
        <v>6</v>
      </c>
      <c r="D318" s="80">
        <v>21</v>
      </c>
      <c r="E318" s="80">
        <v>2009</v>
      </c>
      <c r="F318" s="80" t="s">
        <v>85</v>
      </c>
      <c r="G318" s="80" t="s">
        <v>1974</v>
      </c>
      <c r="H318" s="80" t="s">
        <v>1975</v>
      </c>
      <c r="I318" s="177"/>
      <c r="J318" s="81">
        <v>220.48044490726545</v>
      </c>
      <c r="K318" s="81">
        <v>8.693379047554421</v>
      </c>
      <c r="L318" s="81">
        <v>2.2148530022400688</v>
      </c>
      <c r="M318" s="81">
        <v>213.75462700157988</v>
      </c>
      <c r="N318" s="81">
        <v>302.7874875271695</v>
      </c>
      <c r="O318" s="81">
        <v>162.417473988795</v>
      </c>
      <c r="P318" s="81">
        <v>91.648155578578525</v>
      </c>
      <c r="Q318" s="81">
        <v>13.867513630682957</v>
      </c>
      <c r="R318" s="81">
        <v>0</v>
      </c>
      <c r="S318" s="81">
        <v>29.267259389056978</v>
      </c>
      <c r="T318" s="82"/>
      <c r="U318" s="81">
        <v>33557337</v>
      </c>
      <c r="V318" s="81">
        <v>5523</v>
      </c>
      <c r="W318" s="81">
        <v>34</v>
      </c>
      <c r="X318" s="81">
        <v>55756</v>
      </c>
      <c r="Y318" s="81">
        <v>102992</v>
      </c>
      <c r="Z318" s="81">
        <v>82106</v>
      </c>
      <c r="AA318" s="81">
        <v>18446</v>
      </c>
      <c r="AB318" s="81">
        <v>237872</v>
      </c>
      <c r="AC318" s="81">
        <v>0</v>
      </c>
      <c r="AD318" s="81">
        <v>29.267259389056978</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322.73</v>
      </c>
      <c r="BJ318" s="81">
        <v>0</v>
      </c>
      <c r="BK318" s="81">
        <v>12.67</v>
      </c>
      <c r="BL318" s="81">
        <v>0</v>
      </c>
      <c r="BM318" s="82"/>
      <c r="BN318" s="81">
        <v>0</v>
      </c>
      <c r="BO318" s="81">
        <v>0</v>
      </c>
      <c r="BP318" s="81">
        <v>13</v>
      </c>
      <c r="BQ318" s="81">
        <v>0</v>
      </c>
      <c r="BR318" s="81">
        <v>3</v>
      </c>
      <c r="BS318" s="81">
        <v>0</v>
      </c>
      <c r="BT318"/>
      <c r="BU318" s="80"/>
      <c r="BV318" s="80"/>
      <c r="BW318" s="80"/>
      <c r="BX318" s="80"/>
      <c r="BY318" s="80"/>
      <c r="BZ318" s="80"/>
      <c r="CA318" s="80"/>
      <c r="CB318" s="80"/>
      <c r="CC318" s="80"/>
    </row>
    <row r="319" spans="1:81">
      <c r="A319" s="80" t="s">
        <v>1981</v>
      </c>
      <c r="B319" s="80">
        <v>347</v>
      </c>
      <c r="C319" s="80">
        <v>7</v>
      </c>
      <c r="D319" s="80">
        <v>21</v>
      </c>
      <c r="E319" s="80">
        <v>2010</v>
      </c>
      <c r="F319" s="80" t="s">
        <v>86</v>
      </c>
      <c r="G319" s="80" t="s">
        <v>1974</v>
      </c>
      <c r="H319" s="80" t="s">
        <v>1975</v>
      </c>
      <c r="I319" s="177"/>
      <c r="J319" s="81">
        <v>235.27746267321521</v>
      </c>
      <c r="K319" s="81">
        <v>9.1096582822405416</v>
      </c>
      <c r="L319" s="81">
        <v>2.4718173361645825</v>
      </c>
      <c r="M319" s="81">
        <v>217.82508224339654</v>
      </c>
      <c r="N319" s="81">
        <v>335.72726583313283</v>
      </c>
      <c r="O319" s="81">
        <v>161.51266181173335</v>
      </c>
      <c r="P319" s="81">
        <v>93.292363037113347</v>
      </c>
      <c r="Q319" s="81">
        <v>14.547756925834067</v>
      </c>
      <c r="R319" s="81">
        <v>0</v>
      </c>
      <c r="S319" s="81">
        <v>30.893692546657739</v>
      </c>
      <c r="T319" s="82"/>
      <c r="U319" s="81">
        <v>38656074</v>
      </c>
      <c r="V319" s="81">
        <v>5523</v>
      </c>
      <c r="W319" s="81">
        <v>34</v>
      </c>
      <c r="X319" s="81">
        <v>55756</v>
      </c>
      <c r="Y319" s="81">
        <v>104315</v>
      </c>
      <c r="Z319" s="81">
        <v>82028</v>
      </c>
      <c r="AA319" s="81">
        <v>18308</v>
      </c>
      <c r="AB319" s="81">
        <v>239110</v>
      </c>
      <c r="AC319" s="81">
        <v>0</v>
      </c>
      <c r="AD319" s="81">
        <v>30.893692546657739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306.10899999999998</v>
      </c>
      <c r="BJ319" s="81">
        <v>0</v>
      </c>
      <c r="BK319" s="81">
        <v>19.228999999999999</v>
      </c>
      <c r="BL319" s="81">
        <v>0</v>
      </c>
      <c r="BM319" s="82"/>
      <c r="BN319" s="81">
        <v>0</v>
      </c>
      <c r="BO319" s="81">
        <v>0</v>
      </c>
      <c r="BP319" s="81">
        <v>15</v>
      </c>
      <c r="BQ319" s="81">
        <v>0</v>
      </c>
      <c r="BR319" s="81">
        <v>5</v>
      </c>
      <c r="BS319" s="81">
        <v>0</v>
      </c>
      <c r="BT319"/>
      <c r="BU319" s="80">
        <v>287.541</v>
      </c>
      <c r="BV319" s="80">
        <v>30.164999999999999</v>
      </c>
      <c r="BW319" s="80">
        <v>0</v>
      </c>
      <c r="BX319" s="80">
        <v>0</v>
      </c>
      <c r="BY319" s="80">
        <v>4.532</v>
      </c>
      <c r="BZ319" s="80">
        <v>3.1</v>
      </c>
      <c r="CA319" s="80">
        <v>0</v>
      </c>
      <c r="CB319" s="80">
        <v>0</v>
      </c>
      <c r="CC319" s="80">
        <v>0</v>
      </c>
    </row>
    <row r="320" spans="1:81">
      <c r="A320" s="80" t="s">
        <v>1982</v>
      </c>
      <c r="B320" s="80">
        <v>348</v>
      </c>
      <c r="C320" s="80">
        <v>8</v>
      </c>
      <c r="D320" s="80">
        <v>21</v>
      </c>
      <c r="E320" s="80">
        <v>2011</v>
      </c>
      <c r="F320" s="80" t="s">
        <v>87</v>
      </c>
      <c r="G320" s="80" t="s">
        <v>1974</v>
      </c>
      <c r="H320" s="80" t="s">
        <v>1975</v>
      </c>
      <c r="I320" s="177"/>
      <c r="J320" s="81">
        <v>299.89790112802172</v>
      </c>
      <c r="K320" s="81">
        <v>13.247992815791374</v>
      </c>
      <c r="L320" s="81">
        <v>1.4008837357984301</v>
      </c>
      <c r="M320" s="81">
        <v>276.39604950189624</v>
      </c>
      <c r="N320" s="81">
        <v>361.40839740022733</v>
      </c>
      <c r="O320" s="81">
        <v>158.95139651448542</v>
      </c>
      <c r="P320" s="81">
        <v>91.665226423927422</v>
      </c>
      <c r="Q320" s="81">
        <v>16.784968852866943</v>
      </c>
      <c r="R320" s="81">
        <v>0</v>
      </c>
      <c r="S320" s="81">
        <v>35.970639099898676</v>
      </c>
      <c r="T320" s="82"/>
      <c r="U320" s="81">
        <v>42802002</v>
      </c>
      <c r="V320" s="81">
        <v>5523</v>
      </c>
      <c r="W320" s="81">
        <v>34</v>
      </c>
      <c r="X320" s="81">
        <v>55756</v>
      </c>
      <c r="Y320" s="81">
        <v>105061</v>
      </c>
      <c r="Z320" s="81">
        <v>82481</v>
      </c>
      <c r="AA320" s="81">
        <v>18524</v>
      </c>
      <c r="AB320" s="81">
        <v>239176</v>
      </c>
      <c r="AC320" s="81">
        <v>0</v>
      </c>
      <c r="AD320" s="81">
        <v>35.970639099898676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300.10899999999998</v>
      </c>
      <c r="BJ320" s="81">
        <v>0</v>
      </c>
      <c r="BK320" s="81">
        <v>17.25</v>
      </c>
      <c r="BL320" s="81">
        <v>0</v>
      </c>
      <c r="BM320" s="82"/>
      <c r="BN320" s="81">
        <v>0</v>
      </c>
      <c r="BO320" s="81">
        <v>0</v>
      </c>
      <c r="BP320" s="81">
        <v>13</v>
      </c>
      <c r="BQ320" s="81">
        <v>0</v>
      </c>
      <c r="BR320" s="81">
        <v>5</v>
      </c>
      <c r="BS320" s="81">
        <v>0</v>
      </c>
      <c r="BT320"/>
      <c r="BU320" s="80">
        <v>281.43200000000002</v>
      </c>
      <c r="BV320" s="80">
        <v>31.399000000000001</v>
      </c>
      <c r="BW320" s="80">
        <v>0</v>
      </c>
      <c r="BX320" s="80">
        <v>0</v>
      </c>
      <c r="BY320" s="80">
        <v>4.5279999999999996</v>
      </c>
      <c r="BZ320" s="80">
        <v>0</v>
      </c>
      <c r="CA320" s="80">
        <v>0</v>
      </c>
      <c r="CB320" s="80">
        <v>0</v>
      </c>
      <c r="CC320" s="80">
        <v>0</v>
      </c>
    </row>
    <row r="321" spans="1:81">
      <c r="A321" s="80" t="s">
        <v>1983</v>
      </c>
      <c r="B321" s="80">
        <v>349</v>
      </c>
      <c r="C321" s="80">
        <v>9</v>
      </c>
      <c r="D321" s="80">
        <v>21</v>
      </c>
      <c r="E321" s="80">
        <v>2012</v>
      </c>
      <c r="F321" s="80" t="s">
        <v>88</v>
      </c>
      <c r="G321" s="80" t="s">
        <v>1974</v>
      </c>
      <c r="H321" s="80" t="s">
        <v>1975</v>
      </c>
      <c r="I321" s="177"/>
      <c r="J321" s="81">
        <v>286.65523740613014</v>
      </c>
      <c r="K321" s="81">
        <v>12.918573340702457</v>
      </c>
      <c r="L321" s="81">
        <v>1.3907036378631819</v>
      </c>
      <c r="M321" s="81">
        <v>285.72863454362101</v>
      </c>
      <c r="N321" s="81">
        <v>389.75084871448388</v>
      </c>
      <c r="O321" s="81">
        <v>159.2454431226422</v>
      </c>
      <c r="P321" s="81">
        <v>92.231556684198893</v>
      </c>
      <c r="Q321" s="81">
        <v>18.602605860985058</v>
      </c>
      <c r="R321" s="81">
        <v>0</v>
      </c>
      <c r="S321" s="81">
        <v>39.777925298071651</v>
      </c>
      <c r="T321" s="82"/>
      <c r="U321" s="81">
        <v>39122537</v>
      </c>
      <c r="V321" s="81">
        <v>5523</v>
      </c>
      <c r="W321" s="81">
        <v>34</v>
      </c>
      <c r="X321" s="81">
        <v>55756</v>
      </c>
      <c r="Y321" s="81">
        <v>107634</v>
      </c>
      <c r="Z321" s="81">
        <v>83289</v>
      </c>
      <c r="AA321" s="81">
        <v>18533</v>
      </c>
      <c r="AB321" s="81">
        <v>243978</v>
      </c>
      <c r="AC321" s="81">
        <v>0</v>
      </c>
      <c r="AD321" s="81">
        <v>39.777925298071651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200.75899999999999</v>
      </c>
      <c r="BJ321" s="81">
        <v>0</v>
      </c>
      <c r="BK321" s="81">
        <v>21.946999999999999</v>
      </c>
      <c r="BL321" s="81">
        <v>0</v>
      </c>
      <c r="BM321" s="82"/>
      <c r="BN321" s="81">
        <v>0</v>
      </c>
      <c r="BO321" s="81">
        <v>0</v>
      </c>
      <c r="BP321" s="81">
        <v>15</v>
      </c>
      <c r="BQ321" s="81">
        <v>0</v>
      </c>
      <c r="BR321" s="81">
        <v>5</v>
      </c>
      <c r="BS321" s="81">
        <v>0</v>
      </c>
      <c r="BT321"/>
      <c r="BU321" s="80">
        <v>171.98500000000001</v>
      </c>
      <c r="BV321" s="80">
        <v>11.217000000000001</v>
      </c>
      <c r="BW321" s="80">
        <v>19.5</v>
      </c>
      <c r="BX321" s="80">
        <v>20.004000000000001</v>
      </c>
      <c r="BY321" s="80">
        <v>0</v>
      </c>
      <c r="BZ321" s="80">
        <v>0</v>
      </c>
      <c r="CA321" s="80">
        <v>0</v>
      </c>
      <c r="CB321" s="80">
        <v>0</v>
      </c>
      <c r="CC321" s="80">
        <v>0</v>
      </c>
    </row>
    <row r="322" spans="1:81">
      <c r="A322" s="80" t="s">
        <v>1984</v>
      </c>
      <c r="B322" s="80">
        <v>350</v>
      </c>
      <c r="C322" s="80">
        <v>10</v>
      </c>
      <c r="D322" s="80">
        <v>21</v>
      </c>
      <c r="E322" s="80">
        <v>2013</v>
      </c>
      <c r="F322" s="80" t="s">
        <v>89</v>
      </c>
      <c r="G322" s="80" t="s">
        <v>1974</v>
      </c>
      <c r="H322" s="80" t="s">
        <v>1975</v>
      </c>
      <c r="I322" s="177"/>
      <c r="J322" s="81">
        <v>329.88873231592038</v>
      </c>
      <c r="K322" s="81">
        <v>11.136371554925002</v>
      </c>
      <c r="L322" s="81">
        <v>1.4342642814352067</v>
      </c>
      <c r="M322" s="81">
        <v>275.27641449540516</v>
      </c>
      <c r="N322" s="81">
        <v>391.10155704354196</v>
      </c>
      <c r="O322" s="81">
        <v>154.16706000085512</v>
      </c>
      <c r="P322" s="81">
        <v>93.343365914191381</v>
      </c>
      <c r="Q322" s="81">
        <v>18.897272560240356</v>
      </c>
      <c r="R322" s="81">
        <v>0</v>
      </c>
      <c r="S322" s="81">
        <v>44.775916464636992</v>
      </c>
      <c r="T322" s="82"/>
      <c r="U322" s="81">
        <v>41663011</v>
      </c>
      <c r="V322" s="81">
        <v>5523</v>
      </c>
      <c r="W322" s="81">
        <v>34</v>
      </c>
      <c r="X322" s="81">
        <v>55756</v>
      </c>
      <c r="Y322" s="81">
        <v>108150</v>
      </c>
      <c r="Z322" s="81">
        <v>84233</v>
      </c>
      <c r="AA322" s="81">
        <v>18686</v>
      </c>
      <c r="AB322" s="81">
        <v>244289</v>
      </c>
      <c r="AC322" s="81">
        <v>0</v>
      </c>
      <c r="AD322" s="81">
        <v>44.775916464636992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300.80200000000002</v>
      </c>
      <c r="BJ322" s="81">
        <v>0</v>
      </c>
      <c r="BK322" s="81">
        <v>23.280000000000005</v>
      </c>
      <c r="BL322" s="81">
        <v>0</v>
      </c>
      <c r="BM322" s="82"/>
      <c r="BN322" s="81">
        <v>0</v>
      </c>
      <c r="BO322" s="81">
        <v>0</v>
      </c>
      <c r="BP322" s="81">
        <v>14</v>
      </c>
      <c r="BQ322" s="81">
        <v>0</v>
      </c>
      <c r="BR322" s="81">
        <v>5</v>
      </c>
      <c r="BS322" s="81">
        <v>0</v>
      </c>
      <c r="BT322"/>
      <c r="BU322" s="80">
        <v>300.26400000000001</v>
      </c>
      <c r="BV322" s="80">
        <v>0.13100000000000001</v>
      </c>
      <c r="BW322" s="80">
        <v>19.931000000000001</v>
      </c>
      <c r="BX322" s="80">
        <v>0.96799999999999997</v>
      </c>
      <c r="BY322" s="80">
        <v>0</v>
      </c>
      <c r="BZ322" s="80">
        <v>2.71</v>
      </c>
      <c r="CA322" s="80">
        <v>7.8E-2</v>
      </c>
      <c r="CB322" s="80">
        <v>0</v>
      </c>
      <c r="CC322" s="80">
        <v>0</v>
      </c>
    </row>
    <row r="323" spans="1:81">
      <c r="A323" s="80" t="s">
        <v>1985</v>
      </c>
      <c r="B323" s="80">
        <v>351</v>
      </c>
      <c r="C323" s="80">
        <v>11</v>
      </c>
      <c r="D323" s="80">
        <v>21</v>
      </c>
      <c r="E323" s="80">
        <v>2014</v>
      </c>
      <c r="F323" s="80" t="s">
        <v>90</v>
      </c>
      <c r="G323" s="80" t="s">
        <v>1974</v>
      </c>
      <c r="H323" s="80" t="s">
        <v>1975</v>
      </c>
      <c r="I323" s="177"/>
      <c r="J323" s="81">
        <v>291.12250844155886</v>
      </c>
      <c r="K323" s="81">
        <v>10.503140598932431</v>
      </c>
      <c r="L323" s="81">
        <v>1.1224521536030296</v>
      </c>
      <c r="M323" s="81">
        <v>263.0904837425594</v>
      </c>
      <c r="N323" s="81">
        <v>344.27051211572569</v>
      </c>
      <c r="O323" s="81">
        <v>147.49896809914608</v>
      </c>
      <c r="P323" s="81">
        <v>94.602139812359539</v>
      </c>
      <c r="Q323" s="81">
        <v>18.212721476109678</v>
      </c>
      <c r="R323" s="81">
        <v>0</v>
      </c>
      <c r="S323" s="81">
        <v>50.102940209804615</v>
      </c>
      <c r="T323" s="82"/>
      <c r="U323" s="81">
        <v>40857266</v>
      </c>
      <c r="V323" s="81">
        <v>4582</v>
      </c>
      <c r="W323" s="81">
        <v>25</v>
      </c>
      <c r="X323" s="81">
        <v>58367</v>
      </c>
      <c r="Y323" s="81">
        <v>109575</v>
      </c>
      <c r="Z323" s="81">
        <v>84878</v>
      </c>
      <c r="AA323" s="81">
        <v>18840</v>
      </c>
      <c r="AB323" s="81">
        <v>245389</v>
      </c>
      <c r="AC323" s="81">
        <v>0</v>
      </c>
      <c r="AD323" s="81">
        <v>50.102940209804615</v>
      </c>
      <c r="AE323" s="82"/>
      <c r="AF323" s="81">
        <v>323767628.79258794</v>
      </c>
      <c r="AG323" s="81">
        <v>9362355.6751305182</v>
      </c>
      <c r="AH323" s="81">
        <v>285225.64292308403</v>
      </c>
      <c r="AI323" s="81">
        <v>377096623.68082064</v>
      </c>
      <c r="AJ323" s="81">
        <v>487513719.85529768</v>
      </c>
      <c r="AK323" s="81">
        <v>0</v>
      </c>
      <c r="AL323" s="81">
        <v>0</v>
      </c>
      <c r="AM323" s="81">
        <v>33688242.799422331</v>
      </c>
      <c r="AN323" s="81">
        <v>0</v>
      </c>
      <c r="AO323" s="81">
        <v>0</v>
      </c>
      <c r="AP323" s="82"/>
      <c r="AQ323" s="81">
        <v>2738</v>
      </c>
      <c r="AR323" s="81">
        <v>121</v>
      </c>
      <c r="AS323" s="81">
        <v>0</v>
      </c>
      <c r="AT323" s="81">
        <v>0</v>
      </c>
      <c r="AU323" s="81">
        <v>0</v>
      </c>
      <c r="AV323" s="81">
        <v>0</v>
      </c>
      <c r="AW323" s="81" t="s">
        <v>564</v>
      </c>
      <c r="AX323" s="82"/>
      <c r="AY323" s="81">
        <v>9588.9</v>
      </c>
      <c r="AZ323" s="81">
        <v>3518.7000000000003</v>
      </c>
      <c r="BA323" s="81">
        <v>0</v>
      </c>
      <c r="BB323" s="81">
        <v>0</v>
      </c>
      <c r="BC323" s="81">
        <v>0</v>
      </c>
      <c r="BD323" s="81">
        <v>0</v>
      </c>
      <c r="BE323" s="81" t="s">
        <v>564</v>
      </c>
      <c r="BF323" s="82"/>
      <c r="BG323" s="81">
        <v>0</v>
      </c>
      <c r="BH323" s="81">
        <v>0</v>
      </c>
      <c r="BI323" s="81">
        <v>302.68</v>
      </c>
      <c r="BJ323" s="81">
        <v>0</v>
      </c>
      <c r="BK323" s="81">
        <v>23.213000000000001</v>
      </c>
      <c r="BL323" s="81">
        <v>0</v>
      </c>
      <c r="BM323" s="82"/>
      <c r="BN323" s="81">
        <v>0</v>
      </c>
      <c r="BO323" s="81">
        <v>0</v>
      </c>
      <c r="BP323" s="81">
        <v>14</v>
      </c>
      <c r="BQ323" s="81">
        <v>0</v>
      </c>
      <c r="BR323" s="81">
        <v>5</v>
      </c>
      <c r="BS323" s="81">
        <v>0</v>
      </c>
      <c r="BT323"/>
      <c r="BU323" s="80">
        <v>303.10399999999998</v>
      </c>
      <c r="BV323" s="80">
        <v>0</v>
      </c>
      <c r="BW323" s="80">
        <v>18.605</v>
      </c>
      <c r="BX323" s="80">
        <v>0.30499999999999999</v>
      </c>
      <c r="BY323" s="80">
        <v>1.2010000000000001</v>
      </c>
      <c r="BZ323" s="80">
        <v>2.6</v>
      </c>
      <c r="CA323" s="80">
        <v>7.8E-2</v>
      </c>
      <c r="CB323" s="80">
        <v>0</v>
      </c>
      <c r="CC323" s="80">
        <v>0</v>
      </c>
    </row>
    <row r="324" spans="1:81">
      <c r="A324" s="80" t="s">
        <v>1986</v>
      </c>
      <c r="B324" s="80">
        <v>352</v>
      </c>
      <c r="C324" s="80">
        <v>12</v>
      </c>
      <c r="D324" s="80">
        <v>21</v>
      </c>
      <c r="E324" s="80">
        <v>2015</v>
      </c>
      <c r="F324" s="80" t="s">
        <v>91</v>
      </c>
      <c r="G324" s="80" t="s">
        <v>1974</v>
      </c>
      <c r="H324" s="80" t="s">
        <v>1975</v>
      </c>
      <c r="I324" s="177"/>
      <c r="J324" s="81">
        <v>291.37894592652179</v>
      </c>
      <c r="K324" s="81">
        <v>10.031844027866116</v>
      </c>
      <c r="L324" s="81">
        <v>1.2375446184810712</v>
      </c>
      <c r="M324" s="81">
        <v>275.69532852907548</v>
      </c>
      <c r="N324" s="81">
        <v>345.6183142185497</v>
      </c>
      <c r="O324" s="81">
        <v>146.99675977174064</v>
      </c>
      <c r="P324" s="81">
        <v>94.038361786915033</v>
      </c>
      <c r="Q324" s="81">
        <v>17.864879698023785</v>
      </c>
      <c r="R324" s="81">
        <v>0</v>
      </c>
      <c r="S324" s="81">
        <v>45.887920870195487</v>
      </c>
      <c r="T324" s="82"/>
      <c r="U324" s="81">
        <v>43914537</v>
      </c>
      <c r="V324" s="81">
        <v>4582</v>
      </c>
      <c r="W324" s="81">
        <v>25</v>
      </c>
      <c r="X324" s="81">
        <v>58367</v>
      </c>
      <c r="Y324" s="81">
        <v>111058</v>
      </c>
      <c r="Z324" s="81">
        <v>85404</v>
      </c>
      <c r="AA324" s="81">
        <v>18713</v>
      </c>
      <c r="AB324" s="81">
        <v>245878</v>
      </c>
      <c r="AC324" s="81">
        <v>0</v>
      </c>
      <c r="AD324" s="81">
        <v>45.887920870195487</v>
      </c>
      <c r="AE324" s="82"/>
      <c r="AF324" s="81">
        <v>332559117.18628216</v>
      </c>
      <c r="AG324" s="81">
        <v>8284860.0045236116</v>
      </c>
      <c r="AH324" s="81">
        <v>260662.25444332926</v>
      </c>
      <c r="AI324" s="81">
        <v>412739854.9603526</v>
      </c>
      <c r="AJ324" s="81">
        <v>512984371.88276565</v>
      </c>
      <c r="AK324" s="81">
        <v>0</v>
      </c>
      <c r="AL324" s="81">
        <v>0</v>
      </c>
      <c r="AM324" s="81">
        <v>33696548.480582424</v>
      </c>
      <c r="AN324" s="81">
        <v>0</v>
      </c>
      <c r="AO324" s="81">
        <v>0</v>
      </c>
      <c r="AP324" s="82"/>
      <c r="AQ324" s="81">
        <v>2941</v>
      </c>
      <c r="AR324" s="81">
        <v>157</v>
      </c>
      <c r="AS324" s="81">
        <v>0</v>
      </c>
      <c r="AT324" s="81">
        <v>0</v>
      </c>
      <c r="AU324" s="81">
        <v>0</v>
      </c>
      <c r="AV324" s="81">
        <v>1</v>
      </c>
      <c r="AW324" s="81" t="s">
        <v>564</v>
      </c>
      <c r="AX324" s="82"/>
      <c r="AY324" s="81">
        <v>10433.900000000001</v>
      </c>
      <c r="AZ324" s="81">
        <v>4202</v>
      </c>
      <c r="BA324" s="81">
        <v>0</v>
      </c>
      <c r="BB324" s="81">
        <v>0</v>
      </c>
      <c r="BC324" s="81">
        <v>0</v>
      </c>
      <c r="BD324" s="81">
        <v>4715</v>
      </c>
      <c r="BE324" s="81" t="s">
        <v>564</v>
      </c>
      <c r="BF324" s="82"/>
      <c r="BG324" s="81">
        <v>0</v>
      </c>
      <c r="BH324" s="81">
        <v>0</v>
      </c>
      <c r="BI324" s="81">
        <v>287.964</v>
      </c>
      <c r="BJ324" s="81">
        <v>0</v>
      </c>
      <c r="BK324" s="81">
        <v>21.866</v>
      </c>
      <c r="BL324" s="81">
        <v>0</v>
      </c>
      <c r="BM324" s="82"/>
      <c r="BN324" s="81">
        <v>0</v>
      </c>
      <c r="BO324" s="81">
        <v>0</v>
      </c>
      <c r="BP324" s="81">
        <v>14</v>
      </c>
      <c r="BQ324" s="81">
        <v>0</v>
      </c>
      <c r="BR324" s="81">
        <v>5</v>
      </c>
      <c r="BS324" s="81">
        <v>0</v>
      </c>
      <c r="BT324"/>
      <c r="BU324" s="80">
        <v>287.48099999999999</v>
      </c>
      <c r="BV324" s="80">
        <v>0</v>
      </c>
      <c r="BW324" s="80">
        <v>18.689</v>
      </c>
      <c r="BX324" s="80">
        <v>0.28699999999999998</v>
      </c>
      <c r="BY324" s="80">
        <v>1.179</v>
      </c>
      <c r="BZ324" s="80">
        <v>1.885</v>
      </c>
      <c r="CA324" s="80">
        <v>0.309</v>
      </c>
      <c r="CB324" s="80">
        <v>0</v>
      </c>
      <c r="CC324" s="80">
        <v>0</v>
      </c>
    </row>
    <row r="325" spans="1:81">
      <c r="A325" s="80" t="s">
        <v>1987</v>
      </c>
      <c r="B325" s="80">
        <v>353</v>
      </c>
      <c r="C325" s="80">
        <v>13</v>
      </c>
      <c r="D325" s="80">
        <v>21</v>
      </c>
      <c r="E325" s="80">
        <v>2016</v>
      </c>
      <c r="F325" s="80" t="s">
        <v>92</v>
      </c>
      <c r="G325" s="80" t="s">
        <v>1974</v>
      </c>
      <c r="H325" s="80" t="s">
        <v>1975</v>
      </c>
      <c r="I325" s="177"/>
      <c r="J325" s="81">
        <v>267.11343666858966</v>
      </c>
      <c r="K325" s="81">
        <v>10.019708229594828</v>
      </c>
      <c r="L325" s="81">
        <v>1.4499945662479499</v>
      </c>
      <c r="M325" s="81">
        <v>241.2788138164467</v>
      </c>
      <c r="N325" s="81">
        <v>308.82162218806531</v>
      </c>
      <c r="O325" s="81">
        <v>146.97661522804967</v>
      </c>
      <c r="P325" s="81">
        <v>93.520679786800699</v>
      </c>
      <c r="Q325" s="81">
        <v>17.448936160386651</v>
      </c>
      <c r="R325" s="81">
        <v>0</v>
      </c>
      <c r="S325" s="81">
        <v>28.221488555365468</v>
      </c>
      <c r="T325" s="82"/>
      <c r="U325" s="81">
        <v>42087804</v>
      </c>
      <c r="V325" s="81">
        <v>4582</v>
      </c>
      <c r="W325" s="81">
        <v>25</v>
      </c>
      <c r="X325" s="81">
        <v>58367</v>
      </c>
      <c r="Y325" s="81">
        <v>112819</v>
      </c>
      <c r="Z325" s="81">
        <v>86442</v>
      </c>
      <c r="AA325" s="81">
        <v>19248</v>
      </c>
      <c r="AB325" s="81">
        <v>247040</v>
      </c>
      <c r="AC325" s="81">
        <v>0</v>
      </c>
      <c r="AD325" s="81">
        <v>28.221488555365472</v>
      </c>
      <c r="AE325" s="82"/>
      <c r="AF325" s="81">
        <v>310653558.5259791</v>
      </c>
      <c r="AG325" s="81">
        <v>7964514.7828608342</v>
      </c>
      <c r="AH325" s="81">
        <v>226956.40582955451</v>
      </c>
      <c r="AI325" s="81">
        <v>385517307.84925288</v>
      </c>
      <c r="AJ325" s="81">
        <v>443876905.73339498</v>
      </c>
      <c r="AK325" s="81">
        <v>0</v>
      </c>
      <c r="AL325" s="81">
        <v>0</v>
      </c>
      <c r="AM325" s="81">
        <v>33882098.337538563</v>
      </c>
      <c r="AN325" s="81">
        <v>0</v>
      </c>
      <c r="AO325" s="81">
        <v>0</v>
      </c>
      <c r="AP325" s="82"/>
      <c r="AQ325" s="81">
        <v>3168</v>
      </c>
      <c r="AR325" s="81">
        <v>184</v>
      </c>
      <c r="AS325" s="81">
        <v>0</v>
      </c>
      <c r="AT325" s="81">
        <v>0</v>
      </c>
      <c r="AU325" s="81">
        <v>0</v>
      </c>
      <c r="AV325" s="81">
        <v>1</v>
      </c>
      <c r="AW325" s="81" t="s">
        <v>564</v>
      </c>
      <c r="AX325" s="82"/>
      <c r="AY325" s="81">
        <v>11363.5</v>
      </c>
      <c r="AZ325" s="81">
        <v>4669.8999999999996</v>
      </c>
      <c r="BA325" s="81">
        <v>0</v>
      </c>
      <c r="BB325" s="81">
        <v>0</v>
      </c>
      <c r="BC325" s="81">
        <v>0</v>
      </c>
      <c r="BD325" s="81">
        <v>4715</v>
      </c>
      <c r="BE325" s="81" t="s">
        <v>564</v>
      </c>
      <c r="BF325" s="82"/>
      <c r="BG325" s="81">
        <v>0</v>
      </c>
      <c r="BH325" s="81">
        <v>0</v>
      </c>
      <c r="BI325" s="81">
        <v>292.33</v>
      </c>
      <c r="BJ325" s="81">
        <v>0</v>
      </c>
      <c r="BK325" s="81">
        <v>25.939</v>
      </c>
      <c r="BL325" s="81">
        <v>0</v>
      </c>
      <c r="BM325" s="82"/>
      <c r="BN325" s="81">
        <v>0</v>
      </c>
      <c r="BO325" s="81">
        <v>0</v>
      </c>
      <c r="BP325" s="81">
        <v>13</v>
      </c>
      <c r="BQ325" s="81">
        <v>0</v>
      </c>
      <c r="BR325" s="81">
        <v>6</v>
      </c>
      <c r="BS325" s="81">
        <v>0</v>
      </c>
      <c r="BT325"/>
      <c r="BU325" s="80">
        <v>297.78399999999999</v>
      </c>
      <c r="BV325" s="80">
        <v>0</v>
      </c>
      <c r="BW325" s="80">
        <v>17.881</v>
      </c>
      <c r="BX325" s="80">
        <v>0.309</v>
      </c>
      <c r="BY325" s="80">
        <v>1.2010000000000001</v>
      </c>
      <c r="BZ325" s="80">
        <v>0.99099999999999999</v>
      </c>
      <c r="CA325" s="80">
        <v>0.10299999999999999</v>
      </c>
      <c r="CB325" s="80">
        <v>0</v>
      </c>
      <c r="CC325" s="80">
        <v>0</v>
      </c>
    </row>
    <row r="326" spans="1:81">
      <c r="A326" s="80" t="s">
        <v>1988</v>
      </c>
      <c r="B326" s="80">
        <v>354</v>
      </c>
      <c r="C326" s="80">
        <v>14</v>
      </c>
      <c r="D326" s="80">
        <v>21</v>
      </c>
      <c r="E326" s="80">
        <v>2017</v>
      </c>
      <c r="F326" s="80" t="s">
        <v>71</v>
      </c>
      <c r="G326" s="80" t="s">
        <v>1974</v>
      </c>
      <c r="H326" s="80" t="s">
        <v>1975</v>
      </c>
      <c r="I326" s="177"/>
      <c r="J326" s="81">
        <v>279.23633939518851</v>
      </c>
      <c r="K326" s="81">
        <v>10.437098545546085</v>
      </c>
      <c r="L326" s="81">
        <v>1.2685473001192029</v>
      </c>
      <c r="M326" s="81">
        <v>232.72400341806258</v>
      </c>
      <c r="N326" s="81">
        <v>339.37051422762869</v>
      </c>
      <c r="O326" s="81">
        <v>144.72047356946274</v>
      </c>
      <c r="P326" s="81">
        <v>93.54140852090984</v>
      </c>
      <c r="Q326" s="81">
        <v>16.937948692701735</v>
      </c>
      <c r="R326" s="81">
        <v>0</v>
      </c>
      <c r="S326" s="81">
        <v>25.742554128693552</v>
      </c>
      <c r="T326" s="82"/>
      <c r="U326" s="81">
        <v>47824924</v>
      </c>
      <c r="V326" s="81">
        <v>4582</v>
      </c>
      <c r="W326" s="81">
        <v>25</v>
      </c>
      <c r="X326" s="81">
        <v>58367</v>
      </c>
      <c r="Y326" s="81">
        <v>114578</v>
      </c>
      <c r="Z326" s="81">
        <v>86527</v>
      </c>
      <c r="AA326" s="81">
        <v>19375</v>
      </c>
      <c r="AB326" s="81">
        <v>247991</v>
      </c>
      <c r="AC326" s="81">
        <v>0</v>
      </c>
      <c r="AD326" s="81">
        <v>25.742554128693548</v>
      </c>
      <c r="AE326" s="82"/>
      <c r="AF326" s="81">
        <v>332696469.46159512</v>
      </c>
      <c r="AG326" s="81">
        <v>8264050.0948910154</v>
      </c>
      <c r="AH326" s="81">
        <v>271267.36599731422</v>
      </c>
      <c r="AI326" s="81">
        <v>386417659.35550749</v>
      </c>
      <c r="AJ326" s="81">
        <v>498207811.88948393</v>
      </c>
      <c r="AK326" s="81">
        <v>0</v>
      </c>
      <c r="AL326" s="81">
        <v>0</v>
      </c>
      <c r="AM326" s="81">
        <v>34065750.477566838</v>
      </c>
      <c r="AN326" s="81">
        <v>0</v>
      </c>
      <c r="AO326" s="81">
        <v>0</v>
      </c>
      <c r="AP326" s="82"/>
      <c r="AQ326" s="81">
        <v>3356</v>
      </c>
      <c r="AR326" s="81">
        <v>197</v>
      </c>
      <c r="AS326" s="81">
        <v>0</v>
      </c>
      <c r="AT326" s="81">
        <v>0</v>
      </c>
      <c r="AU326" s="81">
        <v>0</v>
      </c>
      <c r="AV326" s="81">
        <v>1</v>
      </c>
      <c r="AW326" s="81" t="s">
        <v>564</v>
      </c>
      <c r="AX326" s="82"/>
      <c r="AY326" s="81">
        <v>12204.9</v>
      </c>
      <c r="AZ326" s="81">
        <v>5089.2</v>
      </c>
      <c r="BA326" s="81">
        <v>0</v>
      </c>
      <c r="BB326" s="81">
        <v>0</v>
      </c>
      <c r="BC326" s="81">
        <v>0</v>
      </c>
      <c r="BD326" s="81">
        <v>4715</v>
      </c>
      <c r="BE326" s="81" t="s">
        <v>564</v>
      </c>
      <c r="BF326" s="82"/>
      <c r="BG326" s="81">
        <v>0</v>
      </c>
      <c r="BH326" s="81">
        <v>0</v>
      </c>
      <c r="BI326" s="81">
        <v>295.18900000000002</v>
      </c>
      <c r="BJ326" s="81">
        <v>0</v>
      </c>
      <c r="BK326" s="81">
        <v>24.317000000000004</v>
      </c>
      <c r="BL326" s="81">
        <v>0</v>
      </c>
      <c r="BM326" s="82"/>
      <c r="BN326" s="81">
        <v>0</v>
      </c>
      <c r="BO326" s="81">
        <v>0</v>
      </c>
      <c r="BP326" s="81">
        <v>13</v>
      </c>
      <c r="BQ326" s="81">
        <v>0</v>
      </c>
      <c r="BR326" s="81">
        <v>6</v>
      </c>
      <c r="BS326" s="81">
        <v>0</v>
      </c>
      <c r="BT326"/>
      <c r="BU326" s="80">
        <v>295.55599999999998</v>
      </c>
      <c r="BV326" s="80">
        <v>0</v>
      </c>
      <c r="BW326" s="80">
        <v>19.800999999999998</v>
      </c>
      <c r="BX326" s="80">
        <v>0.28299999999999997</v>
      </c>
      <c r="BY326" s="80">
        <v>1.333</v>
      </c>
      <c r="BZ326" s="80">
        <v>2.1110000000000002</v>
      </c>
      <c r="CA326" s="80">
        <v>0.42199999999999999</v>
      </c>
      <c r="CB326" s="80">
        <v>0</v>
      </c>
      <c r="CC326" s="80">
        <v>0</v>
      </c>
    </row>
    <row r="327" spans="1:81">
      <c r="A327" s="80" t="s">
        <v>1989</v>
      </c>
      <c r="B327" s="80">
        <v>355</v>
      </c>
      <c r="C327" s="80">
        <v>15</v>
      </c>
      <c r="D327" s="80">
        <v>21</v>
      </c>
      <c r="E327" s="80">
        <v>2018</v>
      </c>
      <c r="F327" s="80" t="s">
        <v>93</v>
      </c>
      <c r="G327" s="80" t="s">
        <v>1974</v>
      </c>
      <c r="H327" s="80" t="s">
        <v>1975</v>
      </c>
      <c r="I327" s="177"/>
      <c r="J327" s="81">
        <v>265.14115040913617</v>
      </c>
      <c r="K327" s="81">
        <v>9.8135230337926718</v>
      </c>
      <c r="L327" s="81">
        <v>1.1883967118522225</v>
      </c>
      <c r="M327" s="81">
        <v>230.08810374754722</v>
      </c>
      <c r="N327" s="81">
        <v>324.08468665008689</v>
      </c>
      <c r="O327" s="81">
        <v>142.07698339561648</v>
      </c>
      <c r="P327" s="81">
        <v>93.470654468106602</v>
      </c>
      <c r="Q327" s="81">
        <v>15.749061241923243</v>
      </c>
      <c r="R327" s="81">
        <v>0</v>
      </c>
      <c r="S327" s="81">
        <v>26.872030869811855</v>
      </c>
      <c r="T327" s="82"/>
      <c r="U327" s="81">
        <v>48315607</v>
      </c>
      <c r="V327" s="81">
        <v>4582</v>
      </c>
      <c r="W327" s="81">
        <v>25</v>
      </c>
      <c r="X327" s="81">
        <v>58367</v>
      </c>
      <c r="Y327" s="81">
        <v>116123</v>
      </c>
      <c r="Z327" s="81">
        <v>86573</v>
      </c>
      <c r="AA327" s="81">
        <v>19555</v>
      </c>
      <c r="AB327" s="81">
        <v>248488</v>
      </c>
      <c r="AC327" s="81">
        <v>0</v>
      </c>
      <c r="AD327" s="81">
        <v>26.872030869811859</v>
      </c>
      <c r="AE327" s="82"/>
      <c r="AF327" s="81">
        <v>321604911.72592127</v>
      </c>
      <c r="AG327" s="81">
        <v>7462929.9873646609</v>
      </c>
      <c r="AH327" s="81">
        <v>258904.7046506505</v>
      </c>
      <c r="AI327" s="81">
        <v>376555077.29402179</v>
      </c>
      <c r="AJ327" s="81">
        <v>499706751.22131532</v>
      </c>
      <c r="AK327" s="81">
        <v>0</v>
      </c>
      <c r="AL327" s="81">
        <v>0</v>
      </c>
      <c r="AM327" s="81">
        <v>34204649.198516198</v>
      </c>
      <c r="AN327" s="81">
        <v>0</v>
      </c>
      <c r="AO327" s="81">
        <v>0</v>
      </c>
      <c r="AP327" s="82"/>
      <c r="AQ327" s="81">
        <v>3591</v>
      </c>
      <c r="AR327" s="81">
        <v>213</v>
      </c>
      <c r="AS327" s="81">
        <v>0</v>
      </c>
      <c r="AT327" s="81">
        <v>0</v>
      </c>
      <c r="AU327" s="81">
        <v>0</v>
      </c>
      <c r="AV327" s="81">
        <v>1</v>
      </c>
      <c r="AW327" s="81" t="s">
        <v>564</v>
      </c>
      <c r="AX327" s="82"/>
      <c r="AY327" s="81">
        <v>13253.6</v>
      </c>
      <c r="AZ327" s="81">
        <v>5382</v>
      </c>
      <c r="BA327" s="81">
        <v>0</v>
      </c>
      <c r="BB327" s="81">
        <v>0</v>
      </c>
      <c r="BC327" s="81">
        <v>0</v>
      </c>
      <c r="BD327" s="81">
        <v>4715</v>
      </c>
      <c r="BE327" s="81" t="s">
        <v>564</v>
      </c>
      <c r="BF327" s="82"/>
      <c r="BG327" s="81">
        <v>0</v>
      </c>
      <c r="BH327" s="81">
        <v>0</v>
      </c>
      <c r="BI327" s="81">
        <v>295.75900000000001</v>
      </c>
      <c r="BJ327" s="81">
        <v>0</v>
      </c>
      <c r="BK327" s="81">
        <v>49.980000000000004</v>
      </c>
      <c r="BL327" s="81">
        <v>0</v>
      </c>
      <c r="BM327" s="82"/>
      <c r="BN327" s="81">
        <v>0</v>
      </c>
      <c r="BO327" s="81">
        <v>0</v>
      </c>
      <c r="BP327" s="81">
        <v>13</v>
      </c>
      <c r="BQ327" s="81">
        <v>0</v>
      </c>
      <c r="BR327" s="81">
        <v>6</v>
      </c>
      <c r="BS327" s="81">
        <v>0</v>
      </c>
      <c r="BT327"/>
      <c r="BU327" s="80">
        <v>295.12900000000002</v>
      </c>
      <c r="BV327" s="80">
        <v>24.792000000000002</v>
      </c>
      <c r="BW327" s="80">
        <v>20.547999999999998</v>
      </c>
      <c r="BX327" s="80">
        <v>0.47599999999999998</v>
      </c>
      <c r="BY327" s="80">
        <v>2.8260000000000001</v>
      </c>
      <c r="BZ327" s="80">
        <v>1.968</v>
      </c>
      <c r="CA327" s="80">
        <v>0</v>
      </c>
      <c r="CB327" s="80">
        <v>0</v>
      </c>
      <c r="CC327" s="80">
        <v>0</v>
      </c>
    </row>
    <row r="328" spans="1:81">
      <c r="A328" s="80" t="s">
        <v>1990</v>
      </c>
      <c r="B328" s="80">
        <v>356</v>
      </c>
      <c r="C328" s="80">
        <v>16</v>
      </c>
      <c r="D328" s="80">
        <v>21</v>
      </c>
      <c r="E328" s="80">
        <v>2019</v>
      </c>
      <c r="F328" s="80" t="s">
        <v>73</v>
      </c>
      <c r="G328" s="80" t="s">
        <v>1974</v>
      </c>
      <c r="H328" s="80" t="s">
        <v>1975</v>
      </c>
      <c r="I328" s="177"/>
      <c r="J328" s="81">
        <v>246.24015877493278</v>
      </c>
      <c r="K328" s="81">
        <v>8.6637344162169239</v>
      </c>
      <c r="L328" s="81">
        <v>1.1984007053145653</v>
      </c>
      <c r="M328" s="81">
        <v>217.85961561778109</v>
      </c>
      <c r="N328" s="81">
        <v>286.60390978401335</v>
      </c>
      <c r="O328" s="81">
        <v>138.35546259247585</v>
      </c>
      <c r="P328" s="81">
        <v>94.209217692108027</v>
      </c>
      <c r="Q328" s="81">
        <v>15.405290859776033</v>
      </c>
      <c r="R328" s="81">
        <v>0</v>
      </c>
      <c r="S328" s="81">
        <v>26.335691637247187</v>
      </c>
      <c r="T328" s="82"/>
      <c r="U328" s="81">
        <v>46895767</v>
      </c>
      <c r="V328" s="81">
        <v>4582</v>
      </c>
      <c r="W328" s="81">
        <v>25</v>
      </c>
      <c r="X328" s="81">
        <v>58367</v>
      </c>
      <c r="Y328" s="81">
        <v>118129</v>
      </c>
      <c r="Z328" s="81">
        <v>86620</v>
      </c>
      <c r="AA328" s="81">
        <v>19562</v>
      </c>
      <c r="AB328" s="81">
        <v>249645</v>
      </c>
      <c r="AC328" s="81">
        <v>0</v>
      </c>
      <c r="AD328" s="81">
        <v>26.335691637247191</v>
      </c>
      <c r="AE328" s="82"/>
      <c r="AF328" s="81">
        <v>305330571.41714382</v>
      </c>
      <c r="AG328" s="81">
        <v>6969115.8979279427</v>
      </c>
      <c r="AH328" s="81">
        <v>274519.684227394</v>
      </c>
      <c r="AI328" s="81">
        <v>371413381.72667688</v>
      </c>
      <c r="AJ328" s="81">
        <v>443930365.70242625</v>
      </c>
      <c r="AK328" s="81">
        <v>0</v>
      </c>
      <c r="AL328" s="81">
        <v>0</v>
      </c>
      <c r="AM328" s="81">
        <v>33999769.673446186</v>
      </c>
      <c r="AN328" s="81">
        <v>0</v>
      </c>
      <c r="AO328" s="81">
        <v>0</v>
      </c>
      <c r="AP328" s="82"/>
      <c r="AQ328" s="81">
        <v>3790</v>
      </c>
      <c r="AR328" s="81">
        <v>220</v>
      </c>
      <c r="AS328" s="81">
        <v>0</v>
      </c>
      <c r="AT328" s="81">
        <v>0</v>
      </c>
      <c r="AU328" s="81">
        <v>0</v>
      </c>
      <c r="AV328" s="81">
        <v>1</v>
      </c>
      <c r="AW328" s="81" t="s">
        <v>564</v>
      </c>
      <c r="AX328" s="82"/>
      <c r="AY328" s="81">
        <v>14114.499999999971</v>
      </c>
      <c r="AZ328" s="81">
        <v>5469.1</v>
      </c>
      <c r="BA328" s="81">
        <v>0</v>
      </c>
      <c r="BB328" s="81">
        <v>0</v>
      </c>
      <c r="BC328" s="81">
        <v>0</v>
      </c>
      <c r="BD328" s="81">
        <v>4715</v>
      </c>
      <c r="BE328" s="81" t="s">
        <v>564</v>
      </c>
      <c r="BF328" s="82"/>
      <c r="BG328" s="81">
        <v>0</v>
      </c>
      <c r="BH328" s="81">
        <v>0</v>
      </c>
      <c r="BI328" s="81">
        <v>251.68799999999999</v>
      </c>
      <c r="BJ328" s="81">
        <v>0</v>
      </c>
      <c r="BK328" s="81">
        <v>52.947000000000003</v>
      </c>
      <c r="BL328" s="81">
        <v>0</v>
      </c>
      <c r="BM328" s="82"/>
      <c r="BN328" s="81">
        <v>0</v>
      </c>
      <c r="BO328" s="81">
        <v>0</v>
      </c>
      <c r="BP328" s="81">
        <v>12</v>
      </c>
      <c r="BQ328" s="81">
        <v>0</v>
      </c>
      <c r="BR328" s="81">
        <v>6</v>
      </c>
      <c r="BS328" s="81">
        <v>0</v>
      </c>
      <c r="BT328"/>
      <c r="BU328" s="80">
        <v>276.50200000000001</v>
      </c>
      <c r="BV328" s="80">
        <v>24.792000000000002</v>
      </c>
      <c r="BW328" s="80">
        <v>0</v>
      </c>
      <c r="BX328" s="80">
        <v>0</v>
      </c>
      <c r="BY328" s="80">
        <v>1.4870000000000001</v>
      </c>
      <c r="BZ328" s="80">
        <v>1.8069999999999999</v>
      </c>
      <c r="CA328" s="80">
        <v>4.7E-2</v>
      </c>
      <c r="CB328" s="80">
        <v>0</v>
      </c>
      <c r="CC328" s="80">
        <v>0</v>
      </c>
    </row>
    <row r="329" spans="1:81">
      <c r="A329" s="80" t="s">
        <v>1991</v>
      </c>
      <c r="B329" s="80">
        <v>357</v>
      </c>
      <c r="C329" s="80">
        <v>17</v>
      </c>
      <c r="D329" s="80">
        <v>21</v>
      </c>
      <c r="E329" s="80">
        <v>2020</v>
      </c>
      <c r="F329" s="80" t="s">
        <v>218</v>
      </c>
      <c r="G329" s="174" t="s">
        <v>1974</v>
      </c>
      <c r="H329" s="80" t="s">
        <v>1975</v>
      </c>
      <c r="I329" s="177"/>
      <c r="J329" s="81">
        <v>261.52107868746788</v>
      </c>
      <c r="K329" s="81">
        <v>10.481159373321983</v>
      </c>
      <c r="L329" s="81">
        <v>1.1758958424087487</v>
      </c>
      <c r="M329" s="81">
        <v>192.4675066125784</v>
      </c>
      <c r="N329" s="81">
        <v>303.27059701857945</v>
      </c>
      <c r="O329" s="81">
        <v>122.56661756563345</v>
      </c>
      <c r="P329" s="81">
        <v>87.601197656691241</v>
      </c>
      <c r="Q329" s="81">
        <v>14.754059476536257</v>
      </c>
      <c r="R329" s="81">
        <v>0</v>
      </c>
      <c r="S329" s="81">
        <v>29.057761358774361</v>
      </c>
      <c r="T329" s="82"/>
      <c r="U329" s="81">
        <v>46820342</v>
      </c>
      <c r="V329" s="81">
        <v>5061</v>
      </c>
      <c r="W329" s="81">
        <v>25</v>
      </c>
      <c r="X329" s="81">
        <v>56911</v>
      </c>
      <c r="Y329" s="81">
        <v>120033</v>
      </c>
      <c r="Z329" s="81">
        <v>87583</v>
      </c>
      <c r="AA329" s="81">
        <v>19763</v>
      </c>
      <c r="AB329" s="81">
        <v>250225</v>
      </c>
      <c r="AC329" s="81">
        <v>0</v>
      </c>
      <c r="AD329" s="81">
        <v>29.057761358774361</v>
      </c>
      <c r="AE329" s="82"/>
      <c r="AF329" s="81">
        <v>328138712.76014698</v>
      </c>
      <c r="AG329" s="81">
        <v>7993782.1883211974</v>
      </c>
      <c r="AH329" s="81">
        <v>277309.7062579816</v>
      </c>
      <c r="AI329" s="81">
        <v>328615815.9177655</v>
      </c>
      <c r="AJ329" s="81">
        <v>486842153.8430419</v>
      </c>
      <c r="AK329" s="81"/>
      <c r="AL329" s="81"/>
      <c r="AM329" s="81">
        <v>32657142.557733793</v>
      </c>
      <c r="AN329" s="81"/>
      <c r="AO329" s="81"/>
      <c r="AP329" s="82"/>
      <c r="AQ329" s="81">
        <v>4027</v>
      </c>
      <c r="AR329" s="81">
        <v>226</v>
      </c>
      <c r="AS329" s="81">
        <v>0</v>
      </c>
      <c r="AT329" s="81">
        <v>0</v>
      </c>
      <c r="AU329" s="81">
        <v>0</v>
      </c>
      <c r="AV329" s="81">
        <v>1</v>
      </c>
      <c r="AW329" s="81">
        <v>0</v>
      </c>
      <c r="AX329" s="82"/>
      <c r="AY329" s="81">
        <v>15204.499999999951</v>
      </c>
      <c r="AZ329" s="81">
        <v>6044.0999999999976</v>
      </c>
      <c r="BA329" s="81">
        <v>0</v>
      </c>
      <c r="BB329" s="81">
        <v>0</v>
      </c>
      <c r="BC329" s="81">
        <v>0</v>
      </c>
      <c r="BD329" s="81">
        <v>4715</v>
      </c>
      <c r="BE329" s="81">
        <v>0</v>
      </c>
      <c r="BF329" s="82"/>
      <c r="BG329" s="81">
        <v>0</v>
      </c>
      <c r="BH329" s="81">
        <v>0</v>
      </c>
      <c r="BI329" s="81">
        <v>268.08499999999998</v>
      </c>
      <c r="BJ329" s="81">
        <v>0</v>
      </c>
      <c r="BK329" s="81">
        <v>49.552999999999997</v>
      </c>
      <c r="BL329" s="81">
        <v>0</v>
      </c>
      <c r="BM329" s="82"/>
      <c r="BN329" s="81">
        <v>0</v>
      </c>
      <c r="BO329" s="81">
        <v>0</v>
      </c>
      <c r="BP329" s="81">
        <v>13</v>
      </c>
      <c r="BQ329" s="81">
        <v>0</v>
      </c>
      <c r="BR329" s="81">
        <v>5</v>
      </c>
      <c r="BS329" s="81">
        <v>0</v>
      </c>
      <c r="BT329"/>
      <c r="BU329" s="80">
        <v>266.92599999999999</v>
      </c>
      <c r="BV329" s="80">
        <v>29.97</v>
      </c>
      <c r="BW329" s="80">
        <v>17.904</v>
      </c>
      <c r="BX329" s="80">
        <v>0</v>
      </c>
      <c r="BY329" s="80">
        <v>1.544</v>
      </c>
      <c r="BZ329" s="80">
        <v>1.294</v>
      </c>
      <c r="CA329" s="80">
        <v>0</v>
      </c>
      <c r="CB329" s="80">
        <v>0</v>
      </c>
      <c r="CC329" s="80">
        <v>0</v>
      </c>
    </row>
    <row r="330" spans="1:81">
      <c r="A330" s="80" t="s">
        <v>1992</v>
      </c>
      <c r="B330" s="80">
        <v>357</v>
      </c>
      <c r="C330" s="80">
        <v>18</v>
      </c>
      <c r="D330" s="80">
        <v>21</v>
      </c>
      <c r="E330" s="80">
        <v>2021</v>
      </c>
      <c r="F330" s="80" t="s">
        <v>75</v>
      </c>
      <c r="G330" s="174" t="s">
        <v>1974</v>
      </c>
      <c r="H330" s="80" t="s">
        <v>1975</v>
      </c>
      <c r="I330" s="177"/>
      <c r="J330" s="81">
        <v>275.01892766222392</v>
      </c>
      <c r="K330" s="81">
        <v>11.67015286945043</v>
      </c>
      <c r="L330" s="81">
        <v>1.0811646843390654</v>
      </c>
      <c r="M330" s="81">
        <v>217.00087039408945</v>
      </c>
      <c r="N330" s="81">
        <v>287.10042542542669</v>
      </c>
      <c r="O330" s="81">
        <v>119.44488902410421</v>
      </c>
      <c r="P330" s="81">
        <v>90.47403550399315</v>
      </c>
      <c r="Q330" s="81">
        <v>14.966862949661712</v>
      </c>
      <c r="R330" s="81">
        <v>0</v>
      </c>
      <c r="S330" s="81">
        <v>26.991937957829329</v>
      </c>
      <c r="T330" s="82"/>
      <c r="U330" s="81">
        <v>56881223</v>
      </c>
      <c r="V330" s="81">
        <v>5061</v>
      </c>
      <c r="W330" s="81">
        <v>25</v>
      </c>
      <c r="X330" s="81">
        <v>56911</v>
      </c>
      <c r="Y330" s="81">
        <v>121575</v>
      </c>
      <c r="Z330" s="81">
        <v>87886</v>
      </c>
      <c r="AA330" s="81">
        <v>19905</v>
      </c>
      <c r="AB330" s="81">
        <v>250824</v>
      </c>
      <c r="AC330" s="81">
        <v>0</v>
      </c>
      <c r="AD330" s="81">
        <v>26.991937957829329</v>
      </c>
      <c r="AE330" s="82"/>
      <c r="AF330" s="81">
        <v>347563684.85768598</v>
      </c>
      <c r="AG330" s="81">
        <v>8997893.8445259836</v>
      </c>
      <c r="AH330" s="81">
        <v>244191.40793573088</v>
      </c>
      <c r="AI330" s="81">
        <v>366082192.4238435</v>
      </c>
      <c r="AJ330" s="81">
        <v>429445908.35440505</v>
      </c>
      <c r="AK330" s="81">
        <v>0</v>
      </c>
      <c r="AL330" s="81">
        <v>0</v>
      </c>
      <c r="AM330" s="81">
        <v>32924133.395504363</v>
      </c>
      <c r="AN330" s="81">
        <v>0</v>
      </c>
      <c r="AO330" s="81">
        <v>0</v>
      </c>
      <c r="AP330" s="82"/>
      <c r="AQ330" s="81">
        <v>4270</v>
      </c>
      <c r="AR330" s="81">
        <v>228</v>
      </c>
      <c r="AS330" s="81">
        <v>0</v>
      </c>
      <c r="AT330" s="81">
        <v>0</v>
      </c>
      <c r="AU330" s="81">
        <v>0</v>
      </c>
      <c r="AV330" s="81">
        <v>1</v>
      </c>
      <c r="AW330" s="81"/>
      <c r="AX330" s="82"/>
      <c r="AY330" s="81">
        <v>16379.099999999949</v>
      </c>
      <c r="AZ330" s="81">
        <v>6855.0999999999976</v>
      </c>
      <c r="BA330" s="81">
        <v>0</v>
      </c>
      <c r="BB330" s="81">
        <v>0</v>
      </c>
      <c r="BC330" s="81">
        <v>0</v>
      </c>
      <c r="BD330" s="81">
        <v>4715</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1993</v>
      </c>
      <c r="B331" s="80">
        <v>357</v>
      </c>
      <c r="C331" s="80">
        <v>19</v>
      </c>
      <c r="D331" s="80">
        <v>21</v>
      </c>
      <c r="E331" s="80">
        <v>2022</v>
      </c>
      <c r="F331" s="80" t="s">
        <v>568</v>
      </c>
      <c r="G331" s="80" t="s">
        <v>1974</v>
      </c>
      <c r="H331" s="80" t="s">
        <v>1975</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4566</v>
      </c>
      <c r="AR331" s="81">
        <v>230</v>
      </c>
      <c r="AS331" s="81">
        <v>0</v>
      </c>
      <c r="AT331" s="81">
        <v>0</v>
      </c>
      <c r="AU331" s="81">
        <v>0</v>
      </c>
      <c r="AV331" s="81">
        <v>1</v>
      </c>
      <c r="AW331" s="81"/>
      <c r="AX331" s="82"/>
      <c r="AY331" s="81">
        <v>17725.899999999929</v>
      </c>
      <c r="AZ331" s="81">
        <v>6919.3999999999978</v>
      </c>
      <c r="BA331" s="81">
        <v>0</v>
      </c>
      <c r="BB331" s="81">
        <v>0</v>
      </c>
      <c r="BC331" s="81">
        <v>0</v>
      </c>
      <c r="BD331" s="81">
        <v>4715</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1994</v>
      </c>
      <c r="B332" s="80">
        <v>205</v>
      </c>
      <c r="C332" s="80">
        <v>1</v>
      </c>
      <c r="D332" s="80">
        <v>13</v>
      </c>
      <c r="E332" s="80">
        <v>1990</v>
      </c>
      <c r="F332" s="80" t="s">
        <v>562</v>
      </c>
      <c r="G332" s="80" t="s">
        <v>1995</v>
      </c>
      <c r="H332" s="80" t="s">
        <v>1996</v>
      </c>
      <c r="I332" s="177"/>
      <c r="J332" s="81">
        <v>3147.0171212261466</v>
      </c>
      <c r="K332" s="81">
        <v>70.292561280654041</v>
      </c>
      <c r="L332" s="81">
        <v>119.66377965310349</v>
      </c>
      <c r="M332" s="81">
        <v>316.51367582616319</v>
      </c>
      <c r="N332" s="81">
        <v>404.18961631881552</v>
      </c>
      <c r="O332" s="81">
        <v>210.33440409375208</v>
      </c>
      <c r="P332" s="81">
        <v>245.15354369748249</v>
      </c>
      <c r="Q332" s="81">
        <v>19.440211485442415</v>
      </c>
      <c r="R332" s="81">
        <v>59.195678140157284</v>
      </c>
      <c r="S332" s="81">
        <v>19.037769893890179</v>
      </c>
      <c r="T332" s="82"/>
      <c r="U332" s="81">
        <v>56551836</v>
      </c>
      <c r="V332" s="81">
        <v>13026</v>
      </c>
      <c r="W332" s="81">
        <v>1097</v>
      </c>
      <c r="X332" s="81">
        <v>97180</v>
      </c>
      <c r="Y332" s="81">
        <v>109846</v>
      </c>
      <c r="Z332" s="81">
        <v>86513</v>
      </c>
      <c r="AA332" s="81">
        <v>59526</v>
      </c>
      <c r="AB332" s="81">
        <v>315643</v>
      </c>
      <c r="AC332" s="81">
        <v>10252798</v>
      </c>
      <c r="AD332" s="81">
        <v>19.037769893890179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1997</v>
      </c>
      <c r="B333" s="80">
        <v>206</v>
      </c>
      <c r="C333" s="80">
        <v>2</v>
      </c>
      <c r="D333" s="80">
        <v>13</v>
      </c>
      <c r="E333" s="80">
        <v>2005</v>
      </c>
      <c r="F333" s="80" t="s">
        <v>565</v>
      </c>
      <c r="G333" s="80" t="s">
        <v>1995</v>
      </c>
      <c r="H333" s="80" t="s">
        <v>1996</v>
      </c>
      <c r="I333" s="177"/>
      <c r="J333" s="81">
        <v>2109.9914380956293</v>
      </c>
      <c r="K333" s="81">
        <v>46.39115338754722</v>
      </c>
      <c r="L333" s="81">
        <v>76.969619581300691</v>
      </c>
      <c r="M333" s="81">
        <v>539.02576263296794</v>
      </c>
      <c r="N333" s="81">
        <v>598.97077896912629</v>
      </c>
      <c r="O333" s="81">
        <v>298.89316400201142</v>
      </c>
      <c r="P333" s="81">
        <v>215.72966449466807</v>
      </c>
      <c r="Q333" s="81">
        <v>17.106737827387246</v>
      </c>
      <c r="R333" s="81">
        <v>55.897593492624281</v>
      </c>
      <c r="S333" s="81">
        <v>19.591431696000004</v>
      </c>
      <c r="T333" s="82"/>
      <c r="U333" s="81">
        <v>50509516</v>
      </c>
      <c r="V333" s="81">
        <v>9310</v>
      </c>
      <c r="W333" s="81">
        <v>770</v>
      </c>
      <c r="X333" s="81">
        <v>77238</v>
      </c>
      <c r="Y333" s="81">
        <v>125043</v>
      </c>
      <c r="Z333" s="81">
        <v>142263</v>
      </c>
      <c r="AA333" s="81">
        <v>42900</v>
      </c>
      <c r="AB333" s="81">
        <v>290364</v>
      </c>
      <c r="AC333" s="81">
        <v>9884332</v>
      </c>
      <c r="AD333" s="81">
        <v>19.591431696000004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1998</v>
      </c>
      <c r="B334" s="80">
        <v>207</v>
      </c>
      <c r="C334" s="80">
        <v>3</v>
      </c>
      <c r="D334" s="80">
        <v>13</v>
      </c>
      <c r="E334" s="80">
        <v>2006</v>
      </c>
      <c r="F334" s="80" t="s">
        <v>566</v>
      </c>
      <c r="G334" s="80" t="s">
        <v>1995</v>
      </c>
      <c r="H334" s="80" t="s">
        <v>1996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1999</v>
      </c>
      <c r="B335" s="80">
        <v>208</v>
      </c>
      <c r="C335" s="80">
        <v>4</v>
      </c>
      <c r="D335" s="80">
        <v>13</v>
      </c>
      <c r="E335" s="80">
        <v>2007</v>
      </c>
      <c r="F335" s="80" t="s">
        <v>567</v>
      </c>
      <c r="G335" s="80" t="s">
        <v>1995</v>
      </c>
      <c r="H335" s="80" t="s">
        <v>1996</v>
      </c>
      <c r="I335" s="177"/>
      <c r="J335" s="81">
        <v>2301.0536303973618</v>
      </c>
      <c r="K335" s="81">
        <v>32.995378787028379</v>
      </c>
      <c r="L335" s="81">
        <v>80.077530981601967</v>
      </c>
      <c r="M335" s="81">
        <v>558.79957868232384</v>
      </c>
      <c r="N335" s="81">
        <v>556.03597992267601</v>
      </c>
      <c r="O335" s="81">
        <v>287.59197215802931</v>
      </c>
      <c r="P335" s="81">
        <v>208.82526867639805</v>
      </c>
      <c r="Q335" s="81">
        <v>17.7754354107817</v>
      </c>
      <c r="R335" s="81">
        <v>43.303842177499028</v>
      </c>
      <c r="S335" s="81">
        <v>32.557986576800005</v>
      </c>
      <c r="T335" s="82"/>
      <c r="U335" s="81">
        <v>63713803</v>
      </c>
      <c r="V335" s="81">
        <v>8408</v>
      </c>
      <c r="W335" s="81">
        <v>760</v>
      </c>
      <c r="X335" s="81">
        <v>90175</v>
      </c>
      <c r="Y335" s="81">
        <v>126125</v>
      </c>
      <c r="Z335" s="81">
        <v>142298</v>
      </c>
      <c r="AA335" s="81">
        <v>40894</v>
      </c>
      <c r="AB335" s="81">
        <v>285758</v>
      </c>
      <c r="AC335" s="81">
        <v>7877098</v>
      </c>
      <c r="AD335" s="81">
        <v>32.557986576800005</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2000</v>
      </c>
      <c r="B336" s="80">
        <v>209</v>
      </c>
      <c r="C336" s="80">
        <v>5</v>
      </c>
      <c r="D336" s="80">
        <v>13</v>
      </c>
      <c r="E336" s="80">
        <v>2008</v>
      </c>
      <c r="F336" s="80" t="s">
        <v>84</v>
      </c>
      <c r="G336" s="80" t="s">
        <v>1995</v>
      </c>
      <c r="H336" s="80" t="s">
        <v>1996</v>
      </c>
      <c r="I336" s="177"/>
      <c r="J336" s="81">
        <v>2105.0685382890192</v>
      </c>
      <c r="K336" s="81">
        <v>26.260953171171909</v>
      </c>
      <c r="L336" s="81">
        <v>64.951441100785019</v>
      </c>
      <c r="M336" s="81">
        <v>576.50938498385506</v>
      </c>
      <c r="N336" s="81">
        <v>570.88909311269845</v>
      </c>
      <c r="O336" s="81">
        <v>278.12533425046888</v>
      </c>
      <c r="P336" s="81">
        <v>201.71666299280258</v>
      </c>
      <c r="Q336" s="81">
        <v>17.359000154775188</v>
      </c>
      <c r="R336" s="81">
        <v>39.456203706263381</v>
      </c>
      <c r="S336" s="81">
        <v>36.031972600800003</v>
      </c>
      <c r="T336" s="82"/>
      <c r="U336" s="81">
        <v>64767255</v>
      </c>
      <c r="V336" s="81">
        <v>8408</v>
      </c>
      <c r="W336" s="81">
        <v>760</v>
      </c>
      <c r="X336" s="81">
        <v>90175</v>
      </c>
      <c r="Y336" s="81">
        <v>126608</v>
      </c>
      <c r="Z336" s="81">
        <v>142444</v>
      </c>
      <c r="AA336" s="81">
        <v>39547</v>
      </c>
      <c r="AB336" s="81">
        <v>283649</v>
      </c>
      <c r="AC336" s="81">
        <v>7452734</v>
      </c>
      <c r="AD336" s="81">
        <v>36.031972600800003</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2001</v>
      </c>
      <c r="B337" s="80">
        <v>210</v>
      </c>
      <c r="C337" s="80">
        <v>6</v>
      </c>
      <c r="D337" s="80">
        <v>13</v>
      </c>
      <c r="E337" s="80">
        <v>2009</v>
      </c>
      <c r="F337" s="80" t="s">
        <v>85</v>
      </c>
      <c r="G337" s="80" t="s">
        <v>1995</v>
      </c>
      <c r="H337" s="80" t="s">
        <v>1996</v>
      </c>
      <c r="I337" s="177"/>
      <c r="J337" s="81">
        <v>2229.2078307368492</v>
      </c>
      <c r="K337" s="81">
        <v>25.321483352583627</v>
      </c>
      <c r="L337" s="81">
        <v>46.110332675730632</v>
      </c>
      <c r="M337" s="81">
        <v>565.87973498007182</v>
      </c>
      <c r="N337" s="81">
        <v>501.39144393552976</v>
      </c>
      <c r="O337" s="81">
        <v>283.19304306274671</v>
      </c>
      <c r="P337" s="81">
        <v>191.30546364510397</v>
      </c>
      <c r="Q337" s="81">
        <v>16.445402517290752</v>
      </c>
      <c r="R337" s="81">
        <v>38.633718367502816</v>
      </c>
      <c r="S337" s="81">
        <v>31.557905363829995</v>
      </c>
      <c r="T337" s="82"/>
      <c r="U337" s="81">
        <v>52889522</v>
      </c>
      <c r="V337" s="81">
        <v>8305</v>
      </c>
      <c r="W337" s="81">
        <v>805</v>
      </c>
      <c r="X337" s="81">
        <v>96822</v>
      </c>
      <c r="Y337" s="81">
        <v>127302</v>
      </c>
      <c r="Z337" s="81">
        <v>143161</v>
      </c>
      <c r="AA337" s="81">
        <v>38504</v>
      </c>
      <c r="AB337" s="81">
        <v>282091</v>
      </c>
      <c r="AC337" s="81">
        <v>7119177</v>
      </c>
      <c r="AD337" s="81">
        <v>31.557905363829995</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775.69899999999996</v>
      </c>
      <c r="BJ337" s="81">
        <v>143</v>
      </c>
      <c r="BK337" s="81">
        <v>71.373000000000005</v>
      </c>
      <c r="BL337" s="81">
        <v>0</v>
      </c>
      <c r="BM337" s="82"/>
      <c r="BN337" s="81">
        <v>0</v>
      </c>
      <c r="BO337" s="81">
        <v>0</v>
      </c>
      <c r="BP337" s="81">
        <v>29</v>
      </c>
      <c r="BQ337" s="81">
        <v>1</v>
      </c>
      <c r="BR337" s="81">
        <v>12</v>
      </c>
      <c r="BS337" s="81">
        <v>0</v>
      </c>
      <c r="BT337"/>
      <c r="BU337" s="80"/>
      <c r="BV337" s="80"/>
      <c r="BW337" s="80"/>
      <c r="BX337" s="80"/>
      <c r="BY337" s="80"/>
      <c r="BZ337" s="80"/>
      <c r="CA337" s="80"/>
      <c r="CB337" s="80"/>
      <c r="CC337" s="80"/>
    </row>
    <row r="338" spans="1:81">
      <c r="A338" s="80" t="s">
        <v>2002</v>
      </c>
      <c r="B338" s="80">
        <v>211</v>
      </c>
      <c r="C338" s="80">
        <v>7</v>
      </c>
      <c r="D338" s="80">
        <v>13</v>
      </c>
      <c r="E338" s="80">
        <v>2010</v>
      </c>
      <c r="F338" s="80" t="s">
        <v>86</v>
      </c>
      <c r="G338" s="80" t="s">
        <v>1995</v>
      </c>
      <c r="H338" s="80" t="s">
        <v>1996</v>
      </c>
      <c r="I338" s="177"/>
      <c r="J338" s="81">
        <v>2261.5615400335537</v>
      </c>
      <c r="K338" s="81">
        <v>31.483744780065745</v>
      </c>
      <c r="L338" s="81">
        <v>42.714233482720367</v>
      </c>
      <c r="M338" s="81">
        <v>647.19087847459605</v>
      </c>
      <c r="N338" s="81">
        <v>610.5406525931644</v>
      </c>
      <c r="O338" s="81">
        <v>282.81452268330952</v>
      </c>
      <c r="P338" s="81">
        <v>191.20144449850159</v>
      </c>
      <c r="Q338" s="81">
        <v>17.039328761502826</v>
      </c>
      <c r="R338" s="81">
        <v>41.19813939511176</v>
      </c>
      <c r="S338" s="81">
        <v>42.461169275533003</v>
      </c>
      <c r="T338" s="82"/>
      <c r="U338" s="81">
        <v>57095774</v>
      </c>
      <c r="V338" s="81">
        <v>8305</v>
      </c>
      <c r="W338" s="81">
        <v>805</v>
      </c>
      <c r="X338" s="81">
        <v>96822</v>
      </c>
      <c r="Y338" s="81">
        <v>127535</v>
      </c>
      <c r="Z338" s="81">
        <v>143634</v>
      </c>
      <c r="AA338" s="81">
        <v>37522</v>
      </c>
      <c r="AB338" s="81">
        <v>280062</v>
      </c>
      <c r="AC338" s="81">
        <v>7194372</v>
      </c>
      <c r="AD338" s="81">
        <v>42.461169275533003</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755.21400000000006</v>
      </c>
      <c r="BJ338" s="81">
        <v>145</v>
      </c>
      <c r="BK338" s="81">
        <v>105.67100000000001</v>
      </c>
      <c r="BL338" s="81">
        <v>0</v>
      </c>
      <c r="BM338" s="82"/>
      <c r="BN338" s="81">
        <v>0</v>
      </c>
      <c r="BO338" s="81">
        <v>0</v>
      </c>
      <c r="BP338" s="81">
        <v>28</v>
      </c>
      <c r="BQ338" s="81">
        <v>1</v>
      </c>
      <c r="BR338" s="81">
        <v>13</v>
      </c>
      <c r="BS338" s="81">
        <v>0</v>
      </c>
      <c r="BT338"/>
      <c r="BU338" s="80">
        <v>956.33600000000001</v>
      </c>
      <c r="BV338" s="80">
        <v>37.67</v>
      </c>
      <c r="BW338" s="80">
        <v>0</v>
      </c>
      <c r="BX338" s="80">
        <v>0</v>
      </c>
      <c r="BY338" s="80">
        <v>11.879</v>
      </c>
      <c r="BZ338" s="80">
        <v>0</v>
      </c>
      <c r="CA338" s="80">
        <v>0</v>
      </c>
      <c r="CB338" s="80">
        <v>0</v>
      </c>
      <c r="CC338" s="80">
        <v>0</v>
      </c>
    </row>
    <row r="339" spans="1:81">
      <c r="A339" s="80" t="s">
        <v>2003</v>
      </c>
      <c r="B339" s="80">
        <v>212</v>
      </c>
      <c r="C339" s="80">
        <v>8</v>
      </c>
      <c r="D339" s="80">
        <v>13</v>
      </c>
      <c r="E339" s="80">
        <v>2011</v>
      </c>
      <c r="F339" s="80" t="s">
        <v>87</v>
      </c>
      <c r="G339" s="80" t="s">
        <v>1995</v>
      </c>
      <c r="H339" s="80" t="s">
        <v>1996</v>
      </c>
      <c r="I339" s="177"/>
      <c r="J339" s="81">
        <v>2112.7078341054835</v>
      </c>
      <c r="K339" s="81">
        <v>41.830402239281575</v>
      </c>
      <c r="L339" s="81">
        <v>41.758404043789511</v>
      </c>
      <c r="M339" s="81">
        <v>593.12280048436287</v>
      </c>
      <c r="N339" s="81">
        <v>581.43810263962189</v>
      </c>
      <c r="O339" s="81">
        <v>279.1617505569991</v>
      </c>
      <c r="P339" s="81">
        <v>183.24632907063571</v>
      </c>
      <c r="Q339" s="81">
        <v>19.484798838896658</v>
      </c>
      <c r="R339" s="81">
        <v>38.990545326637729</v>
      </c>
      <c r="S339" s="81">
        <v>27.177584133408196</v>
      </c>
      <c r="T339" s="82"/>
      <c r="U339" s="81">
        <v>56168826</v>
      </c>
      <c r="V339" s="81">
        <v>8305</v>
      </c>
      <c r="W339" s="81">
        <v>805</v>
      </c>
      <c r="X339" s="81">
        <v>96822</v>
      </c>
      <c r="Y339" s="81">
        <v>127826</v>
      </c>
      <c r="Z339" s="81">
        <v>144859</v>
      </c>
      <c r="AA339" s="81">
        <v>37031</v>
      </c>
      <c r="AB339" s="81">
        <v>277647</v>
      </c>
      <c r="AC339" s="81">
        <v>6797602</v>
      </c>
      <c r="AD339" s="81">
        <v>27.177584133408196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828.69799999999998</v>
      </c>
      <c r="BJ339" s="81">
        <v>174.94399999999999</v>
      </c>
      <c r="BK339" s="81">
        <v>116.66500000000001</v>
      </c>
      <c r="BL339" s="81">
        <v>0</v>
      </c>
      <c r="BM339" s="82"/>
      <c r="BN339" s="81">
        <v>0</v>
      </c>
      <c r="BO339" s="81">
        <v>0</v>
      </c>
      <c r="BP339" s="81">
        <v>27</v>
      </c>
      <c r="BQ339" s="81">
        <v>1</v>
      </c>
      <c r="BR339" s="81">
        <v>14</v>
      </c>
      <c r="BS339" s="81">
        <v>0</v>
      </c>
      <c r="BT339"/>
      <c r="BU339" s="80">
        <v>1070.3969999999999</v>
      </c>
      <c r="BV339" s="80">
        <v>37.587000000000003</v>
      </c>
      <c r="BW339" s="80">
        <v>0</v>
      </c>
      <c r="BX339" s="80">
        <v>0</v>
      </c>
      <c r="BY339" s="80">
        <v>12.323</v>
      </c>
      <c r="BZ339" s="80">
        <v>0</v>
      </c>
      <c r="CA339" s="80">
        <v>0</v>
      </c>
      <c r="CB339" s="80">
        <v>0</v>
      </c>
      <c r="CC339" s="80">
        <v>0</v>
      </c>
    </row>
    <row r="340" spans="1:81">
      <c r="A340" s="80" t="s">
        <v>2004</v>
      </c>
      <c r="B340" s="80">
        <v>213</v>
      </c>
      <c r="C340" s="80">
        <v>9</v>
      </c>
      <c r="D340" s="80">
        <v>13</v>
      </c>
      <c r="E340" s="80">
        <v>2012</v>
      </c>
      <c r="F340" s="80" t="s">
        <v>88</v>
      </c>
      <c r="G340" s="80" t="s">
        <v>1995</v>
      </c>
      <c r="H340" s="80" t="s">
        <v>1996</v>
      </c>
      <c r="I340" s="177"/>
      <c r="J340" s="81">
        <v>2211.7835224814971</v>
      </c>
      <c r="K340" s="81">
        <v>40.41404980873358</v>
      </c>
      <c r="L340" s="81">
        <v>40.860482167995428</v>
      </c>
      <c r="M340" s="81">
        <v>596.58699298066108</v>
      </c>
      <c r="N340" s="81">
        <v>630.33675285093568</v>
      </c>
      <c r="O340" s="81">
        <v>279.66275217074138</v>
      </c>
      <c r="P340" s="81">
        <v>180.39722107837508</v>
      </c>
      <c r="Q340" s="81">
        <v>21.270033102132626</v>
      </c>
      <c r="R340" s="81">
        <v>21.024346128756498</v>
      </c>
      <c r="S340" s="81">
        <v>37.188761137698798</v>
      </c>
      <c r="T340" s="82"/>
      <c r="U340" s="81">
        <v>59121988</v>
      </c>
      <c r="V340" s="81">
        <v>8305</v>
      </c>
      <c r="W340" s="81">
        <v>805</v>
      </c>
      <c r="X340" s="81">
        <v>96822</v>
      </c>
      <c r="Y340" s="81">
        <v>130109</v>
      </c>
      <c r="Z340" s="81">
        <v>146270</v>
      </c>
      <c r="AA340" s="81">
        <v>36249</v>
      </c>
      <c r="AB340" s="81">
        <v>278962</v>
      </c>
      <c r="AC340" s="81">
        <v>3570443</v>
      </c>
      <c r="AD340" s="81">
        <v>37.188761137698798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717.36300000000006</v>
      </c>
      <c r="BJ340" s="81">
        <v>174.863</v>
      </c>
      <c r="BK340" s="81">
        <v>111.05700000000002</v>
      </c>
      <c r="BL340" s="81">
        <v>0</v>
      </c>
      <c r="BM340" s="82"/>
      <c r="BN340" s="81">
        <v>0</v>
      </c>
      <c r="BO340" s="81">
        <v>0</v>
      </c>
      <c r="BP340" s="81">
        <v>25</v>
      </c>
      <c r="BQ340" s="81">
        <v>1</v>
      </c>
      <c r="BR340" s="81">
        <v>14</v>
      </c>
      <c r="BS340" s="81">
        <v>0</v>
      </c>
      <c r="BT340"/>
      <c r="BU340" s="80">
        <v>953.33799999999997</v>
      </c>
      <c r="BV340" s="80">
        <v>38.591999999999999</v>
      </c>
      <c r="BW340" s="80">
        <v>0</v>
      </c>
      <c r="BX340" s="80">
        <v>0</v>
      </c>
      <c r="BY340" s="80">
        <v>11.353</v>
      </c>
      <c r="BZ340" s="80">
        <v>0</v>
      </c>
      <c r="CA340" s="80">
        <v>0</v>
      </c>
      <c r="CB340" s="80">
        <v>0</v>
      </c>
      <c r="CC340" s="80">
        <v>0</v>
      </c>
    </row>
    <row r="341" spans="1:81">
      <c r="A341" s="80" t="s">
        <v>2005</v>
      </c>
      <c r="B341" s="80">
        <v>214</v>
      </c>
      <c r="C341" s="80">
        <v>10</v>
      </c>
      <c r="D341" s="80">
        <v>13</v>
      </c>
      <c r="E341" s="80">
        <v>2013</v>
      </c>
      <c r="F341" s="80" t="s">
        <v>89</v>
      </c>
      <c r="G341" s="80" t="s">
        <v>1995</v>
      </c>
      <c r="H341" s="80" t="s">
        <v>1996</v>
      </c>
      <c r="I341" s="177"/>
      <c r="J341" s="81">
        <v>1832.9184495393333</v>
      </c>
      <c r="K341" s="81">
        <v>26.701798882288077</v>
      </c>
      <c r="L341" s="81">
        <v>40.399413405686232</v>
      </c>
      <c r="M341" s="81">
        <v>576.84897636273786</v>
      </c>
      <c r="N341" s="81">
        <v>649.88126166905533</v>
      </c>
      <c r="O341" s="81">
        <v>269.78915207206256</v>
      </c>
      <c r="P341" s="81">
        <v>178.13966455453166</v>
      </c>
      <c r="Q341" s="81">
        <v>21.48321349256344</v>
      </c>
      <c r="R341" s="81">
        <v>21.508572572501237</v>
      </c>
      <c r="S341" s="81">
        <v>35.107203927311993</v>
      </c>
      <c r="T341" s="82"/>
      <c r="U341" s="81">
        <v>54807831</v>
      </c>
      <c r="V341" s="81">
        <v>8305</v>
      </c>
      <c r="W341" s="81">
        <v>805</v>
      </c>
      <c r="X341" s="81">
        <v>96822</v>
      </c>
      <c r="Y341" s="81">
        <v>130351</v>
      </c>
      <c r="Z341" s="81">
        <v>147406</v>
      </c>
      <c r="AA341" s="81">
        <v>35661</v>
      </c>
      <c r="AB341" s="81">
        <v>277718</v>
      </c>
      <c r="AC341" s="81">
        <v>3565515</v>
      </c>
      <c r="AD341" s="81">
        <v>35.107203927311993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770.66700000000003</v>
      </c>
      <c r="BJ341" s="81">
        <v>203.86699999999999</v>
      </c>
      <c r="BK341" s="81">
        <v>106.32100000000001</v>
      </c>
      <c r="BL341" s="81">
        <v>0</v>
      </c>
      <c r="BM341" s="82"/>
      <c r="BN341" s="81">
        <v>0</v>
      </c>
      <c r="BO341" s="81">
        <v>0</v>
      </c>
      <c r="BP341" s="81">
        <v>25</v>
      </c>
      <c r="BQ341" s="81">
        <v>1</v>
      </c>
      <c r="BR341" s="81">
        <v>12</v>
      </c>
      <c r="BS341" s="81">
        <v>0</v>
      </c>
      <c r="BT341"/>
      <c r="BU341" s="80">
        <v>1030.6969999999999</v>
      </c>
      <c r="BV341" s="80">
        <v>38.134</v>
      </c>
      <c r="BW341" s="80">
        <v>0</v>
      </c>
      <c r="BX341" s="80">
        <v>0</v>
      </c>
      <c r="BY341" s="80">
        <v>12.023999999999999</v>
      </c>
      <c r="BZ341" s="80">
        <v>0</v>
      </c>
      <c r="CA341" s="80">
        <v>0</v>
      </c>
      <c r="CB341" s="80">
        <v>0</v>
      </c>
      <c r="CC341" s="80">
        <v>0</v>
      </c>
    </row>
    <row r="342" spans="1:81">
      <c r="A342" s="80" t="s">
        <v>2006</v>
      </c>
      <c r="B342" s="80">
        <v>215</v>
      </c>
      <c r="C342" s="80">
        <v>11</v>
      </c>
      <c r="D342" s="80">
        <v>13</v>
      </c>
      <c r="E342" s="80">
        <v>2014</v>
      </c>
      <c r="F342" s="80" t="s">
        <v>90</v>
      </c>
      <c r="G342" s="80" t="s">
        <v>1995</v>
      </c>
      <c r="H342" s="80" t="s">
        <v>1996</v>
      </c>
      <c r="I342" s="177"/>
      <c r="J342" s="81">
        <v>1891.4802984761955</v>
      </c>
      <c r="K342" s="81">
        <v>23.638417011520389</v>
      </c>
      <c r="L342" s="81">
        <v>35.394846076049497</v>
      </c>
      <c r="M342" s="81">
        <v>571.31483515460718</v>
      </c>
      <c r="N342" s="81">
        <v>620.98238209251281</v>
      </c>
      <c r="O342" s="81">
        <v>257.80952556984045</v>
      </c>
      <c r="P342" s="81">
        <v>176.64589577807837</v>
      </c>
      <c r="Q342" s="81">
        <v>20.428405040679817</v>
      </c>
      <c r="R342" s="81">
        <v>23.21493173680479</v>
      </c>
      <c r="S342" s="81">
        <v>31.026807827785003</v>
      </c>
      <c r="T342" s="82"/>
      <c r="U342" s="81">
        <v>54968610</v>
      </c>
      <c r="V342" s="81">
        <v>7393</v>
      </c>
      <c r="W342" s="81">
        <v>846</v>
      </c>
      <c r="X342" s="81">
        <v>96738</v>
      </c>
      <c r="Y342" s="81">
        <v>130388</v>
      </c>
      <c r="Z342" s="81">
        <v>148356</v>
      </c>
      <c r="AA342" s="81">
        <v>35179</v>
      </c>
      <c r="AB342" s="81">
        <v>275242</v>
      </c>
      <c r="AC342" s="81">
        <v>3860482</v>
      </c>
      <c r="AD342" s="81">
        <v>31.026807827785003</v>
      </c>
      <c r="AE342" s="82"/>
      <c r="AF342" s="81">
        <v>584404128.78549135</v>
      </c>
      <c r="AG342" s="81">
        <v>17274644.636308756</v>
      </c>
      <c r="AH342" s="81">
        <v>6388241.9305361426</v>
      </c>
      <c r="AI342" s="81">
        <v>579983999.80043995</v>
      </c>
      <c r="AJ342" s="81">
        <v>714690290.3306843</v>
      </c>
      <c r="AK342" s="81">
        <v>0</v>
      </c>
      <c r="AL342" s="81">
        <v>0</v>
      </c>
      <c r="AM342" s="81">
        <v>37786613.599625908</v>
      </c>
      <c r="AN342" s="81">
        <v>0</v>
      </c>
      <c r="AO342" s="81">
        <v>0</v>
      </c>
      <c r="AP342" s="82"/>
      <c r="AQ342" s="81">
        <v>4159</v>
      </c>
      <c r="AR342" s="81">
        <v>556</v>
      </c>
      <c r="AS342" s="81">
        <v>3</v>
      </c>
      <c r="AT342" s="81">
        <v>0</v>
      </c>
      <c r="AU342" s="81">
        <v>0</v>
      </c>
      <c r="AV342" s="81">
        <v>2</v>
      </c>
      <c r="AW342" s="81" t="s">
        <v>564</v>
      </c>
      <c r="AX342" s="82"/>
      <c r="AY342" s="81">
        <v>16952.203999999998</v>
      </c>
      <c r="AZ342" s="81">
        <v>38291.115000000005</v>
      </c>
      <c r="BA342" s="81">
        <v>95000</v>
      </c>
      <c r="BB342" s="81">
        <v>0</v>
      </c>
      <c r="BC342" s="81">
        <v>0</v>
      </c>
      <c r="BD342" s="81">
        <v>1615</v>
      </c>
      <c r="BE342" s="81" t="s">
        <v>564</v>
      </c>
      <c r="BF342" s="82"/>
      <c r="BG342" s="81">
        <v>0</v>
      </c>
      <c r="BH342" s="81">
        <v>0</v>
      </c>
      <c r="BI342" s="81">
        <v>778.755</v>
      </c>
      <c r="BJ342" s="81">
        <v>170.31100000000001</v>
      </c>
      <c r="BK342" s="81">
        <v>107.55500000000001</v>
      </c>
      <c r="BL342" s="81">
        <v>0</v>
      </c>
      <c r="BM342" s="82"/>
      <c r="BN342" s="81">
        <v>0</v>
      </c>
      <c r="BO342" s="81">
        <v>0</v>
      </c>
      <c r="BP342" s="81">
        <v>25</v>
      </c>
      <c r="BQ342" s="81">
        <v>1</v>
      </c>
      <c r="BR342" s="81">
        <v>13</v>
      </c>
      <c r="BS342" s="81">
        <v>0</v>
      </c>
      <c r="BT342"/>
      <c r="BU342" s="80">
        <v>1006.48</v>
      </c>
      <c r="BV342" s="80">
        <v>38.029000000000003</v>
      </c>
      <c r="BW342" s="80">
        <v>0</v>
      </c>
      <c r="BX342" s="80">
        <v>0</v>
      </c>
      <c r="BY342" s="80">
        <v>12.112</v>
      </c>
      <c r="BZ342" s="80">
        <v>0</v>
      </c>
      <c r="CA342" s="80">
        <v>0</v>
      </c>
      <c r="CB342" s="80">
        <v>0</v>
      </c>
      <c r="CC342" s="80">
        <v>0</v>
      </c>
    </row>
    <row r="343" spans="1:81">
      <c r="A343" s="80" t="s">
        <v>2007</v>
      </c>
      <c r="B343" s="80">
        <v>216</v>
      </c>
      <c r="C343" s="80">
        <v>12</v>
      </c>
      <c r="D343" s="80">
        <v>13</v>
      </c>
      <c r="E343" s="80">
        <v>2015</v>
      </c>
      <c r="F343" s="80" t="s">
        <v>91</v>
      </c>
      <c r="G343" s="80" t="s">
        <v>1995</v>
      </c>
      <c r="H343" s="80" t="s">
        <v>1996</v>
      </c>
      <c r="I343" s="177"/>
      <c r="J343" s="81">
        <v>2213.6602646392062</v>
      </c>
      <c r="K343" s="81">
        <v>22.311803312563875</v>
      </c>
      <c r="L343" s="81">
        <v>35.467992693459927</v>
      </c>
      <c r="M343" s="81">
        <v>577.15345668121483</v>
      </c>
      <c r="N343" s="81">
        <v>552.67544108529614</v>
      </c>
      <c r="O343" s="81">
        <v>255.96376207127142</v>
      </c>
      <c r="P343" s="81">
        <v>174.15162869264896</v>
      </c>
      <c r="Q343" s="81">
        <v>19.788995495952292</v>
      </c>
      <c r="R343" s="81">
        <v>22.226771059886719</v>
      </c>
      <c r="S343" s="81">
        <v>44.871542260361586</v>
      </c>
      <c r="T343" s="82"/>
      <c r="U343" s="81">
        <v>63091858</v>
      </c>
      <c r="V343" s="81">
        <v>7393</v>
      </c>
      <c r="W343" s="81">
        <v>846</v>
      </c>
      <c r="X343" s="81">
        <v>96738</v>
      </c>
      <c r="Y343" s="81">
        <v>130406</v>
      </c>
      <c r="Z343" s="81">
        <v>148713</v>
      </c>
      <c r="AA343" s="81">
        <v>34655</v>
      </c>
      <c r="AB343" s="81">
        <v>272360</v>
      </c>
      <c r="AC343" s="81">
        <v>3807508</v>
      </c>
      <c r="AD343" s="81">
        <v>44.871542260361586</v>
      </c>
      <c r="AE343" s="82"/>
      <c r="AF343" s="81">
        <v>646654736.17006981</v>
      </c>
      <c r="AG343" s="81">
        <v>14719949.491392385</v>
      </c>
      <c r="AH343" s="81">
        <v>5255053.9885597453</v>
      </c>
      <c r="AI343" s="81">
        <v>596411672.11557281</v>
      </c>
      <c r="AJ343" s="81">
        <v>639566874.69271529</v>
      </c>
      <c r="AK343" s="81">
        <v>0</v>
      </c>
      <c r="AL343" s="81">
        <v>0</v>
      </c>
      <c r="AM343" s="81">
        <v>37325795.492770515</v>
      </c>
      <c r="AN343" s="81">
        <v>0</v>
      </c>
      <c r="AO343" s="81">
        <v>0</v>
      </c>
      <c r="AP343" s="82"/>
      <c r="AQ343" s="81">
        <v>4431</v>
      </c>
      <c r="AR343" s="81">
        <v>796</v>
      </c>
      <c r="AS343" s="81">
        <v>3</v>
      </c>
      <c r="AT343" s="81">
        <v>0</v>
      </c>
      <c r="AU343" s="81">
        <v>0</v>
      </c>
      <c r="AV343" s="81">
        <v>2</v>
      </c>
      <c r="AW343" s="81" t="s">
        <v>564</v>
      </c>
      <c r="AX343" s="82"/>
      <c r="AY343" s="81">
        <v>18205.688000000002</v>
      </c>
      <c r="AZ343" s="81">
        <v>55934.014999999999</v>
      </c>
      <c r="BA343" s="81">
        <v>95000</v>
      </c>
      <c r="BB343" s="81">
        <v>0</v>
      </c>
      <c r="BC343" s="81">
        <v>0</v>
      </c>
      <c r="BD343" s="81">
        <v>1615</v>
      </c>
      <c r="BE343" s="81" t="s">
        <v>564</v>
      </c>
      <c r="BF343" s="82"/>
      <c r="BG343" s="81">
        <v>0</v>
      </c>
      <c r="BH343" s="81">
        <v>0</v>
      </c>
      <c r="BI343" s="81">
        <v>1040.0219999999999</v>
      </c>
      <c r="BJ343" s="81">
        <v>33.588000000000001</v>
      </c>
      <c r="BK343" s="81">
        <v>100.65900000000001</v>
      </c>
      <c r="BL343" s="81">
        <v>0</v>
      </c>
      <c r="BM343" s="82"/>
      <c r="BN343" s="81">
        <v>0</v>
      </c>
      <c r="BO343" s="81">
        <v>0</v>
      </c>
      <c r="BP343" s="81">
        <v>24</v>
      </c>
      <c r="BQ343" s="81">
        <v>1</v>
      </c>
      <c r="BR343" s="81">
        <v>13</v>
      </c>
      <c r="BS343" s="81">
        <v>0</v>
      </c>
      <c r="BT343"/>
      <c r="BU343" s="80">
        <v>803.25900000000001</v>
      </c>
      <c r="BV343" s="80">
        <v>33.057000000000002</v>
      </c>
      <c r="BW343" s="80">
        <v>0</v>
      </c>
      <c r="BX343" s="80">
        <v>0</v>
      </c>
      <c r="BY343" s="80">
        <v>11.153</v>
      </c>
      <c r="BZ343" s="80">
        <v>0</v>
      </c>
      <c r="CA343" s="80">
        <v>0</v>
      </c>
      <c r="CB343" s="80">
        <v>0</v>
      </c>
      <c r="CC343" s="80">
        <v>326.8</v>
      </c>
    </row>
    <row r="344" spans="1:81">
      <c r="A344" s="80" t="s">
        <v>2008</v>
      </c>
      <c r="B344" s="80">
        <v>217</v>
      </c>
      <c r="C344" s="80">
        <v>13</v>
      </c>
      <c r="D344" s="80">
        <v>13</v>
      </c>
      <c r="E344" s="80">
        <v>2016</v>
      </c>
      <c r="F344" s="80" t="s">
        <v>92</v>
      </c>
      <c r="G344" s="80" t="s">
        <v>1995</v>
      </c>
      <c r="H344" s="80" t="s">
        <v>1996</v>
      </c>
      <c r="I344" s="177"/>
      <c r="J344" s="81">
        <v>2015.0742846183191</v>
      </c>
      <c r="K344" s="81">
        <v>21.164683856785278</v>
      </c>
      <c r="L344" s="81">
        <v>39.503749204073458</v>
      </c>
      <c r="M344" s="81">
        <v>508.14421813661346</v>
      </c>
      <c r="N344" s="81">
        <v>526.19787827745211</v>
      </c>
      <c r="O344" s="81">
        <v>253.66481859810625</v>
      </c>
      <c r="P344" s="81">
        <v>167.61133055929261</v>
      </c>
      <c r="Q344" s="81">
        <v>19.034342657537067</v>
      </c>
      <c r="R344" s="81">
        <v>20.216089991092041</v>
      </c>
      <c r="S344" s="81">
        <v>38.433416905799994</v>
      </c>
      <c r="T344" s="82"/>
      <c r="U344" s="81">
        <v>51644519</v>
      </c>
      <c r="V344" s="81">
        <v>7393</v>
      </c>
      <c r="W344" s="81">
        <v>846</v>
      </c>
      <c r="X344" s="81">
        <v>96738</v>
      </c>
      <c r="Y344" s="81">
        <v>130458</v>
      </c>
      <c r="Z344" s="81">
        <v>149189</v>
      </c>
      <c r="AA344" s="81">
        <v>34497</v>
      </c>
      <c r="AB344" s="81">
        <v>269486</v>
      </c>
      <c r="AC344" s="81">
        <v>3452709.1738000568</v>
      </c>
      <c r="AD344" s="81">
        <v>38.433416905799987</v>
      </c>
      <c r="AE344" s="82"/>
      <c r="AF344" s="81">
        <v>600191975.39184666</v>
      </c>
      <c r="AG344" s="81">
        <v>13685200.17697929</v>
      </c>
      <c r="AH344" s="81">
        <v>5033344.7676138971</v>
      </c>
      <c r="AI344" s="81">
        <v>595138869.75189686</v>
      </c>
      <c r="AJ344" s="81">
        <v>631360083.20409715</v>
      </c>
      <c r="AK344" s="81">
        <v>0</v>
      </c>
      <c r="AL344" s="81">
        <v>0</v>
      </c>
      <c r="AM344" s="81">
        <v>36960618.331403486</v>
      </c>
      <c r="AN344" s="81">
        <v>0</v>
      </c>
      <c r="AO344" s="81">
        <v>0</v>
      </c>
      <c r="AP344" s="82"/>
      <c r="AQ344" s="81">
        <v>4715</v>
      </c>
      <c r="AR344" s="81">
        <v>945</v>
      </c>
      <c r="AS344" s="81">
        <v>3</v>
      </c>
      <c r="AT344" s="81">
        <v>0</v>
      </c>
      <c r="AU344" s="81">
        <v>0</v>
      </c>
      <c r="AV344" s="81">
        <v>2</v>
      </c>
      <c r="AW344" s="81" t="s">
        <v>564</v>
      </c>
      <c r="AX344" s="82"/>
      <c r="AY344" s="81">
        <v>19527.004000000001</v>
      </c>
      <c r="AZ344" s="81">
        <v>71120.815000000002</v>
      </c>
      <c r="BA344" s="81">
        <v>95000</v>
      </c>
      <c r="BB344" s="81">
        <v>0</v>
      </c>
      <c r="BC344" s="81">
        <v>0</v>
      </c>
      <c r="BD344" s="81">
        <v>1615</v>
      </c>
      <c r="BE344" s="81" t="s">
        <v>564</v>
      </c>
      <c r="BF344" s="82"/>
      <c r="BG344" s="81">
        <v>0</v>
      </c>
      <c r="BH344" s="81">
        <v>0</v>
      </c>
      <c r="BI344" s="81">
        <v>992.15200000000004</v>
      </c>
      <c r="BJ344" s="81">
        <v>152.93299999999999</v>
      </c>
      <c r="BK344" s="81">
        <v>93.24199999999999</v>
      </c>
      <c r="BL344" s="81">
        <v>0</v>
      </c>
      <c r="BM344" s="82"/>
      <c r="BN344" s="81">
        <v>0</v>
      </c>
      <c r="BO344" s="81">
        <v>0</v>
      </c>
      <c r="BP344" s="81">
        <v>25</v>
      </c>
      <c r="BQ344" s="81">
        <v>1</v>
      </c>
      <c r="BR344" s="81">
        <v>12</v>
      </c>
      <c r="BS344" s="81">
        <v>0</v>
      </c>
      <c r="BT344"/>
      <c r="BU344" s="80">
        <v>952.18499999999995</v>
      </c>
      <c r="BV344" s="80">
        <v>33.845999999999997</v>
      </c>
      <c r="BW344" s="80">
        <v>0</v>
      </c>
      <c r="BX344" s="80">
        <v>0</v>
      </c>
      <c r="BY344" s="80">
        <v>9.7759999999999998</v>
      </c>
      <c r="BZ344" s="80">
        <v>0</v>
      </c>
      <c r="CA344" s="80">
        <v>0</v>
      </c>
      <c r="CB344" s="80">
        <v>0</v>
      </c>
      <c r="CC344" s="80">
        <v>242.52</v>
      </c>
    </row>
    <row r="345" spans="1:81">
      <c r="A345" s="80" t="s">
        <v>2009</v>
      </c>
      <c r="B345" s="80">
        <v>218</v>
      </c>
      <c r="C345" s="80">
        <v>14</v>
      </c>
      <c r="D345" s="80">
        <v>13</v>
      </c>
      <c r="E345" s="80">
        <v>2017</v>
      </c>
      <c r="F345" s="80" t="s">
        <v>71</v>
      </c>
      <c r="G345" s="80" t="s">
        <v>1995</v>
      </c>
      <c r="H345" s="80" t="s">
        <v>1996</v>
      </c>
      <c r="I345" s="177"/>
      <c r="J345" s="81">
        <v>2132.4559253518155</v>
      </c>
      <c r="K345" s="81">
        <v>23.930184416699408</v>
      </c>
      <c r="L345" s="81">
        <v>36.255864748238267</v>
      </c>
      <c r="M345" s="81">
        <v>493.33822155128121</v>
      </c>
      <c r="N345" s="81">
        <v>530.89226915860786</v>
      </c>
      <c r="O345" s="81">
        <v>249.61091307345245</v>
      </c>
      <c r="P345" s="81">
        <v>164.08249341892346</v>
      </c>
      <c r="Q345" s="81">
        <v>18.197276240862898</v>
      </c>
      <c r="R345" s="81">
        <v>20.551721099619048</v>
      </c>
      <c r="S345" s="81">
        <v>37.168711898400012</v>
      </c>
      <c r="T345" s="82"/>
      <c r="U345" s="81">
        <v>58865286</v>
      </c>
      <c r="V345" s="81">
        <v>7393</v>
      </c>
      <c r="W345" s="81">
        <v>846</v>
      </c>
      <c r="X345" s="81">
        <v>96738</v>
      </c>
      <c r="Y345" s="81">
        <v>130299</v>
      </c>
      <c r="Z345" s="81">
        <v>149240</v>
      </c>
      <c r="AA345" s="81">
        <v>33986</v>
      </c>
      <c r="AB345" s="81">
        <v>266429</v>
      </c>
      <c r="AC345" s="81">
        <v>3579678</v>
      </c>
      <c r="AD345" s="81">
        <v>37.168711898400012</v>
      </c>
      <c r="AE345" s="82"/>
      <c r="AF345" s="81">
        <v>634470836.27525747</v>
      </c>
      <c r="AG345" s="81">
        <v>17139304.34951064</v>
      </c>
      <c r="AH345" s="81">
        <v>6082429.408375374</v>
      </c>
      <c r="AI345" s="81">
        <v>610775493.19374967</v>
      </c>
      <c r="AJ345" s="81">
        <v>661558539.29236948</v>
      </c>
      <c r="AK345" s="81">
        <v>0</v>
      </c>
      <c r="AL345" s="81">
        <v>0</v>
      </c>
      <c r="AM345" s="81">
        <v>36598521.051117413</v>
      </c>
      <c r="AN345" s="81">
        <v>0</v>
      </c>
      <c r="AO345" s="81">
        <v>0</v>
      </c>
      <c r="AP345" s="82"/>
      <c r="AQ345" s="81">
        <v>4984</v>
      </c>
      <c r="AR345" s="81">
        <v>1046</v>
      </c>
      <c r="AS345" s="81">
        <v>4</v>
      </c>
      <c r="AT345" s="81">
        <v>0</v>
      </c>
      <c r="AU345" s="81">
        <v>0</v>
      </c>
      <c r="AV345" s="81">
        <v>2</v>
      </c>
      <c r="AW345" s="81" t="s">
        <v>564</v>
      </c>
      <c r="AX345" s="82"/>
      <c r="AY345" s="81">
        <v>20825.488000000001</v>
      </c>
      <c r="AZ345" s="81">
        <v>74467.114999999932</v>
      </c>
      <c r="BA345" s="81">
        <v>95019.5</v>
      </c>
      <c r="BB345" s="81">
        <v>0</v>
      </c>
      <c r="BC345" s="81">
        <v>0</v>
      </c>
      <c r="BD345" s="81">
        <v>1615</v>
      </c>
      <c r="BE345" s="81" t="s">
        <v>564</v>
      </c>
      <c r="BF345" s="82"/>
      <c r="BG345" s="81">
        <v>0</v>
      </c>
      <c r="BH345" s="81">
        <v>0</v>
      </c>
      <c r="BI345" s="81">
        <v>926.33799999999997</v>
      </c>
      <c r="BJ345" s="81">
        <v>167.45500000000001</v>
      </c>
      <c r="BK345" s="81">
        <v>93.12299999999999</v>
      </c>
      <c r="BL345" s="81">
        <v>0</v>
      </c>
      <c r="BM345" s="82"/>
      <c r="BN345" s="81">
        <v>0</v>
      </c>
      <c r="BO345" s="81">
        <v>0</v>
      </c>
      <c r="BP345" s="81">
        <v>25</v>
      </c>
      <c r="BQ345" s="81">
        <v>1</v>
      </c>
      <c r="BR345" s="81">
        <v>12</v>
      </c>
      <c r="BS345" s="81">
        <v>0</v>
      </c>
      <c r="BT345"/>
      <c r="BU345" s="80">
        <v>946.101</v>
      </c>
      <c r="BV345" s="80">
        <v>33.929000000000002</v>
      </c>
      <c r="BW345" s="80">
        <v>0</v>
      </c>
      <c r="BX345" s="80">
        <v>0</v>
      </c>
      <c r="BY345" s="80">
        <v>10.118</v>
      </c>
      <c r="BZ345" s="80">
        <v>0</v>
      </c>
      <c r="CA345" s="80">
        <v>0</v>
      </c>
      <c r="CB345" s="80">
        <v>0</v>
      </c>
      <c r="CC345" s="80">
        <v>196.768</v>
      </c>
    </row>
    <row r="346" spans="1:81">
      <c r="A346" s="80" t="s">
        <v>2010</v>
      </c>
      <c r="B346" s="80">
        <v>219</v>
      </c>
      <c r="C346" s="80">
        <v>15</v>
      </c>
      <c r="D346" s="80">
        <v>13</v>
      </c>
      <c r="E346" s="80">
        <v>2018</v>
      </c>
      <c r="F346" s="80" t="s">
        <v>93</v>
      </c>
      <c r="G346" s="80" t="s">
        <v>1995</v>
      </c>
      <c r="H346" s="80" t="s">
        <v>1996</v>
      </c>
      <c r="I346" s="177"/>
      <c r="J346" s="81">
        <v>1970.7358642837714</v>
      </c>
      <c r="K346" s="81">
        <v>19.98797026710572</v>
      </c>
      <c r="L346" s="81">
        <v>33.009537748406238</v>
      </c>
      <c r="M346" s="81">
        <v>438.36975875890971</v>
      </c>
      <c r="N346" s="81">
        <v>486.24805373733187</v>
      </c>
      <c r="O346" s="81">
        <v>244.88680518534065</v>
      </c>
      <c r="P346" s="81">
        <v>161.06301063448325</v>
      </c>
      <c r="Q346" s="81">
        <v>16.705141973525624</v>
      </c>
      <c r="R346" s="81">
        <v>22.101830041468876</v>
      </c>
      <c r="S346" s="81">
        <v>39.34016566479999</v>
      </c>
      <c r="T346" s="82"/>
      <c r="U346" s="81">
        <v>60947877</v>
      </c>
      <c r="V346" s="81">
        <v>7393</v>
      </c>
      <c r="W346" s="81">
        <v>846</v>
      </c>
      <c r="X346" s="81">
        <v>96738</v>
      </c>
      <c r="Y346" s="81">
        <v>130245</v>
      </c>
      <c r="Z346" s="81">
        <v>149219</v>
      </c>
      <c r="AA346" s="81">
        <v>33696</v>
      </c>
      <c r="AB346" s="81">
        <v>263573</v>
      </c>
      <c r="AC346" s="81">
        <v>3834587</v>
      </c>
      <c r="AD346" s="81">
        <v>39.34016566479999</v>
      </c>
      <c r="AE346" s="82"/>
      <c r="AF346" s="81">
        <v>613083684.79098248</v>
      </c>
      <c r="AG346" s="81">
        <v>12909434.686341779</v>
      </c>
      <c r="AH346" s="81">
        <v>5656475.3727089912</v>
      </c>
      <c r="AI346" s="81">
        <v>554738632.74122679</v>
      </c>
      <c r="AJ346" s="81">
        <v>662128028.4687736</v>
      </c>
      <c r="AK346" s="81">
        <v>0</v>
      </c>
      <c r="AL346" s="81">
        <v>0</v>
      </c>
      <c r="AM346" s="81">
        <v>36281116.203601427</v>
      </c>
      <c r="AN346" s="81">
        <v>0</v>
      </c>
      <c r="AO346" s="81">
        <v>0</v>
      </c>
      <c r="AP346" s="82"/>
      <c r="AQ346" s="81">
        <v>5285</v>
      </c>
      <c r="AR346" s="81">
        <v>1172</v>
      </c>
      <c r="AS346" s="81">
        <v>5</v>
      </c>
      <c r="AT346" s="81">
        <v>1</v>
      </c>
      <c r="AU346" s="81">
        <v>0</v>
      </c>
      <c r="AV346" s="81">
        <v>2</v>
      </c>
      <c r="AW346" s="81" t="s">
        <v>564</v>
      </c>
      <c r="AX346" s="82"/>
      <c r="AY346" s="81">
        <v>22274.10499999997</v>
      </c>
      <c r="AZ346" s="81">
        <v>90637.815000000002</v>
      </c>
      <c r="BA346" s="81">
        <v>96520</v>
      </c>
      <c r="BB346" s="81">
        <v>50</v>
      </c>
      <c r="BC346" s="81">
        <v>0</v>
      </c>
      <c r="BD346" s="81">
        <v>1615</v>
      </c>
      <c r="BE346" s="81" t="s">
        <v>564</v>
      </c>
      <c r="BF346" s="82"/>
      <c r="BG346" s="81">
        <v>0</v>
      </c>
      <c r="BH346" s="81">
        <v>0</v>
      </c>
      <c r="BI346" s="81">
        <v>777.50800000000004</v>
      </c>
      <c r="BJ346" s="81">
        <v>169.61</v>
      </c>
      <c r="BK346" s="81">
        <v>102.59600000000002</v>
      </c>
      <c r="BL346" s="81">
        <v>0</v>
      </c>
      <c r="BM346" s="82"/>
      <c r="BN346" s="81">
        <v>0</v>
      </c>
      <c r="BO346" s="81">
        <v>0</v>
      </c>
      <c r="BP346" s="81">
        <v>25</v>
      </c>
      <c r="BQ346" s="81">
        <v>1</v>
      </c>
      <c r="BR346" s="81">
        <v>12</v>
      </c>
      <c r="BS346" s="81">
        <v>0</v>
      </c>
      <c r="BT346"/>
      <c r="BU346" s="80">
        <v>946.68499999999995</v>
      </c>
      <c r="BV346" s="80">
        <v>48.258000000000003</v>
      </c>
      <c r="BW346" s="80">
        <v>0</v>
      </c>
      <c r="BX346" s="80">
        <v>0</v>
      </c>
      <c r="BY346" s="80">
        <v>9.5340000000000007</v>
      </c>
      <c r="BZ346" s="80">
        <v>0</v>
      </c>
      <c r="CA346" s="80">
        <v>0</v>
      </c>
      <c r="CB346" s="80">
        <v>0</v>
      </c>
      <c r="CC346" s="80">
        <v>45.237000000000002</v>
      </c>
    </row>
    <row r="347" spans="1:81">
      <c r="A347" s="80" t="s">
        <v>2011</v>
      </c>
      <c r="B347" s="80">
        <v>220</v>
      </c>
      <c r="C347" s="80">
        <v>16</v>
      </c>
      <c r="D347" s="80">
        <v>13</v>
      </c>
      <c r="E347" s="80">
        <v>2019</v>
      </c>
      <c r="F347" s="80" t="s">
        <v>73</v>
      </c>
      <c r="G347" s="80" t="s">
        <v>1995</v>
      </c>
      <c r="H347" s="80" t="s">
        <v>1996</v>
      </c>
      <c r="I347" s="177"/>
      <c r="J347" s="81">
        <v>1775.5473132752018</v>
      </c>
      <c r="K347" s="81">
        <v>20.199128949138895</v>
      </c>
      <c r="L347" s="81">
        <v>33.0307080746433</v>
      </c>
      <c r="M347" s="81">
        <v>395.33366990379812</v>
      </c>
      <c r="N347" s="81">
        <v>389.71106410239196</v>
      </c>
      <c r="O347" s="81">
        <v>237.85255882672317</v>
      </c>
      <c r="P347" s="81">
        <v>159.16647810674624</v>
      </c>
      <c r="Q347" s="81">
        <v>16.09963816396478</v>
      </c>
      <c r="R347" s="81">
        <v>21.121792050872944</v>
      </c>
      <c r="S347" s="81">
        <v>43.590507927159997</v>
      </c>
      <c r="T347" s="82"/>
      <c r="U347" s="81">
        <v>59957304</v>
      </c>
      <c r="V347" s="81">
        <v>7393</v>
      </c>
      <c r="W347" s="81">
        <v>846</v>
      </c>
      <c r="X347" s="81">
        <v>96738</v>
      </c>
      <c r="Y347" s="81">
        <v>130329</v>
      </c>
      <c r="Z347" s="81">
        <v>148912</v>
      </c>
      <c r="AA347" s="81">
        <v>33050</v>
      </c>
      <c r="AB347" s="81">
        <v>260897</v>
      </c>
      <c r="AC347" s="81">
        <v>3724575</v>
      </c>
      <c r="AD347" s="81">
        <v>43.590507927159997</v>
      </c>
      <c r="AE347" s="82"/>
      <c r="AF347" s="81">
        <v>589002979.53856885</v>
      </c>
      <c r="AG347" s="81">
        <v>15744199.445890101</v>
      </c>
      <c r="AH347" s="81">
        <v>6146174.0201002313</v>
      </c>
      <c r="AI347" s="81">
        <v>554966323.03093922</v>
      </c>
      <c r="AJ347" s="81">
        <v>570044617.0230782</v>
      </c>
      <c r="AK347" s="81">
        <v>0</v>
      </c>
      <c r="AL347" s="81">
        <v>0</v>
      </c>
      <c r="AM347" s="81">
        <v>35532207.368435539</v>
      </c>
      <c r="AN347" s="81">
        <v>0</v>
      </c>
      <c r="AO347" s="81">
        <v>0</v>
      </c>
      <c r="AP347" s="82"/>
      <c r="AQ347" s="81">
        <v>5578</v>
      </c>
      <c r="AR347" s="81">
        <v>1318</v>
      </c>
      <c r="AS347" s="81">
        <v>5</v>
      </c>
      <c r="AT347" s="81">
        <v>1</v>
      </c>
      <c r="AU347" s="81">
        <v>0</v>
      </c>
      <c r="AV347" s="81">
        <v>3</v>
      </c>
      <c r="AW347" s="81" t="s">
        <v>564</v>
      </c>
      <c r="AX347" s="82"/>
      <c r="AY347" s="81">
        <v>23657.73999999998</v>
      </c>
      <c r="AZ347" s="81">
        <v>105967.11500000011</v>
      </c>
      <c r="BA347" s="81">
        <v>96519.5</v>
      </c>
      <c r="BB347" s="81">
        <v>49.9</v>
      </c>
      <c r="BC347" s="81">
        <v>0</v>
      </c>
      <c r="BD347" s="81">
        <v>1915</v>
      </c>
      <c r="BE347" s="81" t="s">
        <v>564</v>
      </c>
      <c r="BF347" s="82"/>
      <c r="BG347" s="81">
        <v>0</v>
      </c>
      <c r="BH347" s="81">
        <v>0</v>
      </c>
      <c r="BI347" s="81">
        <v>661.245</v>
      </c>
      <c r="BJ347" s="81">
        <v>144.03700000000001</v>
      </c>
      <c r="BK347" s="81">
        <v>103.96600000000001</v>
      </c>
      <c r="BL347" s="81">
        <v>0</v>
      </c>
      <c r="BM347" s="82"/>
      <c r="BN347" s="81">
        <v>0</v>
      </c>
      <c r="BO347" s="81">
        <v>0</v>
      </c>
      <c r="BP347" s="81">
        <v>24</v>
      </c>
      <c r="BQ347" s="81">
        <v>1</v>
      </c>
      <c r="BR347" s="81">
        <v>11</v>
      </c>
      <c r="BS347" s="81">
        <v>0</v>
      </c>
      <c r="BT347"/>
      <c r="BU347" s="80">
        <v>833.779</v>
      </c>
      <c r="BV347" s="80">
        <v>50.475999999999999</v>
      </c>
      <c r="BW347" s="80">
        <v>0</v>
      </c>
      <c r="BX347" s="80">
        <v>0</v>
      </c>
      <c r="BY347" s="80">
        <v>9.34</v>
      </c>
      <c r="BZ347" s="80">
        <v>0</v>
      </c>
      <c r="CA347" s="80">
        <v>0</v>
      </c>
      <c r="CB347" s="80">
        <v>0</v>
      </c>
      <c r="CC347" s="80">
        <v>15.653</v>
      </c>
    </row>
    <row r="348" spans="1:81">
      <c r="A348" s="80" t="s">
        <v>2012</v>
      </c>
      <c r="B348" s="80">
        <v>221</v>
      </c>
      <c r="C348" s="80">
        <v>17</v>
      </c>
      <c r="D348" s="80">
        <v>13</v>
      </c>
      <c r="E348" s="80">
        <v>2020</v>
      </c>
      <c r="F348" s="80" t="s">
        <v>218</v>
      </c>
      <c r="G348" s="80" t="s">
        <v>1995</v>
      </c>
      <c r="H348" s="80" t="s">
        <v>1996</v>
      </c>
      <c r="I348" s="177"/>
      <c r="J348" s="81">
        <v>1895.7187699633359</v>
      </c>
      <c r="K348" s="81">
        <v>20.034817389353691</v>
      </c>
      <c r="L348" s="81">
        <v>44.63474923114412</v>
      </c>
      <c r="M348" s="81">
        <v>343.60246277771034</v>
      </c>
      <c r="N348" s="81">
        <v>421.48885953722169</v>
      </c>
      <c r="O348" s="81">
        <v>208.16858860878375</v>
      </c>
      <c r="P348" s="81">
        <v>147.6051147076769</v>
      </c>
      <c r="Q348" s="81">
        <v>15.186141594006765</v>
      </c>
      <c r="R348" s="81">
        <v>18.974899276011879</v>
      </c>
      <c r="S348" s="81">
        <v>42.175500556000003</v>
      </c>
      <c r="T348" s="82"/>
      <c r="U348" s="81">
        <v>60225981</v>
      </c>
      <c r="V348" s="81">
        <v>6689</v>
      </c>
      <c r="W348" s="81">
        <v>1204</v>
      </c>
      <c r="X348" s="81">
        <v>91521</v>
      </c>
      <c r="Y348" s="81">
        <v>129927</v>
      </c>
      <c r="Z348" s="81">
        <v>148752</v>
      </c>
      <c r="AA348" s="81">
        <v>33300</v>
      </c>
      <c r="AB348" s="81">
        <v>257553</v>
      </c>
      <c r="AC348" s="81">
        <v>3363452</v>
      </c>
      <c r="AD348" s="81">
        <v>42.175500556000003</v>
      </c>
      <c r="AE348" s="82"/>
      <c r="AF348" s="81">
        <v>645493913.05040109</v>
      </c>
      <c r="AG348" s="81">
        <v>15437526.010627436</v>
      </c>
      <c r="AH348" s="81">
        <v>8627930.8034513071</v>
      </c>
      <c r="AI348" s="81">
        <v>498509761.06499207</v>
      </c>
      <c r="AJ348" s="81">
        <v>623059709.88969862</v>
      </c>
      <c r="AK348" s="81"/>
      <c r="AL348" s="81"/>
      <c r="AM348" s="81">
        <v>33613527.973511882</v>
      </c>
      <c r="AN348" s="81"/>
      <c r="AO348" s="81"/>
      <c r="AP348" s="82"/>
      <c r="AQ348" s="81">
        <v>5858</v>
      </c>
      <c r="AR348" s="81">
        <v>1377</v>
      </c>
      <c r="AS348" s="81">
        <v>5</v>
      </c>
      <c r="AT348" s="81">
        <v>1</v>
      </c>
      <c r="AU348" s="81">
        <v>0</v>
      </c>
      <c r="AV348" s="81">
        <v>4</v>
      </c>
      <c r="AW348" s="81">
        <v>5</v>
      </c>
      <c r="AX348" s="82"/>
      <c r="AY348" s="81">
        <v>25168.798999999981</v>
      </c>
      <c r="AZ348" s="81">
        <v>115764.51499999961</v>
      </c>
      <c r="BA348" s="81">
        <v>96519.5</v>
      </c>
      <c r="BB348" s="81">
        <v>49.9</v>
      </c>
      <c r="BC348" s="81">
        <v>0</v>
      </c>
      <c r="BD348" s="81">
        <v>3715</v>
      </c>
      <c r="BE348" s="81">
        <v>96519.5</v>
      </c>
      <c r="BF348" s="82"/>
      <c r="BG348" s="81">
        <v>0</v>
      </c>
      <c r="BH348" s="81">
        <v>0</v>
      </c>
      <c r="BI348" s="81">
        <v>603.65899999999999</v>
      </c>
      <c r="BJ348" s="81">
        <v>89.468000000000004</v>
      </c>
      <c r="BK348" s="81">
        <v>93.623000000000005</v>
      </c>
      <c r="BL348" s="81">
        <v>0</v>
      </c>
      <c r="BM348" s="82"/>
      <c r="BN348" s="81">
        <v>0</v>
      </c>
      <c r="BO348" s="81">
        <v>0</v>
      </c>
      <c r="BP348" s="81">
        <v>25</v>
      </c>
      <c r="BQ348" s="81">
        <v>1</v>
      </c>
      <c r="BR348" s="81">
        <v>11</v>
      </c>
      <c r="BS348" s="81">
        <v>0</v>
      </c>
      <c r="BT348"/>
      <c r="BU348" s="80">
        <v>713.69399999999996</v>
      </c>
      <c r="BV348" s="80">
        <v>51.26</v>
      </c>
      <c r="BW348" s="80">
        <v>0</v>
      </c>
      <c r="BX348" s="80">
        <v>0</v>
      </c>
      <c r="BY348" s="80">
        <v>8.83</v>
      </c>
      <c r="BZ348" s="80">
        <v>0</v>
      </c>
      <c r="CA348" s="80">
        <v>0</v>
      </c>
      <c r="CB348" s="80">
        <v>0</v>
      </c>
      <c r="CC348" s="80">
        <v>12.965999999999999</v>
      </c>
    </row>
    <row r="349" spans="1:81">
      <c r="A349" s="80" t="s">
        <v>2013</v>
      </c>
      <c r="B349" s="80">
        <v>221</v>
      </c>
      <c r="C349" s="80">
        <v>18</v>
      </c>
      <c r="D349" s="80">
        <v>13</v>
      </c>
      <c r="E349" s="80">
        <v>2021</v>
      </c>
      <c r="F349" s="80" t="s">
        <v>75</v>
      </c>
      <c r="G349" s="174" t="s">
        <v>1995</v>
      </c>
      <c r="H349" s="80" t="s">
        <v>1996</v>
      </c>
      <c r="I349" s="177"/>
      <c r="J349" s="81">
        <v>2031.3624097039005</v>
      </c>
      <c r="K349" s="81">
        <v>23.243543185479531</v>
      </c>
      <c r="L349" s="81">
        <v>40.293389457917243</v>
      </c>
      <c r="M349" s="81">
        <v>368.92591671078526</v>
      </c>
      <c r="N349" s="81">
        <v>429.69072170035093</v>
      </c>
      <c r="O349" s="81">
        <v>201.08400149695444</v>
      </c>
      <c r="P349" s="81">
        <v>150.54461341008579</v>
      </c>
      <c r="Q349" s="81">
        <v>15.156138654045371</v>
      </c>
      <c r="R349" s="81">
        <v>20.226375542160639</v>
      </c>
      <c r="S349" s="81">
        <v>43.954257805440008</v>
      </c>
      <c r="T349" s="82"/>
      <c r="U349" s="81">
        <v>68037099</v>
      </c>
      <c r="V349" s="81">
        <v>6689</v>
      </c>
      <c r="W349" s="81">
        <v>1204</v>
      </c>
      <c r="X349" s="81">
        <v>91521</v>
      </c>
      <c r="Y349" s="81">
        <v>129226</v>
      </c>
      <c r="Z349" s="81">
        <v>147955</v>
      </c>
      <c r="AA349" s="81">
        <v>33121</v>
      </c>
      <c r="AB349" s="81">
        <v>253996</v>
      </c>
      <c r="AC349" s="81">
        <v>3475087.9999999995</v>
      </c>
      <c r="AD349" s="81">
        <v>43.954257805440008</v>
      </c>
      <c r="AE349" s="82"/>
      <c r="AF349" s="81">
        <v>646761157.84182441</v>
      </c>
      <c r="AG349" s="81">
        <v>17321165.234846678</v>
      </c>
      <c r="AH349" s="81">
        <v>7162895.4343562555</v>
      </c>
      <c r="AI349" s="81">
        <v>544417606.77063394</v>
      </c>
      <c r="AJ349" s="81">
        <v>642853750.30681086</v>
      </c>
      <c r="AK349" s="81">
        <v>0</v>
      </c>
      <c r="AL349" s="81">
        <v>0</v>
      </c>
      <c r="AM349" s="81">
        <v>33340502.447630711</v>
      </c>
      <c r="AN349" s="81">
        <v>0</v>
      </c>
      <c r="AO349" s="81">
        <v>0</v>
      </c>
      <c r="AP349" s="82"/>
      <c r="AQ349" s="81">
        <v>6122</v>
      </c>
      <c r="AR349" s="81">
        <v>1405</v>
      </c>
      <c r="AS349" s="81">
        <v>5</v>
      </c>
      <c r="AT349" s="81">
        <v>1</v>
      </c>
      <c r="AU349" s="81">
        <v>0</v>
      </c>
      <c r="AV349" s="81">
        <v>5</v>
      </c>
      <c r="AW349" s="81"/>
      <c r="AX349" s="82"/>
      <c r="AY349" s="81">
        <v>26583.025999999969</v>
      </c>
      <c r="AZ349" s="81">
        <v>137212.31499999959</v>
      </c>
      <c r="BA349" s="81">
        <v>96519.5</v>
      </c>
      <c r="BB349" s="81">
        <v>49.9</v>
      </c>
      <c r="BC349" s="81">
        <v>0</v>
      </c>
      <c r="BD349" s="81">
        <v>78695</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2014</v>
      </c>
      <c r="B350" s="80">
        <v>221</v>
      </c>
      <c r="C350" s="80">
        <v>19</v>
      </c>
      <c r="D350" s="80">
        <v>13</v>
      </c>
      <c r="E350" s="80">
        <v>2022</v>
      </c>
      <c r="F350" s="80" t="s">
        <v>568</v>
      </c>
      <c r="G350" s="174" t="s">
        <v>1995</v>
      </c>
      <c r="H350" s="80" t="s">
        <v>1996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6557</v>
      </c>
      <c r="AR350" s="81">
        <v>1415</v>
      </c>
      <c r="AS350" s="81">
        <v>5</v>
      </c>
      <c r="AT350" s="81">
        <v>1</v>
      </c>
      <c r="AU350" s="81">
        <v>0</v>
      </c>
      <c r="AV350" s="81">
        <v>5</v>
      </c>
      <c r="AW350" s="81"/>
      <c r="AX350" s="82"/>
      <c r="AY350" s="81">
        <v>28964.151999999907</v>
      </c>
      <c r="AZ350" s="81">
        <v>137559.61499999958</v>
      </c>
      <c r="BA350" s="81">
        <v>96519.5</v>
      </c>
      <c r="BB350" s="81">
        <v>49.9</v>
      </c>
      <c r="BC350" s="81">
        <v>0</v>
      </c>
      <c r="BD350" s="81">
        <v>78695</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2015</v>
      </c>
      <c r="B351" s="80">
        <v>307</v>
      </c>
      <c r="C351" s="80">
        <v>1</v>
      </c>
      <c r="D351" s="80">
        <v>19</v>
      </c>
      <c r="E351" s="80">
        <v>1990</v>
      </c>
      <c r="F351" s="80" t="s">
        <v>562</v>
      </c>
      <c r="G351" s="80" t="s">
        <v>2016</v>
      </c>
      <c r="H351" s="80" t="s">
        <v>2017</v>
      </c>
      <c r="I351" s="177"/>
      <c r="J351" s="81">
        <v>1538.3547682946928</v>
      </c>
      <c r="K351" s="81">
        <v>27.100030804790862</v>
      </c>
      <c r="L351" s="81">
        <v>11.562965785109441</v>
      </c>
      <c r="M351" s="81">
        <v>190.37131728245839</v>
      </c>
      <c r="N351" s="81">
        <v>222.31502246467264</v>
      </c>
      <c r="O351" s="81">
        <v>222.52953512532258</v>
      </c>
      <c r="P351" s="81">
        <v>219.07153932567599</v>
      </c>
      <c r="Q351" s="81">
        <v>14.768852638465447</v>
      </c>
      <c r="R351" s="81">
        <v>24.088156142029515</v>
      </c>
      <c r="S351" s="81">
        <v>16.833183517254906</v>
      </c>
      <c r="T351" s="82"/>
      <c r="U351" s="81">
        <v>183128987</v>
      </c>
      <c r="V351" s="81">
        <v>9670</v>
      </c>
      <c r="W351" s="81">
        <v>114</v>
      </c>
      <c r="X351" s="81">
        <v>66343</v>
      </c>
      <c r="Y351" s="81">
        <v>70750</v>
      </c>
      <c r="Z351" s="81">
        <v>91529</v>
      </c>
      <c r="AA351" s="81">
        <v>53193</v>
      </c>
      <c r="AB351" s="81">
        <v>239796</v>
      </c>
      <c r="AC351" s="81">
        <v>4172112</v>
      </c>
      <c r="AD351" s="81">
        <v>16.833183517254906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2018</v>
      </c>
      <c r="B352" s="80">
        <v>308</v>
      </c>
      <c r="C352" s="80">
        <v>2</v>
      </c>
      <c r="D352" s="80">
        <v>19</v>
      </c>
      <c r="E352" s="80">
        <v>2005</v>
      </c>
      <c r="F352" s="80" t="s">
        <v>565</v>
      </c>
      <c r="G352" s="80" t="s">
        <v>2016</v>
      </c>
      <c r="H352" s="80" t="s">
        <v>2017</v>
      </c>
      <c r="I352" s="177"/>
      <c r="J352" s="81">
        <v>1051.1035036077587</v>
      </c>
      <c r="K352" s="81">
        <v>20.226148885635617</v>
      </c>
      <c r="L352" s="81">
        <v>8.9362441580740182</v>
      </c>
      <c r="M352" s="81">
        <v>364.69599755092509</v>
      </c>
      <c r="N352" s="81">
        <v>318.29927574663134</v>
      </c>
      <c r="O352" s="81">
        <v>315.71579226209383</v>
      </c>
      <c r="P352" s="81">
        <v>214.67867382148893</v>
      </c>
      <c r="Q352" s="81">
        <v>15.067696499240945</v>
      </c>
      <c r="R352" s="81">
        <v>16.562544202113902</v>
      </c>
      <c r="S352" s="81">
        <v>32.582262879884304</v>
      </c>
      <c r="T352" s="82"/>
      <c r="U352" s="81">
        <v>140703839</v>
      </c>
      <c r="V352" s="81">
        <v>8658</v>
      </c>
      <c r="W352" s="81">
        <v>78</v>
      </c>
      <c r="X352" s="81">
        <v>68113</v>
      </c>
      <c r="Y352" s="81">
        <v>90793</v>
      </c>
      <c r="Z352" s="81">
        <v>150270</v>
      </c>
      <c r="AA352" s="81">
        <v>42691</v>
      </c>
      <c r="AB352" s="81">
        <v>255754</v>
      </c>
      <c r="AC352" s="81">
        <v>2928743</v>
      </c>
      <c r="AD352" s="81">
        <v>32.582262879884304</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2019</v>
      </c>
      <c r="B353" s="80">
        <v>309</v>
      </c>
      <c r="C353" s="80">
        <v>3</v>
      </c>
      <c r="D353" s="80">
        <v>19</v>
      </c>
      <c r="E353" s="80">
        <v>2006</v>
      </c>
      <c r="F353" s="80" t="s">
        <v>566</v>
      </c>
      <c r="G353" s="80" t="s">
        <v>2016</v>
      </c>
      <c r="H353" s="80" t="s">
        <v>2017</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2020</v>
      </c>
      <c r="B354" s="80">
        <v>310</v>
      </c>
      <c r="C354" s="80">
        <v>4</v>
      </c>
      <c r="D354" s="80">
        <v>19</v>
      </c>
      <c r="E354" s="80">
        <v>2007</v>
      </c>
      <c r="F354" s="80" t="s">
        <v>567</v>
      </c>
      <c r="G354" s="80" t="s">
        <v>2016</v>
      </c>
      <c r="H354" s="80" t="s">
        <v>2017</v>
      </c>
      <c r="I354" s="177"/>
      <c r="J354" s="81">
        <v>978.82811338803037</v>
      </c>
      <c r="K354" s="81">
        <v>19.833140541678929</v>
      </c>
      <c r="L354" s="81">
        <v>13.30968676600903</v>
      </c>
      <c r="M354" s="81">
        <v>345.11503635441431</v>
      </c>
      <c r="N354" s="81">
        <v>333.95348688036705</v>
      </c>
      <c r="O354" s="81">
        <v>307.24874541702798</v>
      </c>
      <c r="P354" s="81">
        <v>214.67221279129208</v>
      </c>
      <c r="Q354" s="81">
        <v>15.92883242642268</v>
      </c>
      <c r="R354" s="81">
        <v>14.821411824154763</v>
      </c>
      <c r="S354" s="81">
        <v>28.411725788657815</v>
      </c>
      <c r="T354" s="82"/>
      <c r="U354" s="81">
        <v>154328926</v>
      </c>
      <c r="V354" s="81">
        <v>8373</v>
      </c>
      <c r="W354" s="81">
        <v>130</v>
      </c>
      <c r="X354" s="81">
        <v>77454</v>
      </c>
      <c r="Y354" s="81">
        <v>92750</v>
      </c>
      <c r="Z354" s="81">
        <v>152024</v>
      </c>
      <c r="AA354" s="81">
        <v>42039</v>
      </c>
      <c r="AB354" s="81">
        <v>256072</v>
      </c>
      <c r="AC354" s="81">
        <v>2696059</v>
      </c>
      <c r="AD354" s="81">
        <v>28.411725788657815</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2021</v>
      </c>
      <c r="B355" s="80">
        <v>311</v>
      </c>
      <c r="C355" s="80">
        <v>5</v>
      </c>
      <c r="D355" s="80">
        <v>19</v>
      </c>
      <c r="E355" s="80">
        <v>2008</v>
      </c>
      <c r="F355" s="80" t="s">
        <v>84</v>
      </c>
      <c r="G355" s="80" t="s">
        <v>2016</v>
      </c>
      <c r="H355" s="80" t="s">
        <v>2017</v>
      </c>
      <c r="I355" s="177"/>
      <c r="J355" s="81">
        <v>969.33495646560664</v>
      </c>
      <c r="K355" s="81">
        <v>14.76016577458727</v>
      </c>
      <c r="L355" s="81">
        <v>10.856991063408012</v>
      </c>
      <c r="M355" s="81">
        <v>378.44967627136185</v>
      </c>
      <c r="N355" s="81">
        <v>348.48451951851337</v>
      </c>
      <c r="O355" s="81">
        <v>299.0700596197704</v>
      </c>
      <c r="P355" s="81">
        <v>210.47963431860822</v>
      </c>
      <c r="Q355" s="81">
        <v>15.683191316252195</v>
      </c>
      <c r="R355" s="81">
        <v>14.045136303948112</v>
      </c>
      <c r="S355" s="81">
        <v>43.432015203360116</v>
      </c>
      <c r="T355" s="82"/>
      <c r="U355" s="81">
        <v>158393407</v>
      </c>
      <c r="V355" s="81">
        <v>8373</v>
      </c>
      <c r="W355" s="81">
        <v>130</v>
      </c>
      <c r="X355" s="81">
        <v>77454</v>
      </c>
      <c r="Y355" s="81">
        <v>93747</v>
      </c>
      <c r="Z355" s="81">
        <v>153171</v>
      </c>
      <c r="AA355" s="81">
        <v>41265</v>
      </c>
      <c r="AB355" s="81">
        <v>256266</v>
      </c>
      <c r="AC355" s="81">
        <v>2652933</v>
      </c>
      <c r="AD355" s="81">
        <v>43.432015203360116</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2022</v>
      </c>
      <c r="B356" s="80">
        <v>312</v>
      </c>
      <c r="C356" s="80">
        <v>6</v>
      </c>
      <c r="D356" s="80">
        <v>19</v>
      </c>
      <c r="E356" s="80">
        <v>2009</v>
      </c>
      <c r="F356" s="80" t="s">
        <v>85</v>
      </c>
      <c r="G356" s="80" t="s">
        <v>2016</v>
      </c>
      <c r="H356" s="80" t="s">
        <v>2017</v>
      </c>
      <c r="I356" s="177"/>
      <c r="J356" s="81">
        <v>962.36338619475464</v>
      </c>
      <c r="K356" s="81">
        <v>14.450741701723707</v>
      </c>
      <c r="L356" s="81">
        <v>11.727481250683537</v>
      </c>
      <c r="M356" s="81">
        <v>374.54704330874677</v>
      </c>
      <c r="N356" s="81">
        <v>313.33531364793078</v>
      </c>
      <c r="O356" s="81">
        <v>304.69744419947472</v>
      </c>
      <c r="P356" s="81">
        <v>200.51698269761857</v>
      </c>
      <c r="Q356" s="81">
        <v>14.954833688217548</v>
      </c>
      <c r="R356" s="81">
        <v>11.864342970376246</v>
      </c>
      <c r="S356" s="81">
        <v>29.686577503520002</v>
      </c>
      <c r="T356" s="82"/>
      <c r="U356" s="81">
        <v>135132893</v>
      </c>
      <c r="V356" s="81">
        <v>8709</v>
      </c>
      <c r="W356" s="81">
        <v>189</v>
      </c>
      <c r="X356" s="81">
        <v>82203</v>
      </c>
      <c r="Y356" s="81">
        <v>94498</v>
      </c>
      <c r="Z356" s="81">
        <v>154032</v>
      </c>
      <c r="AA356" s="81">
        <v>40358</v>
      </c>
      <c r="AB356" s="81">
        <v>256523</v>
      </c>
      <c r="AC356" s="81">
        <v>2186286</v>
      </c>
      <c r="AD356" s="81">
        <v>29.686577503520002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3673.0610000000001</v>
      </c>
      <c r="BJ356" s="81">
        <v>6.2</v>
      </c>
      <c r="BK356" s="81">
        <v>68.63</v>
      </c>
      <c r="BL356" s="81">
        <v>0</v>
      </c>
      <c r="BM356" s="82"/>
      <c r="BN356" s="81">
        <v>0</v>
      </c>
      <c r="BO356" s="81">
        <v>0</v>
      </c>
      <c r="BP356" s="81">
        <v>81</v>
      </c>
      <c r="BQ356" s="81">
        <v>1</v>
      </c>
      <c r="BR356" s="81">
        <v>7</v>
      </c>
      <c r="BS356" s="81">
        <v>0</v>
      </c>
      <c r="BT356"/>
      <c r="BU356" s="80"/>
      <c r="BV356" s="80"/>
      <c r="BW356" s="80"/>
      <c r="BX356" s="80"/>
      <c r="BY356" s="80"/>
      <c r="BZ356" s="80"/>
      <c r="CA356" s="80"/>
      <c r="CB356" s="80"/>
      <c r="CC356" s="80"/>
    </row>
    <row r="357" spans="1:81">
      <c r="A357" s="80" t="s">
        <v>2023</v>
      </c>
      <c r="B357" s="80">
        <v>313</v>
      </c>
      <c r="C357" s="80">
        <v>7</v>
      </c>
      <c r="D357" s="80">
        <v>19</v>
      </c>
      <c r="E357" s="80">
        <v>2010</v>
      </c>
      <c r="F357" s="80" t="s">
        <v>86</v>
      </c>
      <c r="G357" s="80" t="s">
        <v>2016</v>
      </c>
      <c r="H357" s="80" t="s">
        <v>2017</v>
      </c>
      <c r="I357" s="177"/>
      <c r="J357" s="81">
        <v>933.52238122160907</v>
      </c>
      <c r="K357" s="81">
        <v>15.491278761086372</v>
      </c>
      <c r="L357" s="81">
        <v>10.9638902889867</v>
      </c>
      <c r="M357" s="81">
        <v>376.15020209979178</v>
      </c>
      <c r="N357" s="81">
        <v>345.94737988173733</v>
      </c>
      <c r="O357" s="81">
        <v>305.08975483667342</v>
      </c>
      <c r="P357" s="81">
        <v>202.61584766668676</v>
      </c>
      <c r="Q357" s="81">
        <v>15.594591879060202</v>
      </c>
      <c r="R357" s="81">
        <v>13.130967366553447</v>
      </c>
      <c r="S357" s="81">
        <v>28.645875754479999</v>
      </c>
      <c r="T357" s="82"/>
      <c r="U357" s="81">
        <v>142486260</v>
      </c>
      <c r="V357" s="81">
        <v>8709</v>
      </c>
      <c r="W357" s="81">
        <v>189</v>
      </c>
      <c r="X357" s="81">
        <v>82203</v>
      </c>
      <c r="Y357" s="81">
        <v>95449</v>
      </c>
      <c r="Z357" s="81">
        <v>154947</v>
      </c>
      <c r="AA357" s="81">
        <v>39762</v>
      </c>
      <c r="AB357" s="81">
        <v>256316</v>
      </c>
      <c r="AC357" s="81">
        <v>2293042</v>
      </c>
      <c r="AD357" s="81">
        <v>28.645875754479999</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3524.1019999999999</v>
      </c>
      <c r="BJ357" s="81">
        <v>0.47</v>
      </c>
      <c r="BK357" s="81">
        <v>61.988</v>
      </c>
      <c r="BL357" s="81">
        <v>0</v>
      </c>
      <c r="BM357" s="82"/>
      <c r="BN357" s="81">
        <v>0</v>
      </c>
      <c r="BO357" s="81">
        <v>0</v>
      </c>
      <c r="BP357" s="81">
        <v>79</v>
      </c>
      <c r="BQ357" s="81">
        <v>1</v>
      </c>
      <c r="BR357" s="81">
        <v>7</v>
      </c>
      <c r="BS357" s="81">
        <v>0</v>
      </c>
      <c r="BT357"/>
      <c r="BU357" s="80">
        <v>3158.2429999999999</v>
      </c>
      <c r="BV357" s="80">
        <v>43.12</v>
      </c>
      <c r="BW357" s="80">
        <v>145.899</v>
      </c>
      <c r="BX357" s="80">
        <v>6.74</v>
      </c>
      <c r="BY357" s="80">
        <v>230.57300000000001</v>
      </c>
      <c r="BZ357" s="80">
        <v>1.9850000000000001</v>
      </c>
      <c r="CA357" s="80">
        <v>0</v>
      </c>
      <c r="CB357" s="80">
        <v>0</v>
      </c>
      <c r="CC357" s="80">
        <v>0</v>
      </c>
    </row>
    <row r="358" spans="1:81">
      <c r="A358" s="80" t="s">
        <v>2024</v>
      </c>
      <c r="B358" s="80">
        <v>314</v>
      </c>
      <c r="C358" s="80">
        <v>8</v>
      </c>
      <c r="D358" s="80">
        <v>19</v>
      </c>
      <c r="E358" s="80">
        <v>2011</v>
      </c>
      <c r="F358" s="80" t="s">
        <v>87</v>
      </c>
      <c r="G358" s="80" t="s">
        <v>2016</v>
      </c>
      <c r="H358" s="80" t="s">
        <v>2017</v>
      </c>
      <c r="I358" s="177"/>
      <c r="J358" s="81">
        <v>963.00065009868331</v>
      </c>
      <c r="K358" s="81">
        <v>21.798163347956674</v>
      </c>
      <c r="L358" s="81">
        <v>10.995301537500751</v>
      </c>
      <c r="M358" s="81">
        <v>427.08522218051763</v>
      </c>
      <c r="N358" s="81">
        <v>389.25988102682169</v>
      </c>
      <c r="O358" s="81">
        <v>302.02904449185542</v>
      </c>
      <c r="P358" s="81">
        <v>193.46489377401565</v>
      </c>
      <c r="Q358" s="81">
        <v>17.942349636563808</v>
      </c>
      <c r="R358" s="81">
        <v>12.68568399043563</v>
      </c>
      <c r="S358" s="81">
        <v>29.446175349880004</v>
      </c>
      <c r="T358" s="82"/>
      <c r="U358" s="81">
        <v>135638317</v>
      </c>
      <c r="V358" s="81">
        <v>8709</v>
      </c>
      <c r="W358" s="81">
        <v>189</v>
      </c>
      <c r="X358" s="81">
        <v>82203</v>
      </c>
      <c r="Y358" s="81">
        <v>96355</v>
      </c>
      <c r="Z358" s="81">
        <v>156725</v>
      </c>
      <c r="AA358" s="81">
        <v>39096</v>
      </c>
      <c r="AB358" s="81">
        <v>255668</v>
      </c>
      <c r="AC358" s="81">
        <v>2211619</v>
      </c>
      <c r="AD358" s="81">
        <v>29.446175349880004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3313.422</v>
      </c>
      <c r="BJ358" s="81">
        <v>0.371</v>
      </c>
      <c r="BK358" s="81">
        <v>61.934999999999995</v>
      </c>
      <c r="BL358" s="81">
        <v>0</v>
      </c>
      <c r="BM358" s="82"/>
      <c r="BN358" s="81">
        <v>0</v>
      </c>
      <c r="BO358" s="81">
        <v>0</v>
      </c>
      <c r="BP358" s="81">
        <v>82</v>
      </c>
      <c r="BQ358" s="81">
        <v>1</v>
      </c>
      <c r="BR358" s="81">
        <v>7</v>
      </c>
      <c r="BS358" s="81">
        <v>0</v>
      </c>
      <c r="BT358"/>
      <c r="BU358" s="80">
        <v>2883.8090000000002</v>
      </c>
      <c r="BV358" s="80">
        <v>45.847999999999999</v>
      </c>
      <c r="BW358" s="80">
        <v>210.06399999999999</v>
      </c>
      <c r="BX358" s="80">
        <v>9.4420000000000002</v>
      </c>
      <c r="BY358" s="80">
        <v>223.82599999999999</v>
      </c>
      <c r="BZ358" s="80">
        <v>2.7389999999999999</v>
      </c>
      <c r="CA358" s="80">
        <v>0</v>
      </c>
      <c r="CB358" s="80">
        <v>0</v>
      </c>
      <c r="CC358" s="80">
        <v>0</v>
      </c>
    </row>
    <row r="359" spans="1:81">
      <c r="A359" s="80" t="s">
        <v>2025</v>
      </c>
      <c r="B359" s="80">
        <v>315</v>
      </c>
      <c r="C359" s="80">
        <v>9</v>
      </c>
      <c r="D359" s="80">
        <v>19</v>
      </c>
      <c r="E359" s="80">
        <v>2012</v>
      </c>
      <c r="F359" s="80" t="s">
        <v>88</v>
      </c>
      <c r="G359" s="80" t="s">
        <v>2016</v>
      </c>
      <c r="H359" s="80" t="s">
        <v>2017</v>
      </c>
      <c r="I359" s="177"/>
      <c r="J359" s="81">
        <v>903.52252549055629</v>
      </c>
      <c r="K359" s="81">
        <v>20.097310813629964</v>
      </c>
      <c r="L359" s="81">
        <v>10.969268382697377</v>
      </c>
      <c r="M359" s="81">
        <v>439.0472842237719</v>
      </c>
      <c r="N359" s="81">
        <v>399.96220362665747</v>
      </c>
      <c r="O359" s="81">
        <v>302.58144643662416</v>
      </c>
      <c r="P359" s="81">
        <v>192.39583345443961</v>
      </c>
      <c r="Q359" s="81">
        <v>19.773836990966416</v>
      </c>
      <c r="R359" s="81">
        <v>12.347815329768594</v>
      </c>
      <c r="S359" s="81">
        <v>29.77831334087999</v>
      </c>
      <c r="T359" s="82"/>
      <c r="U359" s="81">
        <v>130245423</v>
      </c>
      <c r="V359" s="81">
        <v>8709</v>
      </c>
      <c r="W359" s="81">
        <v>189</v>
      </c>
      <c r="X359" s="81">
        <v>82203</v>
      </c>
      <c r="Y359" s="81">
        <v>99410</v>
      </c>
      <c r="Z359" s="81">
        <v>158257</v>
      </c>
      <c r="AA359" s="81">
        <v>38660</v>
      </c>
      <c r="AB359" s="81">
        <v>259339</v>
      </c>
      <c r="AC359" s="81">
        <v>2096958</v>
      </c>
      <c r="AD359" s="81">
        <v>29.77831334087999</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2726.96</v>
      </c>
      <c r="BJ359" s="81">
        <v>0.06</v>
      </c>
      <c r="BK359" s="81">
        <v>62.087000000000003</v>
      </c>
      <c r="BL359" s="81">
        <v>0</v>
      </c>
      <c r="BM359" s="82"/>
      <c r="BN359" s="81">
        <v>0</v>
      </c>
      <c r="BO359" s="81">
        <v>0</v>
      </c>
      <c r="BP359" s="81">
        <v>81</v>
      </c>
      <c r="BQ359" s="81">
        <v>1</v>
      </c>
      <c r="BR359" s="81">
        <v>7</v>
      </c>
      <c r="BS359" s="81">
        <v>0</v>
      </c>
      <c r="BT359"/>
      <c r="BU359" s="80">
        <v>2437.982</v>
      </c>
      <c r="BV359" s="80">
        <v>41.793999999999997</v>
      </c>
      <c r="BW359" s="80">
        <v>140.70699999999999</v>
      </c>
      <c r="BX359" s="80">
        <v>5.508</v>
      </c>
      <c r="BY359" s="80">
        <v>163.11600000000001</v>
      </c>
      <c r="BZ359" s="80">
        <v>0</v>
      </c>
      <c r="CA359" s="80">
        <v>0</v>
      </c>
      <c r="CB359" s="80">
        <v>0</v>
      </c>
      <c r="CC359" s="80">
        <v>0</v>
      </c>
    </row>
    <row r="360" spans="1:81">
      <c r="A360" s="80" t="s">
        <v>2026</v>
      </c>
      <c r="B360" s="80">
        <v>316</v>
      </c>
      <c r="C360" s="80">
        <v>10</v>
      </c>
      <c r="D360" s="80">
        <v>19</v>
      </c>
      <c r="E360" s="80">
        <v>2013</v>
      </c>
      <c r="F360" s="80" t="s">
        <v>89</v>
      </c>
      <c r="G360" s="80" t="s">
        <v>2016</v>
      </c>
      <c r="H360" s="80" t="s">
        <v>2017</v>
      </c>
      <c r="I360" s="177"/>
      <c r="J360" s="81">
        <v>866.29241068163969</v>
      </c>
      <c r="K360" s="81">
        <v>17.366711383581535</v>
      </c>
      <c r="L360" s="81">
        <v>10.806791106984674</v>
      </c>
      <c r="M360" s="81">
        <v>421.8809907656526</v>
      </c>
      <c r="N360" s="81">
        <v>386.92044549163558</v>
      </c>
      <c r="O360" s="81">
        <v>293.47252742864572</v>
      </c>
      <c r="P360" s="81">
        <v>191.85193788400056</v>
      </c>
      <c r="Q360" s="81">
        <v>20.025435609000411</v>
      </c>
      <c r="R360" s="81">
        <v>11.17121785087304</v>
      </c>
      <c r="S360" s="81">
        <v>29.347519149749999</v>
      </c>
      <c r="T360" s="82"/>
      <c r="U360" s="81">
        <v>127908680</v>
      </c>
      <c r="V360" s="81">
        <v>8709</v>
      </c>
      <c r="W360" s="81">
        <v>189</v>
      </c>
      <c r="X360" s="81">
        <v>82203</v>
      </c>
      <c r="Y360" s="81">
        <v>99934</v>
      </c>
      <c r="Z360" s="81">
        <v>160346</v>
      </c>
      <c r="AA360" s="81">
        <v>38406</v>
      </c>
      <c r="AB360" s="81">
        <v>258873</v>
      </c>
      <c r="AC360" s="81">
        <v>1851873</v>
      </c>
      <c r="AD360" s="81">
        <v>29.347519149749999</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3135.7910000000002</v>
      </c>
      <c r="BJ360" s="81">
        <v>2.9039999999999999</v>
      </c>
      <c r="BK360" s="81">
        <v>60.280999999999999</v>
      </c>
      <c r="BL360" s="81">
        <v>0</v>
      </c>
      <c r="BM360" s="82"/>
      <c r="BN360" s="81">
        <v>0</v>
      </c>
      <c r="BO360" s="81">
        <v>0</v>
      </c>
      <c r="BP360" s="81">
        <v>87</v>
      </c>
      <c r="BQ360" s="81">
        <v>1</v>
      </c>
      <c r="BR360" s="81">
        <v>7</v>
      </c>
      <c r="BS360" s="81">
        <v>0</v>
      </c>
      <c r="BT360"/>
      <c r="BU360" s="80">
        <v>2719.4180000000001</v>
      </c>
      <c r="BV360" s="80">
        <v>47.378</v>
      </c>
      <c r="BW360" s="80">
        <v>195.13399999999999</v>
      </c>
      <c r="BX360" s="80">
        <v>6.1449999999999996</v>
      </c>
      <c r="BY360" s="80">
        <v>230.90100000000001</v>
      </c>
      <c r="BZ360" s="80">
        <v>0</v>
      </c>
      <c r="CA360" s="80">
        <v>0</v>
      </c>
      <c r="CB360" s="80">
        <v>0</v>
      </c>
      <c r="CC360" s="80">
        <v>0</v>
      </c>
    </row>
    <row r="361" spans="1:81">
      <c r="A361" s="80" t="s">
        <v>2027</v>
      </c>
      <c r="B361" s="80">
        <v>317</v>
      </c>
      <c r="C361" s="80">
        <v>11</v>
      </c>
      <c r="D361" s="80">
        <v>19</v>
      </c>
      <c r="E361" s="80">
        <v>2014</v>
      </c>
      <c r="F361" s="80" t="s">
        <v>90</v>
      </c>
      <c r="G361" s="80" t="s">
        <v>2016</v>
      </c>
      <c r="H361" s="80" t="s">
        <v>2017</v>
      </c>
      <c r="I361" s="177"/>
      <c r="J361" s="81">
        <v>878.24525056136599</v>
      </c>
      <c r="K361" s="81">
        <v>17.606987728445024</v>
      </c>
      <c r="L361" s="81">
        <v>11.604398548890135</v>
      </c>
      <c r="M361" s="81">
        <v>404.82103332232185</v>
      </c>
      <c r="N361" s="81">
        <v>359.98382712015496</v>
      </c>
      <c r="O361" s="81">
        <v>280.30851400005378</v>
      </c>
      <c r="P361" s="81">
        <v>191.13749744997165</v>
      </c>
      <c r="Q361" s="81">
        <v>19.126218723043966</v>
      </c>
      <c r="R361" s="81">
        <v>11.28443374364759</v>
      </c>
      <c r="S361" s="81">
        <v>18.78062869004</v>
      </c>
      <c r="T361" s="82"/>
      <c r="U361" s="81">
        <v>136768137</v>
      </c>
      <c r="V361" s="81">
        <v>7614</v>
      </c>
      <c r="W361" s="81">
        <v>223</v>
      </c>
      <c r="X361" s="81">
        <v>84002</v>
      </c>
      <c r="Y361" s="81">
        <v>100894</v>
      </c>
      <c r="Z361" s="81">
        <v>161303</v>
      </c>
      <c r="AA361" s="81">
        <v>38065</v>
      </c>
      <c r="AB361" s="81">
        <v>257697</v>
      </c>
      <c r="AC361" s="81">
        <v>1876523</v>
      </c>
      <c r="AD361" s="81">
        <v>18.78062869004</v>
      </c>
      <c r="AE361" s="82"/>
      <c r="AF361" s="81">
        <v>1000203623.533627</v>
      </c>
      <c r="AG361" s="81">
        <v>15039176.639619561</v>
      </c>
      <c r="AH361" s="81">
        <v>1408805.6377330553</v>
      </c>
      <c r="AI361" s="81">
        <v>527642970.2220993</v>
      </c>
      <c r="AJ361" s="81">
        <v>549036653.71670163</v>
      </c>
      <c r="AK361" s="81">
        <v>0</v>
      </c>
      <c r="AL361" s="81">
        <v>0</v>
      </c>
      <c r="AM361" s="81">
        <v>35377947.278332509</v>
      </c>
      <c r="AN361" s="81">
        <v>0</v>
      </c>
      <c r="AO361" s="81">
        <v>0</v>
      </c>
      <c r="AP361" s="82"/>
      <c r="AQ361" s="81">
        <v>6239</v>
      </c>
      <c r="AR361" s="81">
        <v>754</v>
      </c>
      <c r="AS361" s="81">
        <v>0</v>
      </c>
      <c r="AT361" s="81">
        <v>0</v>
      </c>
      <c r="AU361" s="81">
        <v>0</v>
      </c>
      <c r="AV361" s="81">
        <v>5</v>
      </c>
      <c r="AW361" s="81" t="s">
        <v>564</v>
      </c>
      <c r="AX361" s="82"/>
      <c r="AY361" s="81">
        <v>25415.300000000003</v>
      </c>
      <c r="AZ361" s="81">
        <v>26521.599999999999</v>
      </c>
      <c r="BA361" s="81">
        <v>0</v>
      </c>
      <c r="BB361" s="81">
        <v>0</v>
      </c>
      <c r="BC361" s="81">
        <v>0</v>
      </c>
      <c r="BD361" s="81">
        <v>114394</v>
      </c>
      <c r="BE361" s="81" t="s">
        <v>564</v>
      </c>
      <c r="BF361" s="82"/>
      <c r="BG361" s="81">
        <v>0</v>
      </c>
      <c r="BH361" s="81">
        <v>0</v>
      </c>
      <c r="BI361" s="81">
        <v>3186.2829999999999</v>
      </c>
      <c r="BJ361" s="81">
        <v>3.6179999999999999</v>
      </c>
      <c r="BK361" s="81">
        <v>59.838300000000004</v>
      </c>
      <c r="BL361" s="81">
        <v>0</v>
      </c>
      <c r="BM361" s="82"/>
      <c r="BN361" s="81">
        <v>0</v>
      </c>
      <c r="BO361" s="81">
        <v>0</v>
      </c>
      <c r="BP361" s="81">
        <v>89</v>
      </c>
      <c r="BQ361" s="81">
        <v>1</v>
      </c>
      <c r="BR361" s="81">
        <v>7</v>
      </c>
      <c r="BS361" s="81">
        <v>0</v>
      </c>
      <c r="BT361"/>
      <c r="BU361" s="80">
        <v>2727.1320000000001</v>
      </c>
      <c r="BV361" s="80">
        <v>40.558300000000003</v>
      </c>
      <c r="BW361" s="80">
        <v>229.279</v>
      </c>
      <c r="BX361" s="80">
        <v>9.9410000000000007</v>
      </c>
      <c r="BY361" s="80">
        <v>241.84100000000001</v>
      </c>
      <c r="BZ361" s="80">
        <v>0.98799999999999999</v>
      </c>
      <c r="CA361" s="80">
        <v>0</v>
      </c>
      <c r="CB361" s="80">
        <v>0</v>
      </c>
      <c r="CC361" s="80">
        <v>0</v>
      </c>
    </row>
    <row r="362" spans="1:81">
      <c r="A362" s="80" t="s">
        <v>2028</v>
      </c>
      <c r="B362" s="80">
        <v>318</v>
      </c>
      <c r="C362" s="80">
        <v>12</v>
      </c>
      <c r="D362" s="80">
        <v>19</v>
      </c>
      <c r="E362" s="80">
        <v>2015</v>
      </c>
      <c r="F362" s="80" t="s">
        <v>91</v>
      </c>
      <c r="G362" s="80" t="s">
        <v>2016</v>
      </c>
      <c r="H362" s="80" t="s">
        <v>2017</v>
      </c>
      <c r="I362" s="177"/>
      <c r="J362" s="81">
        <v>826.41260892045239</v>
      </c>
      <c r="K362" s="81">
        <v>16.301332883166037</v>
      </c>
      <c r="L362" s="81">
        <v>12.467695446950957</v>
      </c>
      <c r="M362" s="81">
        <v>365.52161240951199</v>
      </c>
      <c r="N362" s="81">
        <v>346.03025096833733</v>
      </c>
      <c r="O362" s="81">
        <v>279.51484473668199</v>
      </c>
      <c r="P362" s="81">
        <v>189.74009650983547</v>
      </c>
      <c r="Q362" s="81">
        <v>18.653431497544897</v>
      </c>
      <c r="R362" s="81">
        <v>10.883908830127064</v>
      </c>
      <c r="S362" s="81">
        <v>31.234536199999997</v>
      </c>
      <c r="T362" s="82"/>
      <c r="U362" s="81">
        <v>144516084</v>
      </c>
      <c r="V362" s="81">
        <v>7614</v>
      </c>
      <c r="W362" s="81">
        <v>223</v>
      </c>
      <c r="X362" s="81">
        <v>84002</v>
      </c>
      <c r="Y362" s="81">
        <v>102271</v>
      </c>
      <c r="Z362" s="81">
        <v>162396</v>
      </c>
      <c r="AA362" s="81">
        <v>37757</v>
      </c>
      <c r="AB362" s="81">
        <v>256731</v>
      </c>
      <c r="AC362" s="81">
        <v>1864444</v>
      </c>
      <c r="AD362" s="81">
        <v>31.234536199999997</v>
      </c>
      <c r="AE362" s="82"/>
      <c r="AF362" s="81">
        <v>959600226.98029065</v>
      </c>
      <c r="AG362" s="81">
        <v>12923328.461681537</v>
      </c>
      <c r="AH362" s="81">
        <v>1714540.4060379311</v>
      </c>
      <c r="AI362" s="81">
        <v>524930631.02790475</v>
      </c>
      <c r="AJ362" s="81">
        <v>538523943.35210288</v>
      </c>
      <c r="AK362" s="81">
        <v>0</v>
      </c>
      <c r="AL362" s="81">
        <v>0</v>
      </c>
      <c r="AM362" s="81">
        <v>35183906.603959717</v>
      </c>
      <c r="AN362" s="81">
        <v>0</v>
      </c>
      <c r="AO362" s="81">
        <v>0</v>
      </c>
      <c r="AP362" s="82"/>
      <c r="AQ362" s="81">
        <v>6925</v>
      </c>
      <c r="AR362" s="81">
        <v>1117</v>
      </c>
      <c r="AS362" s="81">
        <v>0</v>
      </c>
      <c r="AT362" s="81">
        <v>0</v>
      </c>
      <c r="AU362" s="81">
        <v>0</v>
      </c>
      <c r="AV362" s="81">
        <v>5</v>
      </c>
      <c r="AW362" s="81" t="s">
        <v>564</v>
      </c>
      <c r="AX362" s="82"/>
      <c r="AY362" s="81">
        <v>28747.300000000003</v>
      </c>
      <c r="AZ362" s="81">
        <v>39187.4</v>
      </c>
      <c r="BA362" s="81">
        <v>0</v>
      </c>
      <c r="BB362" s="81">
        <v>0</v>
      </c>
      <c r="BC362" s="81">
        <v>0</v>
      </c>
      <c r="BD362" s="81">
        <v>114394</v>
      </c>
      <c r="BE362" s="81" t="s">
        <v>564</v>
      </c>
      <c r="BF362" s="82"/>
      <c r="BG362" s="81">
        <v>0</v>
      </c>
      <c r="BH362" s="81">
        <v>0</v>
      </c>
      <c r="BI362" s="81">
        <v>3257.9879999999998</v>
      </c>
      <c r="BJ362" s="81">
        <v>3.5110000000000001</v>
      </c>
      <c r="BK362" s="81">
        <v>55.304999999999993</v>
      </c>
      <c r="BL362" s="81">
        <v>0</v>
      </c>
      <c r="BM362" s="82"/>
      <c r="BN362" s="81">
        <v>0</v>
      </c>
      <c r="BO362" s="81">
        <v>0</v>
      </c>
      <c r="BP362" s="81">
        <v>86</v>
      </c>
      <c r="BQ362" s="81">
        <v>1</v>
      </c>
      <c r="BR362" s="81">
        <v>7</v>
      </c>
      <c r="BS362" s="81">
        <v>0</v>
      </c>
      <c r="BT362"/>
      <c r="BU362" s="80">
        <v>2601.0309999999999</v>
      </c>
      <c r="BV362" s="80">
        <v>36.634999999999998</v>
      </c>
      <c r="BW362" s="80">
        <v>358.113</v>
      </c>
      <c r="BX362" s="80">
        <v>10.039</v>
      </c>
      <c r="BY362" s="80">
        <v>310.05700000000002</v>
      </c>
      <c r="BZ362" s="80">
        <v>0.92900000000000005</v>
      </c>
      <c r="CA362" s="80">
        <v>0</v>
      </c>
      <c r="CB362" s="80">
        <v>0</v>
      </c>
      <c r="CC362" s="80">
        <v>0</v>
      </c>
    </row>
    <row r="363" spans="1:81">
      <c r="A363" s="80" t="s">
        <v>2029</v>
      </c>
      <c r="B363" s="80">
        <v>319</v>
      </c>
      <c r="C363" s="80">
        <v>13</v>
      </c>
      <c r="D363" s="80">
        <v>19</v>
      </c>
      <c r="E363" s="80">
        <v>2016</v>
      </c>
      <c r="F363" s="80" t="s">
        <v>92</v>
      </c>
      <c r="G363" s="80" t="s">
        <v>2016</v>
      </c>
      <c r="H363" s="80" t="s">
        <v>2017</v>
      </c>
      <c r="I363" s="177"/>
      <c r="J363" s="81">
        <v>762.7360205972966</v>
      </c>
      <c r="K363" s="81">
        <v>16.009851488750705</v>
      </c>
      <c r="L363" s="81">
        <v>13.080490842549555</v>
      </c>
      <c r="M363" s="81">
        <v>349.40206774405664</v>
      </c>
      <c r="N363" s="81">
        <v>348.02853471132272</v>
      </c>
      <c r="O363" s="81">
        <v>278.06060392574858</v>
      </c>
      <c r="P363" s="81">
        <v>185.53515577404261</v>
      </c>
      <c r="Q363" s="81">
        <v>18.070427373450297</v>
      </c>
      <c r="R363" s="81">
        <v>11.054906826321982</v>
      </c>
      <c r="S363" s="81">
        <v>31.303720932120005</v>
      </c>
      <c r="T363" s="82"/>
      <c r="U363" s="81">
        <v>135711372</v>
      </c>
      <c r="V363" s="81">
        <v>7614</v>
      </c>
      <c r="W363" s="81">
        <v>223</v>
      </c>
      <c r="X363" s="81">
        <v>84002</v>
      </c>
      <c r="Y363" s="81">
        <v>103454</v>
      </c>
      <c r="Z363" s="81">
        <v>163537</v>
      </c>
      <c r="AA363" s="81">
        <v>38186</v>
      </c>
      <c r="AB363" s="81">
        <v>255839</v>
      </c>
      <c r="AC363" s="81">
        <v>1888069.267181024</v>
      </c>
      <c r="AD363" s="81">
        <v>31.303720932120001</v>
      </c>
      <c r="AE363" s="82"/>
      <c r="AF363" s="81">
        <v>894062992.49890494</v>
      </c>
      <c r="AG363" s="81">
        <v>12125231.29004967</v>
      </c>
      <c r="AH363" s="81">
        <v>1308342.70802776</v>
      </c>
      <c r="AI363" s="81">
        <v>541325773.99406457</v>
      </c>
      <c r="AJ363" s="81">
        <v>545281455.35144377</v>
      </c>
      <c r="AK363" s="81">
        <v>0</v>
      </c>
      <c r="AL363" s="81">
        <v>0</v>
      </c>
      <c r="AM363" s="81">
        <v>35088901.216716029</v>
      </c>
      <c r="AN363" s="81">
        <v>0</v>
      </c>
      <c r="AO363" s="81">
        <v>0</v>
      </c>
      <c r="AP363" s="82"/>
      <c r="AQ363" s="81">
        <v>7534</v>
      </c>
      <c r="AR363" s="81">
        <v>1317</v>
      </c>
      <c r="AS363" s="81">
        <v>0</v>
      </c>
      <c r="AT363" s="81">
        <v>0</v>
      </c>
      <c r="AU363" s="81">
        <v>0</v>
      </c>
      <c r="AV363" s="81">
        <v>5</v>
      </c>
      <c r="AW363" s="81" t="s">
        <v>564</v>
      </c>
      <c r="AX363" s="82"/>
      <c r="AY363" s="81">
        <v>31782.9</v>
      </c>
      <c r="AZ363" s="81">
        <v>44273.599999999999</v>
      </c>
      <c r="BA363" s="81">
        <v>0</v>
      </c>
      <c r="BB363" s="81">
        <v>0</v>
      </c>
      <c r="BC363" s="81">
        <v>0</v>
      </c>
      <c r="BD363" s="81">
        <v>114394</v>
      </c>
      <c r="BE363" s="81" t="s">
        <v>564</v>
      </c>
      <c r="BF363" s="82"/>
      <c r="BG363" s="81">
        <v>0</v>
      </c>
      <c r="BH363" s="81">
        <v>0</v>
      </c>
      <c r="BI363" s="81">
        <v>3185.7919999999999</v>
      </c>
      <c r="BJ363" s="81">
        <v>38.584000000000003</v>
      </c>
      <c r="BK363" s="81">
        <v>52.712600000000002</v>
      </c>
      <c r="BL363" s="81">
        <v>0</v>
      </c>
      <c r="BM363" s="82"/>
      <c r="BN363" s="81">
        <v>0</v>
      </c>
      <c r="BO363" s="81">
        <v>0</v>
      </c>
      <c r="BP363" s="81">
        <v>89</v>
      </c>
      <c r="BQ363" s="81">
        <v>3</v>
      </c>
      <c r="BR363" s="81">
        <v>6</v>
      </c>
      <c r="BS363" s="81">
        <v>0</v>
      </c>
      <c r="BT363"/>
      <c r="BU363" s="80">
        <v>2608.2840000000001</v>
      </c>
      <c r="BV363" s="80">
        <v>33.598599999999998</v>
      </c>
      <c r="BW363" s="80">
        <v>360.44099999999997</v>
      </c>
      <c r="BX363" s="80">
        <v>8.5229999999999997</v>
      </c>
      <c r="BY363" s="80">
        <v>265.16300000000001</v>
      </c>
      <c r="BZ363" s="80">
        <v>1.079</v>
      </c>
      <c r="CA363" s="80">
        <v>0</v>
      </c>
      <c r="CB363" s="80">
        <v>0</v>
      </c>
      <c r="CC363" s="80">
        <v>0</v>
      </c>
    </row>
    <row r="364" spans="1:81">
      <c r="A364" s="80" t="s">
        <v>2030</v>
      </c>
      <c r="B364" s="80">
        <v>320</v>
      </c>
      <c r="C364" s="80">
        <v>14</v>
      </c>
      <c r="D364" s="80">
        <v>19</v>
      </c>
      <c r="E364" s="80">
        <v>2017</v>
      </c>
      <c r="F364" s="80" t="s">
        <v>71</v>
      </c>
      <c r="G364" s="80" t="s">
        <v>2016</v>
      </c>
      <c r="H364" s="80" t="s">
        <v>2017</v>
      </c>
      <c r="I364" s="177"/>
      <c r="J364" s="81">
        <v>760.02373895533196</v>
      </c>
      <c r="K364" s="81">
        <v>16.024816241980201</v>
      </c>
      <c r="L364" s="81">
        <v>11.836136654256322</v>
      </c>
      <c r="M364" s="81">
        <v>335.35875015536584</v>
      </c>
      <c r="N364" s="81">
        <v>336.56859558552992</v>
      </c>
      <c r="O364" s="81">
        <v>275.73609708717078</v>
      </c>
      <c r="P364" s="81">
        <v>183.70808441956854</v>
      </c>
      <c r="Q364" s="81">
        <v>17.407584023060569</v>
      </c>
      <c r="R364" s="81">
        <v>10.560005040085557</v>
      </c>
      <c r="S364" s="81">
        <v>29.896497298720007</v>
      </c>
      <c r="T364" s="82"/>
      <c r="U364" s="81">
        <v>138164569</v>
      </c>
      <c r="V364" s="81">
        <v>7614</v>
      </c>
      <c r="W364" s="81">
        <v>223</v>
      </c>
      <c r="X364" s="81">
        <v>84002</v>
      </c>
      <c r="Y364" s="81">
        <v>104424</v>
      </c>
      <c r="Z364" s="81">
        <v>164860</v>
      </c>
      <c r="AA364" s="81">
        <v>38051</v>
      </c>
      <c r="AB364" s="81">
        <v>254867</v>
      </c>
      <c r="AC364" s="81">
        <v>1839330.9999999991</v>
      </c>
      <c r="AD364" s="81">
        <v>29.896497298720011</v>
      </c>
      <c r="AE364" s="82"/>
      <c r="AF364" s="81">
        <v>933040033.67745626</v>
      </c>
      <c r="AG364" s="81">
        <v>12257584.463438511</v>
      </c>
      <c r="AH364" s="81">
        <v>1628104.018743621</v>
      </c>
      <c r="AI364" s="81">
        <v>540036738.82732677</v>
      </c>
      <c r="AJ364" s="81">
        <v>526326119.82104403</v>
      </c>
      <c r="AK364" s="81">
        <v>0</v>
      </c>
      <c r="AL364" s="81">
        <v>0</v>
      </c>
      <c r="AM364" s="81">
        <v>35010285.159405082</v>
      </c>
      <c r="AN364" s="81">
        <v>0</v>
      </c>
      <c r="AO364" s="81">
        <v>0</v>
      </c>
      <c r="AP364" s="82"/>
      <c r="AQ364" s="81">
        <v>8082</v>
      </c>
      <c r="AR364" s="81">
        <v>1438</v>
      </c>
      <c r="AS364" s="81">
        <v>0</v>
      </c>
      <c r="AT364" s="81">
        <v>0</v>
      </c>
      <c r="AU364" s="81">
        <v>0</v>
      </c>
      <c r="AV364" s="81">
        <v>5</v>
      </c>
      <c r="AW364" s="81" t="s">
        <v>564</v>
      </c>
      <c r="AX364" s="82"/>
      <c r="AY364" s="81">
        <v>34454.199999999997</v>
      </c>
      <c r="AZ364" s="81">
        <v>49609.5</v>
      </c>
      <c r="BA364" s="81">
        <v>0</v>
      </c>
      <c r="BB364" s="81">
        <v>0</v>
      </c>
      <c r="BC364" s="81">
        <v>0</v>
      </c>
      <c r="BD364" s="81">
        <v>114394</v>
      </c>
      <c r="BE364" s="81" t="s">
        <v>564</v>
      </c>
      <c r="BF364" s="82"/>
      <c r="BG364" s="81">
        <v>0</v>
      </c>
      <c r="BH364" s="81">
        <v>0</v>
      </c>
      <c r="BI364" s="81">
        <v>3183.886</v>
      </c>
      <c r="BJ364" s="81">
        <v>50.994999999999997</v>
      </c>
      <c r="BK364" s="81">
        <v>51.423000000000002</v>
      </c>
      <c r="BL364" s="81">
        <v>0</v>
      </c>
      <c r="BM364" s="82"/>
      <c r="BN364" s="81">
        <v>0</v>
      </c>
      <c r="BO364" s="81">
        <v>0</v>
      </c>
      <c r="BP364" s="81">
        <v>88</v>
      </c>
      <c r="BQ364" s="81">
        <v>3</v>
      </c>
      <c r="BR364" s="81">
        <v>6</v>
      </c>
      <c r="BS364" s="81">
        <v>0</v>
      </c>
      <c r="BT364"/>
      <c r="BU364" s="80">
        <v>2591.7449999999999</v>
      </c>
      <c r="BV364" s="80">
        <v>39.363</v>
      </c>
      <c r="BW364" s="80">
        <v>384.82</v>
      </c>
      <c r="BX364" s="80">
        <v>7.8070000000000004</v>
      </c>
      <c r="BY364" s="80">
        <v>261.36</v>
      </c>
      <c r="BZ364" s="80">
        <v>1.2090000000000001</v>
      </c>
      <c r="CA364" s="80">
        <v>0</v>
      </c>
      <c r="CB364" s="80">
        <v>0</v>
      </c>
      <c r="CC364" s="80">
        <v>0</v>
      </c>
    </row>
    <row r="365" spans="1:81">
      <c r="A365" s="80" t="s">
        <v>2031</v>
      </c>
      <c r="B365" s="80">
        <v>321</v>
      </c>
      <c r="C365" s="80">
        <v>15</v>
      </c>
      <c r="D365" s="80">
        <v>19</v>
      </c>
      <c r="E365" s="80">
        <v>2018</v>
      </c>
      <c r="F365" s="80" t="s">
        <v>93</v>
      </c>
      <c r="G365" s="80" t="s">
        <v>2016</v>
      </c>
      <c r="H365" s="80" t="s">
        <v>2017</v>
      </c>
      <c r="I365" s="177"/>
      <c r="J365" s="81">
        <v>755.82155769525696</v>
      </c>
      <c r="K365" s="81">
        <v>15.052148116159707</v>
      </c>
      <c r="L365" s="81">
        <v>10.555181261648361</v>
      </c>
      <c r="M365" s="81">
        <v>327.29133961073063</v>
      </c>
      <c r="N365" s="81">
        <v>318.73523786797733</v>
      </c>
      <c r="O365" s="81">
        <v>272.29192624760486</v>
      </c>
      <c r="P365" s="81">
        <v>182.99312378711292</v>
      </c>
      <c r="Q365" s="81">
        <v>16.105381153959609</v>
      </c>
      <c r="R365" s="81">
        <v>11.23153840962209</v>
      </c>
      <c r="S365" s="81">
        <v>33.035454951239998</v>
      </c>
      <c r="T365" s="82"/>
      <c r="U365" s="81">
        <v>143226160</v>
      </c>
      <c r="V365" s="81">
        <v>7614</v>
      </c>
      <c r="W365" s="81">
        <v>223</v>
      </c>
      <c r="X365" s="81">
        <v>84002</v>
      </c>
      <c r="Y365" s="81">
        <v>105726</v>
      </c>
      <c r="Z365" s="81">
        <v>165918</v>
      </c>
      <c r="AA365" s="81">
        <v>38284</v>
      </c>
      <c r="AB365" s="81">
        <v>254110</v>
      </c>
      <c r="AC365" s="81">
        <v>1948631</v>
      </c>
      <c r="AD365" s="81">
        <v>33.035454951239998</v>
      </c>
      <c r="AE365" s="82"/>
      <c r="AF365" s="81">
        <v>940239536.03261578</v>
      </c>
      <c r="AG365" s="81">
        <v>10884755.784481701</v>
      </c>
      <c r="AH365" s="81">
        <v>1472457.1934214239</v>
      </c>
      <c r="AI365" s="81">
        <v>519451487.95896733</v>
      </c>
      <c r="AJ365" s="81">
        <v>534922605.78094512</v>
      </c>
      <c r="AK365" s="81">
        <v>0</v>
      </c>
      <c r="AL365" s="81">
        <v>0</v>
      </c>
      <c r="AM365" s="81">
        <v>34978523.742937088</v>
      </c>
      <c r="AN365" s="81">
        <v>0</v>
      </c>
      <c r="AO365" s="81">
        <v>0</v>
      </c>
      <c r="AP365" s="82"/>
      <c r="AQ365" s="81">
        <v>8626</v>
      </c>
      <c r="AR365" s="81">
        <v>1584</v>
      </c>
      <c r="AS365" s="81">
        <v>0</v>
      </c>
      <c r="AT365" s="81">
        <v>0</v>
      </c>
      <c r="AU365" s="81">
        <v>0</v>
      </c>
      <c r="AV365" s="81">
        <v>5</v>
      </c>
      <c r="AW365" s="81" t="s">
        <v>564</v>
      </c>
      <c r="AX365" s="82"/>
      <c r="AY365" s="81">
        <v>37126.500000000036</v>
      </c>
      <c r="AZ365" s="81">
        <v>53968.6</v>
      </c>
      <c r="BA365" s="81">
        <v>0</v>
      </c>
      <c r="BB365" s="81">
        <v>0</v>
      </c>
      <c r="BC365" s="81">
        <v>0</v>
      </c>
      <c r="BD365" s="81">
        <v>125194.92600000001</v>
      </c>
      <c r="BE365" s="81" t="s">
        <v>564</v>
      </c>
      <c r="BF365" s="82"/>
      <c r="BG365" s="81">
        <v>0</v>
      </c>
      <c r="BH365" s="81">
        <v>0</v>
      </c>
      <c r="BI365" s="81">
        <v>3087.7579999999998</v>
      </c>
      <c r="BJ365" s="81">
        <v>44.656999999999996</v>
      </c>
      <c r="BK365" s="81">
        <v>47.766999999999996</v>
      </c>
      <c r="BL365" s="81">
        <v>0</v>
      </c>
      <c r="BM365" s="82"/>
      <c r="BN365" s="81">
        <v>0</v>
      </c>
      <c r="BO365" s="81">
        <v>0</v>
      </c>
      <c r="BP365" s="81">
        <v>91</v>
      </c>
      <c r="BQ365" s="81">
        <v>3</v>
      </c>
      <c r="BR365" s="81">
        <v>5</v>
      </c>
      <c r="BS365" s="81">
        <v>0</v>
      </c>
      <c r="BT365"/>
      <c r="BU365" s="80">
        <v>2512.9949999999999</v>
      </c>
      <c r="BV365" s="80">
        <v>36.53</v>
      </c>
      <c r="BW365" s="80">
        <v>368.85599999999999</v>
      </c>
      <c r="BX365" s="80">
        <v>7.8840000000000003</v>
      </c>
      <c r="BY365" s="80">
        <v>253.19900000000001</v>
      </c>
      <c r="BZ365" s="80">
        <v>0.71799999999999997</v>
      </c>
      <c r="CA365" s="80">
        <v>0</v>
      </c>
      <c r="CB365" s="80">
        <v>0</v>
      </c>
      <c r="CC365" s="80">
        <v>0</v>
      </c>
    </row>
    <row r="366" spans="1:81">
      <c r="A366" s="80" t="s">
        <v>2032</v>
      </c>
      <c r="B366" s="80">
        <v>322</v>
      </c>
      <c r="C366" s="80">
        <v>16</v>
      </c>
      <c r="D366" s="80">
        <v>19</v>
      </c>
      <c r="E366" s="80">
        <v>2019</v>
      </c>
      <c r="F366" s="80" t="s">
        <v>73</v>
      </c>
      <c r="G366" s="80" t="s">
        <v>2016</v>
      </c>
      <c r="H366" s="80" t="s">
        <v>2017</v>
      </c>
      <c r="I366" s="177"/>
      <c r="J366" s="81">
        <v>725.49283739627538</v>
      </c>
      <c r="K366" s="81">
        <v>13.652896720598298</v>
      </c>
      <c r="L366" s="81">
        <v>10.647047246027759</v>
      </c>
      <c r="M366" s="81">
        <v>301.36992007924454</v>
      </c>
      <c r="N366" s="81">
        <v>282.65137331553871</v>
      </c>
      <c r="O366" s="81">
        <v>265.7137263861847</v>
      </c>
      <c r="P366" s="81">
        <v>182.28775681750233</v>
      </c>
      <c r="Q366" s="81">
        <v>15.634168761592248</v>
      </c>
      <c r="R366" s="81">
        <v>10.930762375354519</v>
      </c>
      <c r="S366" s="81">
        <v>18.353795631599997</v>
      </c>
      <c r="T366" s="82"/>
      <c r="U366" s="81">
        <v>142504833</v>
      </c>
      <c r="V366" s="81">
        <v>7614</v>
      </c>
      <c r="W366" s="81">
        <v>223</v>
      </c>
      <c r="X366" s="81">
        <v>84002</v>
      </c>
      <c r="Y366" s="81">
        <v>107109</v>
      </c>
      <c r="Z366" s="81">
        <v>166355</v>
      </c>
      <c r="AA366" s="81">
        <v>37851</v>
      </c>
      <c r="AB366" s="81">
        <v>253354</v>
      </c>
      <c r="AC366" s="81">
        <v>1927509</v>
      </c>
      <c r="AD366" s="81">
        <v>18.353795631600001</v>
      </c>
      <c r="AE366" s="82"/>
      <c r="AF366" s="81">
        <v>903835098.92782712</v>
      </c>
      <c r="AG366" s="81">
        <v>10507065.216900609</v>
      </c>
      <c r="AH366" s="81">
        <v>1601388.3454219841</v>
      </c>
      <c r="AI366" s="81">
        <v>506954018.0585295</v>
      </c>
      <c r="AJ366" s="81">
        <v>485156618.65582621</v>
      </c>
      <c r="AK366" s="81">
        <v>0</v>
      </c>
      <c r="AL366" s="81">
        <v>0</v>
      </c>
      <c r="AM366" s="81">
        <v>34504907.55210913</v>
      </c>
      <c r="AN366" s="81">
        <v>0</v>
      </c>
      <c r="AO366" s="81">
        <v>0</v>
      </c>
      <c r="AP366" s="82"/>
      <c r="AQ366" s="81">
        <v>9122</v>
      </c>
      <c r="AR366" s="81">
        <v>1706</v>
      </c>
      <c r="AS366" s="81">
        <v>0</v>
      </c>
      <c r="AT366" s="81">
        <v>0</v>
      </c>
      <c r="AU366" s="81">
        <v>0</v>
      </c>
      <c r="AV366" s="81">
        <v>5</v>
      </c>
      <c r="AW366" s="81" t="s">
        <v>564</v>
      </c>
      <c r="AX366" s="82"/>
      <c r="AY366" s="81">
        <v>39582.700000000121</v>
      </c>
      <c r="AZ366" s="81">
        <v>57051.800000000017</v>
      </c>
      <c r="BA366" s="81">
        <v>0</v>
      </c>
      <c r="BB366" s="81">
        <v>0</v>
      </c>
      <c r="BC366" s="81">
        <v>0</v>
      </c>
      <c r="BD366" s="81">
        <v>125195.326</v>
      </c>
      <c r="BE366" s="81" t="s">
        <v>564</v>
      </c>
      <c r="BF366" s="82"/>
      <c r="BG366" s="81">
        <v>0</v>
      </c>
      <c r="BH366" s="81">
        <v>0</v>
      </c>
      <c r="BI366" s="81">
        <v>2619.27</v>
      </c>
      <c r="BJ366" s="81">
        <v>48.399000000000001</v>
      </c>
      <c r="BK366" s="81">
        <v>43.308</v>
      </c>
      <c r="BL366" s="81">
        <v>0</v>
      </c>
      <c r="BM366" s="82"/>
      <c r="BN366" s="81">
        <v>0</v>
      </c>
      <c r="BO366" s="81">
        <v>0</v>
      </c>
      <c r="BP366" s="81">
        <v>90</v>
      </c>
      <c r="BQ366" s="81">
        <v>3</v>
      </c>
      <c r="BR366" s="81">
        <v>5</v>
      </c>
      <c r="BS366" s="81">
        <v>0</v>
      </c>
      <c r="BT366"/>
      <c r="BU366" s="80">
        <v>2365.8580000000002</v>
      </c>
      <c r="BV366" s="80">
        <v>40.085000000000001</v>
      </c>
      <c r="BW366" s="80">
        <v>191.72800000000001</v>
      </c>
      <c r="BX366" s="80">
        <v>3.0950000000000002</v>
      </c>
      <c r="BY366" s="80">
        <v>92.257999999999996</v>
      </c>
      <c r="BZ366" s="80">
        <v>0.85299999999999998</v>
      </c>
      <c r="CA366" s="80">
        <v>0</v>
      </c>
      <c r="CB366" s="80">
        <v>17.100000000000001</v>
      </c>
      <c r="CC366" s="80">
        <v>0</v>
      </c>
    </row>
    <row r="367" spans="1:81">
      <c r="A367" s="80" t="s">
        <v>2033</v>
      </c>
      <c r="B367" s="80">
        <v>323</v>
      </c>
      <c r="C367" s="80">
        <v>17</v>
      </c>
      <c r="D367" s="80">
        <v>19</v>
      </c>
      <c r="E367" s="80">
        <v>2020</v>
      </c>
      <c r="F367" s="80" t="s">
        <v>218</v>
      </c>
      <c r="G367" s="80" t="s">
        <v>2016</v>
      </c>
      <c r="H367" s="80" t="s">
        <v>2017</v>
      </c>
      <c r="I367" s="177"/>
      <c r="J367" s="81">
        <v>638.8171460854378</v>
      </c>
      <c r="K367" s="81">
        <v>15.239707300299784</v>
      </c>
      <c r="L367" s="81">
        <v>16.330021114847259</v>
      </c>
      <c r="M367" s="81">
        <v>274.24802810864298</v>
      </c>
      <c r="N367" s="81">
        <v>292.1980655167265</v>
      </c>
      <c r="O367" s="81">
        <v>233.42277241830638</v>
      </c>
      <c r="P367" s="81">
        <v>170.62796653325267</v>
      </c>
      <c r="Q367" s="81">
        <v>14.87304715571959</v>
      </c>
      <c r="R367" s="81">
        <v>9.7537169419630665</v>
      </c>
      <c r="S367" s="81">
        <v>24.567544585136801</v>
      </c>
      <c r="T367" s="82"/>
      <c r="U367" s="81">
        <v>135508292</v>
      </c>
      <c r="V367" s="81">
        <v>7473</v>
      </c>
      <c r="W367" s="81">
        <v>331</v>
      </c>
      <c r="X367" s="81">
        <v>82931</v>
      </c>
      <c r="Y367" s="81">
        <v>108163</v>
      </c>
      <c r="Z367" s="81">
        <v>166798</v>
      </c>
      <c r="AA367" s="81">
        <v>38494</v>
      </c>
      <c r="AB367" s="81">
        <v>252243</v>
      </c>
      <c r="AC367" s="81">
        <v>1728923.9999999998</v>
      </c>
      <c r="AD367" s="81">
        <v>24.567544585136801</v>
      </c>
      <c r="AE367" s="82"/>
      <c r="AF367" s="81">
        <v>839327960.65418172</v>
      </c>
      <c r="AG367" s="81">
        <v>11127359.717815652</v>
      </c>
      <c r="AH367" s="81">
        <v>2418814.8212685217</v>
      </c>
      <c r="AI367" s="81">
        <v>472718559.79831684</v>
      </c>
      <c r="AJ367" s="81">
        <v>518218279.39807916</v>
      </c>
      <c r="AK367" s="81"/>
      <c r="AL367" s="81"/>
      <c r="AM367" s="81">
        <v>32920513.978181418</v>
      </c>
      <c r="AN367" s="81"/>
      <c r="AO367" s="81"/>
      <c r="AP367" s="82"/>
      <c r="AQ367" s="81">
        <v>9622</v>
      </c>
      <c r="AR367" s="81">
        <v>1741</v>
      </c>
      <c r="AS367" s="81">
        <v>0</v>
      </c>
      <c r="AT367" s="81">
        <v>0</v>
      </c>
      <c r="AU367" s="81">
        <v>0</v>
      </c>
      <c r="AV367" s="81">
        <v>7</v>
      </c>
      <c r="AW367" s="81">
        <v>0</v>
      </c>
      <c r="AX367" s="82"/>
      <c r="AY367" s="81">
        <v>42315.800000000287</v>
      </c>
      <c r="AZ367" s="81">
        <v>63200.099999999948</v>
      </c>
      <c r="BA367" s="81">
        <v>0</v>
      </c>
      <c r="BB367" s="81">
        <v>0</v>
      </c>
      <c r="BC367" s="81">
        <v>0</v>
      </c>
      <c r="BD367" s="81">
        <v>131862.39000000001</v>
      </c>
      <c r="BE367" s="81">
        <v>0</v>
      </c>
      <c r="BF367" s="82"/>
      <c r="BG367" s="81">
        <v>0</v>
      </c>
      <c r="BH367" s="81">
        <v>0</v>
      </c>
      <c r="BI367" s="81">
        <v>2598.8290000000002</v>
      </c>
      <c r="BJ367" s="81">
        <v>180.976</v>
      </c>
      <c r="BK367" s="81">
        <v>17.312999999999999</v>
      </c>
      <c r="BL367" s="81">
        <v>0</v>
      </c>
      <c r="BM367" s="82"/>
      <c r="BN367" s="81">
        <v>0</v>
      </c>
      <c r="BO367" s="81">
        <v>0</v>
      </c>
      <c r="BP367" s="81">
        <v>88</v>
      </c>
      <c r="BQ367" s="81">
        <v>4</v>
      </c>
      <c r="BR367" s="81">
        <v>4</v>
      </c>
      <c r="BS367" s="81">
        <v>0</v>
      </c>
      <c r="BT367"/>
      <c r="BU367" s="80">
        <v>2229.8589999999999</v>
      </c>
      <c r="BV367" s="80">
        <v>6.8529999999999998</v>
      </c>
      <c r="BW367" s="80">
        <v>321.39699999999999</v>
      </c>
      <c r="BX367" s="80">
        <v>7.7350000000000003</v>
      </c>
      <c r="BY367" s="80">
        <v>216.45400000000001</v>
      </c>
      <c r="BZ367" s="80">
        <v>0</v>
      </c>
      <c r="CA367" s="80">
        <v>0</v>
      </c>
      <c r="CB367" s="80">
        <v>14.82</v>
      </c>
      <c r="CC367" s="80">
        <v>0</v>
      </c>
    </row>
    <row r="368" spans="1:81">
      <c r="A368" s="80" t="s">
        <v>2034</v>
      </c>
      <c r="B368" s="80">
        <v>323</v>
      </c>
      <c r="C368" s="80">
        <v>18</v>
      </c>
      <c r="D368" s="80">
        <v>19</v>
      </c>
      <c r="E368" s="80">
        <v>2021</v>
      </c>
      <c r="F368" s="80" t="s">
        <v>75</v>
      </c>
      <c r="G368" s="174" t="s">
        <v>2016</v>
      </c>
      <c r="H368" s="80" t="s">
        <v>2017</v>
      </c>
      <c r="I368" s="177"/>
      <c r="J368" s="81">
        <v>694.69546027104025</v>
      </c>
      <c r="K368" s="81">
        <v>16.541123394306602</v>
      </c>
      <c r="L368" s="81">
        <v>14.721048830884216</v>
      </c>
      <c r="M368" s="81">
        <v>312.33975439722985</v>
      </c>
      <c r="N368" s="81">
        <v>277.43480592598809</v>
      </c>
      <c r="O368" s="81">
        <v>227.08744984706919</v>
      </c>
      <c r="P368" s="81">
        <v>175.91643286164515</v>
      </c>
      <c r="Q368" s="81">
        <v>14.960000810316149</v>
      </c>
      <c r="R368" s="81">
        <v>9.6098809851061926</v>
      </c>
      <c r="S368" s="81">
        <v>22.5539350323</v>
      </c>
      <c r="T368" s="82"/>
      <c r="U368" s="81">
        <v>146408513</v>
      </c>
      <c r="V368" s="81">
        <v>7473</v>
      </c>
      <c r="W368" s="81">
        <v>331</v>
      </c>
      <c r="X368" s="81">
        <v>82931</v>
      </c>
      <c r="Y368" s="81">
        <v>108835</v>
      </c>
      <c r="Z368" s="81">
        <v>167088</v>
      </c>
      <c r="AA368" s="81">
        <v>38703</v>
      </c>
      <c r="AB368" s="81">
        <v>250709</v>
      </c>
      <c r="AC368" s="81">
        <v>1651070.9999999995</v>
      </c>
      <c r="AD368" s="81">
        <v>22.5539350323</v>
      </c>
      <c r="AE368" s="82"/>
      <c r="AF368" s="81">
        <v>891255107.31243718</v>
      </c>
      <c r="AG368" s="81">
        <v>11814973.446501352</v>
      </c>
      <c r="AH368" s="81">
        <v>2272984.4370854651</v>
      </c>
      <c r="AI368" s="81">
        <v>515564679.7289837</v>
      </c>
      <c r="AJ368" s="81">
        <v>482638478.83915424</v>
      </c>
      <c r="AK368" s="81">
        <v>0</v>
      </c>
      <c r="AL368" s="81">
        <v>0</v>
      </c>
      <c r="AM368" s="81">
        <v>32909038.048406467</v>
      </c>
      <c r="AN368" s="81">
        <v>0</v>
      </c>
      <c r="AO368" s="81">
        <v>0</v>
      </c>
      <c r="AP368" s="82"/>
      <c r="AQ368" s="81">
        <v>10157</v>
      </c>
      <c r="AR368" s="81">
        <v>1760</v>
      </c>
      <c r="AS368" s="81">
        <v>0</v>
      </c>
      <c r="AT368" s="81">
        <v>0</v>
      </c>
      <c r="AU368" s="81">
        <v>0</v>
      </c>
      <c r="AV368" s="81">
        <v>9</v>
      </c>
      <c r="AW368" s="81"/>
      <c r="AX368" s="82"/>
      <c r="AY368" s="81">
        <v>45420.800000000418</v>
      </c>
      <c r="AZ368" s="81">
        <v>65602.399999999951</v>
      </c>
      <c r="BA368" s="81">
        <v>0</v>
      </c>
      <c r="BB368" s="81">
        <v>0</v>
      </c>
      <c r="BC368" s="81">
        <v>0</v>
      </c>
      <c r="BD368" s="81">
        <v>132772.39000000001</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2035</v>
      </c>
      <c r="B369" s="80">
        <v>323</v>
      </c>
      <c r="C369" s="80">
        <v>19</v>
      </c>
      <c r="D369" s="80">
        <v>19</v>
      </c>
      <c r="E369" s="80">
        <v>2022</v>
      </c>
      <c r="F369" s="80" t="s">
        <v>568</v>
      </c>
      <c r="G369" s="174" t="s">
        <v>2016</v>
      </c>
      <c r="H369" s="80" t="s">
        <v>2017</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10749</v>
      </c>
      <c r="AR369" s="81">
        <v>1780</v>
      </c>
      <c r="AS369" s="81">
        <v>0</v>
      </c>
      <c r="AT369" s="81">
        <v>0</v>
      </c>
      <c r="AU369" s="81">
        <v>0</v>
      </c>
      <c r="AV369" s="81">
        <v>10</v>
      </c>
      <c r="AW369" s="81"/>
      <c r="AX369" s="82"/>
      <c r="AY369" s="81">
        <v>48961.100000000588</v>
      </c>
      <c r="AZ369" s="81">
        <v>67603.499999999942</v>
      </c>
      <c r="BA369" s="81">
        <v>0</v>
      </c>
      <c r="BB369" s="81">
        <v>0</v>
      </c>
      <c r="BC369" s="81">
        <v>0</v>
      </c>
      <c r="BD369" s="81">
        <v>242164.39</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2036</v>
      </c>
      <c r="B370" s="80">
        <v>290</v>
      </c>
      <c r="C370" s="80">
        <v>1</v>
      </c>
      <c r="D370" s="80">
        <v>18</v>
      </c>
      <c r="E370" s="80">
        <v>1990</v>
      </c>
      <c r="F370" s="80" t="s">
        <v>562</v>
      </c>
      <c r="G370" s="80" t="s">
        <v>2037</v>
      </c>
      <c r="H370" s="80" t="s">
        <v>2038</v>
      </c>
      <c r="I370" s="177"/>
      <c r="J370" s="81">
        <v>998.67021089511024</v>
      </c>
      <c r="K370" s="81">
        <v>33.033726478207406</v>
      </c>
      <c r="L370" s="81">
        <v>24.64965445905495</v>
      </c>
      <c r="M370" s="81">
        <v>263.01788785463242</v>
      </c>
      <c r="N370" s="81">
        <v>241.78843640042854</v>
      </c>
      <c r="O370" s="81">
        <v>190.2474478372059</v>
      </c>
      <c r="P370" s="81">
        <v>235.94062031524169</v>
      </c>
      <c r="Q370" s="81">
        <v>16.219895058531861</v>
      </c>
      <c r="R370" s="81">
        <v>76.502940546103872</v>
      </c>
      <c r="S370" s="81">
        <v>13.018251054620141</v>
      </c>
      <c r="T370" s="82"/>
      <c r="U370" s="81">
        <v>46046033</v>
      </c>
      <c r="V370" s="81">
        <v>11343</v>
      </c>
      <c r="W370" s="81">
        <v>258</v>
      </c>
      <c r="X370" s="81">
        <v>111849</v>
      </c>
      <c r="Y370" s="81">
        <v>91700</v>
      </c>
      <c r="Z370" s="81">
        <v>78251</v>
      </c>
      <c r="AA370" s="81">
        <v>57289</v>
      </c>
      <c r="AB370" s="81">
        <v>263356</v>
      </c>
      <c r="AC370" s="81">
        <v>13250447</v>
      </c>
      <c r="AD370" s="81">
        <v>13.018251054620141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2039</v>
      </c>
      <c r="B371" s="80">
        <v>291</v>
      </c>
      <c r="C371" s="80">
        <v>2</v>
      </c>
      <c r="D371" s="80">
        <v>18</v>
      </c>
      <c r="E371" s="80">
        <v>2005</v>
      </c>
      <c r="F371" s="80" t="s">
        <v>565</v>
      </c>
      <c r="G371" s="80" t="s">
        <v>2037</v>
      </c>
      <c r="H371" s="80" t="s">
        <v>2038</v>
      </c>
      <c r="I371" s="177"/>
      <c r="J371" s="81">
        <v>649.31860135569877</v>
      </c>
      <c r="K371" s="81">
        <v>22.682576649291875</v>
      </c>
      <c r="L371" s="81">
        <v>24.983402388406503</v>
      </c>
      <c r="M371" s="81">
        <v>445.07823358080225</v>
      </c>
      <c r="N371" s="81">
        <v>399.06116365171476</v>
      </c>
      <c r="O371" s="81">
        <v>285.17159722711466</v>
      </c>
      <c r="P371" s="81">
        <v>219.52630544323392</v>
      </c>
      <c r="Q371" s="81">
        <v>15.397383736233339</v>
      </c>
      <c r="R371" s="81">
        <v>46.799304614321969</v>
      </c>
      <c r="S371" s="81">
        <v>20.029665700000002</v>
      </c>
      <c r="T371" s="82"/>
      <c r="U371" s="81">
        <v>43031563</v>
      </c>
      <c r="V371" s="81">
        <v>9830</v>
      </c>
      <c r="W371" s="81">
        <v>298</v>
      </c>
      <c r="X371" s="81">
        <v>94686</v>
      </c>
      <c r="Y371" s="81">
        <v>108465</v>
      </c>
      <c r="Z371" s="81">
        <v>135732</v>
      </c>
      <c r="AA371" s="81">
        <v>43655</v>
      </c>
      <c r="AB371" s="81">
        <v>261350</v>
      </c>
      <c r="AC371" s="81">
        <v>8275488</v>
      </c>
      <c r="AD371" s="81">
        <v>20.029665700000002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2040</v>
      </c>
      <c r="B372" s="80">
        <v>292</v>
      </c>
      <c r="C372" s="80">
        <v>3</v>
      </c>
      <c r="D372" s="80">
        <v>18</v>
      </c>
      <c r="E372" s="80">
        <v>2006</v>
      </c>
      <c r="F372" s="80" t="s">
        <v>566</v>
      </c>
      <c r="G372" s="80" t="s">
        <v>2037</v>
      </c>
      <c r="H372" s="80" t="s">
        <v>2038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2041</v>
      </c>
      <c r="B373" s="80">
        <v>293</v>
      </c>
      <c r="C373" s="80">
        <v>4</v>
      </c>
      <c r="D373" s="80">
        <v>18</v>
      </c>
      <c r="E373" s="80">
        <v>2007</v>
      </c>
      <c r="F373" s="80" t="s">
        <v>567</v>
      </c>
      <c r="G373" s="80" t="s">
        <v>2037</v>
      </c>
      <c r="H373" s="80" t="s">
        <v>2038</v>
      </c>
      <c r="I373" s="177"/>
      <c r="J373" s="81">
        <v>696.73484362580621</v>
      </c>
      <c r="K373" s="81">
        <v>21.554983993793936</v>
      </c>
      <c r="L373" s="81">
        <v>20.268705004966215</v>
      </c>
      <c r="M373" s="81">
        <v>453.01187453691682</v>
      </c>
      <c r="N373" s="81">
        <v>381.82825008001328</v>
      </c>
      <c r="O373" s="81">
        <v>274.96240439168315</v>
      </c>
      <c r="P373" s="81">
        <v>215.50457252118528</v>
      </c>
      <c r="Q373" s="81">
        <v>16.168195368005026</v>
      </c>
      <c r="R373" s="81">
        <v>40.709593879543988</v>
      </c>
      <c r="S373" s="81">
        <v>20.542914137</v>
      </c>
      <c r="T373" s="82"/>
      <c r="U373" s="81">
        <v>49984423</v>
      </c>
      <c r="V373" s="81">
        <v>9464</v>
      </c>
      <c r="W373" s="81">
        <v>263</v>
      </c>
      <c r="X373" s="81">
        <v>115939</v>
      </c>
      <c r="Y373" s="81">
        <v>110232</v>
      </c>
      <c r="Z373" s="81">
        <v>136049</v>
      </c>
      <c r="AA373" s="81">
        <v>42202</v>
      </c>
      <c r="AB373" s="81">
        <v>259920</v>
      </c>
      <c r="AC373" s="81">
        <v>7405196.5</v>
      </c>
      <c r="AD373" s="81">
        <v>20.542914137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2042</v>
      </c>
      <c r="B374" s="80">
        <v>294</v>
      </c>
      <c r="C374" s="80">
        <v>5</v>
      </c>
      <c r="D374" s="80">
        <v>18</v>
      </c>
      <c r="E374" s="80">
        <v>2008</v>
      </c>
      <c r="F374" s="80" t="s">
        <v>84</v>
      </c>
      <c r="G374" s="80" t="s">
        <v>2037</v>
      </c>
      <c r="H374" s="80" t="s">
        <v>2038</v>
      </c>
      <c r="I374" s="177"/>
      <c r="J374" s="81">
        <v>579.47446018251128</v>
      </c>
      <c r="K374" s="81">
        <v>15.955699721352115</v>
      </c>
      <c r="L374" s="81">
        <v>17.385028757495395</v>
      </c>
      <c r="M374" s="81">
        <v>494.87467329526612</v>
      </c>
      <c r="N374" s="81">
        <v>382.18593582679443</v>
      </c>
      <c r="O374" s="81">
        <v>266.71087871686802</v>
      </c>
      <c r="P374" s="81">
        <v>208.92392637077893</v>
      </c>
      <c r="Q374" s="81">
        <v>15.871683856246017</v>
      </c>
      <c r="R374" s="81">
        <v>38.141187330488634</v>
      </c>
      <c r="S374" s="81">
        <v>18.350694648000001</v>
      </c>
      <c r="T374" s="82"/>
      <c r="U374" s="81">
        <v>47138466</v>
      </c>
      <c r="V374" s="81">
        <v>9464</v>
      </c>
      <c r="W374" s="81">
        <v>263</v>
      </c>
      <c r="X374" s="81">
        <v>115939</v>
      </c>
      <c r="Y374" s="81">
        <v>110840</v>
      </c>
      <c r="Z374" s="81">
        <v>136598</v>
      </c>
      <c r="AA374" s="81">
        <v>40960</v>
      </c>
      <c r="AB374" s="81">
        <v>259346</v>
      </c>
      <c r="AC374" s="81">
        <v>7204345.5</v>
      </c>
      <c r="AD374" s="81">
        <v>18.350694648000001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2043</v>
      </c>
      <c r="B375" s="80">
        <v>295</v>
      </c>
      <c r="C375" s="80">
        <v>6</v>
      </c>
      <c r="D375" s="80">
        <v>18</v>
      </c>
      <c r="E375" s="80">
        <v>2009</v>
      </c>
      <c r="F375" s="80" t="s">
        <v>85</v>
      </c>
      <c r="G375" s="80" t="s">
        <v>2037</v>
      </c>
      <c r="H375" s="80" t="s">
        <v>2038</v>
      </c>
      <c r="I375" s="177"/>
      <c r="J375" s="81">
        <v>531.55949520385923</v>
      </c>
      <c r="K375" s="81">
        <v>18.171898519037068</v>
      </c>
      <c r="L375" s="81">
        <v>28.736947858522399</v>
      </c>
      <c r="M375" s="81">
        <v>532.56157758627421</v>
      </c>
      <c r="N375" s="81">
        <v>382.38194375147845</v>
      </c>
      <c r="O375" s="81">
        <v>271.9037764555066</v>
      </c>
      <c r="P375" s="81">
        <v>198.38551469679399</v>
      </c>
      <c r="Q375" s="81">
        <v>15.115620172517607</v>
      </c>
      <c r="R375" s="81">
        <v>34.783227915396978</v>
      </c>
      <c r="S375" s="81">
        <v>15.148910775000001</v>
      </c>
      <c r="T375" s="82"/>
      <c r="U375" s="81">
        <v>45342550</v>
      </c>
      <c r="V375" s="81">
        <v>9178</v>
      </c>
      <c r="W375" s="81">
        <v>761</v>
      </c>
      <c r="X375" s="81">
        <v>127119</v>
      </c>
      <c r="Y375" s="81">
        <v>111393</v>
      </c>
      <c r="Z375" s="81">
        <v>137454</v>
      </c>
      <c r="AA375" s="81">
        <v>39929</v>
      </c>
      <c r="AB375" s="81">
        <v>259281</v>
      </c>
      <c r="AC375" s="81">
        <v>6409633</v>
      </c>
      <c r="AD375" s="81">
        <v>15.148910775000001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294.58999999999997</v>
      </c>
      <c r="BJ375" s="81">
        <v>0</v>
      </c>
      <c r="BK375" s="81">
        <v>80.944000000000003</v>
      </c>
      <c r="BL375" s="81">
        <v>0</v>
      </c>
      <c r="BM375" s="82"/>
      <c r="BN375" s="81">
        <v>0</v>
      </c>
      <c r="BO375" s="81">
        <v>0</v>
      </c>
      <c r="BP375" s="81">
        <v>12</v>
      </c>
      <c r="BQ375" s="81">
        <v>0</v>
      </c>
      <c r="BR375" s="81">
        <v>12</v>
      </c>
      <c r="BS375" s="81">
        <v>0</v>
      </c>
      <c r="BT375"/>
      <c r="BU375" s="80"/>
      <c r="BV375" s="80"/>
      <c r="BW375" s="80"/>
      <c r="BX375" s="80"/>
      <c r="BY375" s="80"/>
      <c r="BZ375" s="80"/>
      <c r="CA375" s="80"/>
      <c r="CB375" s="80"/>
      <c r="CC375" s="80"/>
    </row>
    <row r="376" spans="1:81">
      <c r="A376" s="80" t="s">
        <v>2044</v>
      </c>
      <c r="B376" s="80">
        <v>296</v>
      </c>
      <c r="C376" s="80">
        <v>7</v>
      </c>
      <c r="D376" s="80">
        <v>18</v>
      </c>
      <c r="E376" s="80">
        <v>2010</v>
      </c>
      <c r="F376" s="80" t="s">
        <v>86</v>
      </c>
      <c r="G376" s="80" t="s">
        <v>2037</v>
      </c>
      <c r="H376" s="80" t="s">
        <v>2038</v>
      </c>
      <c r="I376" s="177"/>
      <c r="J376" s="81">
        <v>493.3794588073045</v>
      </c>
      <c r="K376" s="81">
        <v>17.77412078404608</v>
      </c>
      <c r="L376" s="81">
        <v>24.586538296041159</v>
      </c>
      <c r="M376" s="81">
        <v>497.52988896689885</v>
      </c>
      <c r="N376" s="81">
        <v>319.10935295758014</v>
      </c>
      <c r="O376" s="81">
        <v>273.31806332896718</v>
      </c>
      <c r="P376" s="81">
        <v>199.47179107973574</v>
      </c>
      <c r="Q376" s="81">
        <v>15.697839520326315</v>
      </c>
      <c r="R376" s="81">
        <v>44.381467375614108</v>
      </c>
      <c r="S376" s="81">
        <v>19.764562726000005</v>
      </c>
      <c r="T376" s="82"/>
      <c r="U376" s="81">
        <v>49025006</v>
      </c>
      <c r="V376" s="81">
        <v>9178</v>
      </c>
      <c r="W376" s="81">
        <v>761</v>
      </c>
      <c r="X376" s="81">
        <v>127119</v>
      </c>
      <c r="Y376" s="81">
        <v>111762</v>
      </c>
      <c r="Z376" s="81">
        <v>138811</v>
      </c>
      <c r="AA376" s="81">
        <v>39145</v>
      </c>
      <c r="AB376" s="81">
        <v>258013</v>
      </c>
      <c r="AC376" s="81">
        <v>7750272</v>
      </c>
      <c r="AD376" s="81">
        <v>19.764562726000005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284.50599999999997</v>
      </c>
      <c r="BJ376" s="81">
        <v>0</v>
      </c>
      <c r="BK376" s="81">
        <v>69.022999999999996</v>
      </c>
      <c r="BL376" s="81">
        <v>0</v>
      </c>
      <c r="BM376" s="82"/>
      <c r="BN376" s="81">
        <v>0</v>
      </c>
      <c r="BO376" s="81">
        <v>0</v>
      </c>
      <c r="BP376" s="81">
        <v>12</v>
      </c>
      <c r="BQ376" s="81">
        <v>0</v>
      </c>
      <c r="BR376" s="81">
        <v>11</v>
      </c>
      <c r="BS376" s="81">
        <v>0</v>
      </c>
      <c r="BT376"/>
      <c r="BU376" s="80">
        <v>353.529</v>
      </c>
      <c r="BV376" s="80">
        <v>0</v>
      </c>
      <c r="BW376" s="80">
        <v>0</v>
      </c>
      <c r="BX376" s="80">
        <v>0</v>
      </c>
      <c r="BY376" s="80">
        <v>0</v>
      </c>
      <c r="BZ376" s="80">
        <v>0</v>
      </c>
      <c r="CA376" s="80">
        <v>0</v>
      </c>
      <c r="CB376" s="80">
        <v>0</v>
      </c>
      <c r="CC376" s="80">
        <v>0</v>
      </c>
    </row>
    <row r="377" spans="1:81">
      <c r="A377" s="80" t="s">
        <v>2045</v>
      </c>
      <c r="B377" s="80">
        <v>297</v>
      </c>
      <c r="C377" s="80">
        <v>8</v>
      </c>
      <c r="D377" s="80">
        <v>18</v>
      </c>
      <c r="E377" s="80">
        <v>2011</v>
      </c>
      <c r="F377" s="80" t="s">
        <v>87</v>
      </c>
      <c r="G377" s="80" t="s">
        <v>2037</v>
      </c>
      <c r="H377" s="80" t="s">
        <v>2038</v>
      </c>
      <c r="I377" s="177"/>
      <c r="J377" s="81">
        <v>624.01195608183025</v>
      </c>
      <c r="K377" s="81">
        <v>25.319904535662754</v>
      </c>
      <c r="L377" s="81">
        <v>34.092674197568748</v>
      </c>
      <c r="M377" s="81">
        <v>680.12526002312916</v>
      </c>
      <c r="N377" s="81">
        <v>485.89730408296822</v>
      </c>
      <c r="O377" s="81">
        <v>270.74598512521777</v>
      </c>
      <c r="P377" s="81">
        <v>191.60922221771179</v>
      </c>
      <c r="Q377" s="81">
        <v>18.074986653371173</v>
      </c>
      <c r="R377" s="81">
        <v>37.606460530578325</v>
      </c>
      <c r="S377" s="81">
        <v>15.399395832</v>
      </c>
      <c r="T377" s="82"/>
      <c r="U377" s="81">
        <v>48935652</v>
      </c>
      <c r="V377" s="81">
        <v>9178</v>
      </c>
      <c r="W377" s="81">
        <v>761</v>
      </c>
      <c r="X377" s="81">
        <v>127119</v>
      </c>
      <c r="Y377" s="81">
        <v>112833</v>
      </c>
      <c r="Z377" s="81">
        <v>140492</v>
      </c>
      <c r="AA377" s="81">
        <v>38721</v>
      </c>
      <c r="AB377" s="81">
        <v>257558</v>
      </c>
      <c r="AC377" s="81">
        <v>6556301</v>
      </c>
      <c r="AD377" s="81">
        <v>15.399395832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227.64</v>
      </c>
      <c r="BJ377" s="81">
        <v>0</v>
      </c>
      <c r="BK377" s="81">
        <v>58.250999999999991</v>
      </c>
      <c r="BL377" s="81">
        <v>0</v>
      </c>
      <c r="BM377" s="82"/>
      <c r="BN377" s="81">
        <v>0</v>
      </c>
      <c r="BO377" s="81">
        <v>0</v>
      </c>
      <c r="BP377" s="81">
        <v>13</v>
      </c>
      <c r="BQ377" s="81">
        <v>0</v>
      </c>
      <c r="BR377" s="81">
        <v>11</v>
      </c>
      <c r="BS377" s="81">
        <v>0</v>
      </c>
      <c r="BT377"/>
      <c r="BU377" s="80">
        <v>285.89100000000002</v>
      </c>
      <c r="BV377" s="80">
        <v>0</v>
      </c>
      <c r="BW377" s="80">
        <v>0</v>
      </c>
      <c r="BX377" s="80">
        <v>0</v>
      </c>
      <c r="BY377" s="80">
        <v>0</v>
      </c>
      <c r="BZ377" s="80">
        <v>0</v>
      </c>
      <c r="CA377" s="80">
        <v>0</v>
      </c>
      <c r="CB377" s="80">
        <v>0</v>
      </c>
      <c r="CC377" s="80">
        <v>0</v>
      </c>
    </row>
    <row r="378" spans="1:81">
      <c r="A378" s="80" t="s">
        <v>2046</v>
      </c>
      <c r="B378" s="80">
        <v>298</v>
      </c>
      <c r="C378" s="80">
        <v>9</v>
      </c>
      <c r="D378" s="80">
        <v>18</v>
      </c>
      <c r="E378" s="80">
        <v>2012</v>
      </c>
      <c r="F378" s="80" t="s">
        <v>88</v>
      </c>
      <c r="G378" s="80" t="s">
        <v>2037</v>
      </c>
      <c r="H378" s="80" t="s">
        <v>2038</v>
      </c>
      <c r="I378" s="177"/>
      <c r="J378" s="81">
        <v>677.38230962847547</v>
      </c>
      <c r="K378" s="81">
        <v>25.938571771641175</v>
      </c>
      <c r="L378" s="81">
        <v>34.074279446265287</v>
      </c>
      <c r="M378" s="81">
        <v>790.83742841699814</v>
      </c>
      <c r="N378" s="81">
        <v>592.04861342312029</v>
      </c>
      <c r="O378" s="81">
        <v>272.36096745384754</v>
      </c>
      <c r="P378" s="81">
        <v>188.82262578707574</v>
      </c>
      <c r="Q378" s="81">
        <v>19.645970666835257</v>
      </c>
      <c r="R378" s="81">
        <v>45.627604800357794</v>
      </c>
      <c r="S378" s="81">
        <v>19.009423664000003</v>
      </c>
      <c r="T378" s="82"/>
      <c r="U378" s="81">
        <v>48549196</v>
      </c>
      <c r="V378" s="81">
        <v>9178</v>
      </c>
      <c r="W378" s="81">
        <v>761</v>
      </c>
      <c r="X378" s="81">
        <v>127119</v>
      </c>
      <c r="Y378" s="81">
        <v>114829</v>
      </c>
      <c r="Z378" s="81">
        <v>142451</v>
      </c>
      <c r="AA378" s="81">
        <v>37942</v>
      </c>
      <c r="AB378" s="81">
        <v>257662</v>
      </c>
      <c r="AC378" s="81">
        <v>7748672</v>
      </c>
      <c r="AD378" s="81">
        <v>19.009423664000003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267.166</v>
      </c>
      <c r="BJ378" s="81">
        <v>0</v>
      </c>
      <c r="BK378" s="81">
        <v>99.873000000000019</v>
      </c>
      <c r="BL378" s="81">
        <v>0</v>
      </c>
      <c r="BM378" s="82"/>
      <c r="BN378" s="81">
        <v>0</v>
      </c>
      <c r="BO378" s="81">
        <v>0</v>
      </c>
      <c r="BP378" s="81">
        <v>13</v>
      </c>
      <c r="BQ378" s="81">
        <v>0</v>
      </c>
      <c r="BR378" s="81">
        <v>12</v>
      </c>
      <c r="BS378" s="81">
        <v>0</v>
      </c>
      <c r="BT378"/>
      <c r="BU378" s="80">
        <v>344.41300000000001</v>
      </c>
      <c r="BV378" s="80">
        <v>22.626000000000001</v>
      </c>
      <c r="BW378" s="80">
        <v>0</v>
      </c>
      <c r="BX378" s="80">
        <v>0</v>
      </c>
      <c r="BY378" s="80">
        <v>0</v>
      </c>
      <c r="BZ378" s="80">
        <v>0</v>
      </c>
      <c r="CA378" s="80">
        <v>0</v>
      </c>
      <c r="CB378" s="80">
        <v>0</v>
      </c>
      <c r="CC378" s="80">
        <v>0</v>
      </c>
    </row>
    <row r="379" spans="1:81">
      <c r="A379" s="80" t="s">
        <v>2047</v>
      </c>
      <c r="B379" s="80">
        <v>299</v>
      </c>
      <c r="C379" s="80">
        <v>10</v>
      </c>
      <c r="D379" s="80">
        <v>18</v>
      </c>
      <c r="E379" s="80">
        <v>2013</v>
      </c>
      <c r="F379" s="80" t="s">
        <v>89</v>
      </c>
      <c r="G379" s="80" t="s">
        <v>2037</v>
      </c>
      <c r="H379" s="80" t="s">
        <v>2038</v>
      </c>
      <c r="I379" s="177"/>
      <c r="J379" s="81">
        <v>742.33509105971598</v>
      </c>
      <c r="K379" s="81">
        <v>21.988791179730928</v>
      </c>
      <c r="L379" s="81">
        <v>30.581073553265007</v>
      </c>
      <c r="M379" s="81">
        <v>740.50493882103729</v>
      </c>
      <c r="N379" s="81">
        <v>599.63176330770057</v>
      </c>
      <c r="O379" s="81">
        <v>264.47411945726219</v>
      </c>
      <c r="P379" s="81">
        <v>187.78071647652618</v>
      </c>
      <c r="Q379" s="81">
        <v>19.936089179946801</v>
      </c>
      <c r="R379" s="81">
        <v>45.57918208420228</v>
      </c>
      <c r="S379" s="81">
        <v>22.365702327000005</v>
      </c>
      <c r="T379" s="82"/>
      <c r="U379" s="81">
        <v>53014491</v>
      </c>
      <c r="V379" s="81">
        <v>9178</v>
      </c>
      <c r="W379" s="81">
        <v>761</v>
      </c>
      <c r="X379" s="81">
        <v>127119</v>
      </c>
      <c r="Y379" s="81">
        <v>115528</v>
      </c>
      <c r="Z379" s="81">
        <v>144502</v>
      </c>
      <c r="AA379" s="81">
        <v>37591</v>
      </c>
      <c r="AB379" s="81">
        <v>257718</v>
      </c>
      <c r="AC379" s="81">
        <v>7555743.5</v>
      </c>
      <c r="AD379" s="81">
        <v>22.365702327000005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292.363</v>
      </c>
      <c r="BJ379" s="81">
        <v>0</v>
      </c>
      <c r="BK379" s="81">
        <v>117.28399999999999</v>
      </c>
      <c r="BL379" s="81">
        <v>0</v>
      </c>
      <c r="BM379" s="82"/>
      <c r="BN379" s="81">
        <v>0</v>
      </c>
      <c r="BO379" s="81">
        <v>0</v>
      </c>
      <c r="BP379" s="81">
        <v>13</v>
      </c>
      <c r="BQ379" s="81">
        <v>0</v>
      </c>
      <c r="BR379" s="81">
        <v>9</v>
      </c>
      <c r="BS379" s="81">
        <v>0</v>
      </c>
      <c r="BT379"/>
      <c r="BU379" s="80">
        <v>369.298</v>
      </c>
      <c r="BV379" s="80">
        <v>40.348999999999997</v>
      </c>
      <c r="BW379" s="80">
        <v>0</v>
      </c>
      <c r="BX379" s="80">
        <v>0</v>
      </c>
      <c r="BY379" s="80">
        <v>0</v>
      </c>
      <c r="BZ379" s="80">
        <v>0</v>
      </c>
      <c r="CA379" s="80">
        <v>0</v>
      </c>
      <c r="CB379" s="80">
        <v>0</v>
      </c>
      <c r="CC379" s="80">
        <v>0</v>
      </c>
    </row>
    <row r="380" spans="1:81">
      <c r="A380" s="80" t="s">
        <v>2048</v>
      </c>
      <c r="B380" s="80">
        <v>300</v>
      </c>
      <c r="C380" s="80">
        <v>11</v>
      </c>
      <c r="D380" s="80">
        <v>18</v>
      </c>
      <c r="E380" s="80">
        <v>2014</v>
      </c>
      <c r="F380" s="80" t="s">
        <v>90</v>
      </c>
      <c r="G380" s="80" t="s">
        <v>2037</v>
      </c>
      <c r="H380" s="80" t="s">
        <v>2038</v>
      </c>
      <c r="I380" s="177"/>
      <c r="J380" s="81">
        <v>719.22222486910653</v>
      </c>
      <c r="K380" s="81">
        <v>21.247587628058806</v>
      </c>
      <c r="L380" s="81">
        <v>27.931082641355289</v>
      </c>
      <c r="M380" s="81">
        <v>764.10272428790813</v>
      </c>
      <c r="N380" s="81">
        <v>538.22363638586364</v>
      </c>
      <c r="O380" s="81">
        <v>254.25055991717366</v>
      </c>
      <c r="P380" s="81">
        <v>186.69862846939174</v>
      </c>
      <c r="Q380" s="81">
        <v>19.082206384123584</v>
      </c>
      <c r="R380" s="81">
        <v>44.035319746202298</v>
      </c>
      <c r="S380" s="81">
        <v>23.332739264000001</v>
      </c>
      <c r="T380" s="82"/>
      <c r="U380" s="81">
        <v>53220385</v>
      </c>
      <c r="V380" s="81">
        <v>7482</v>
      </c>
      <c r="W380" s="81">
        <v>630</v>
      </c>
      <c r="X380" s="81">
        <v>122343</v>
      </c>
      <c r="Y380" s="81">
        <v>116336</v>
      </c>
      <c r="Z380" s="81">
        <v>146308</v>
      </c>
      <c r="AA380" s="81">
        <v>37181</v>
      </c>
      <c r="AB380" s="81">
        <v>257104</v>
      </c>
      <c r="AC380" s="81">
        <v>7322768</v>
      </c>
      <c r="AD380" s="81">
        <v>23.332739264000001</v>
      </c>
      <c r="AE380" s="82"/>
      <c r="AF380" s="81">
        <v>621634572.59608829</v>
      </c>
      <c r="AG380" s="81">
        <v>15137585.849764386</v>
      </c>
      <c r="AH380" s="81">
        <v>6312565.0496078599</v>
      </c>
      <c r="AI380" s="81">
        <v>786508894.02108419</v>
      </c>
      <c r="AJ380" s="81">
        <v>683963553.258075</v>
      </c>
      <c r="AK380" s="81">
        <v>0</v>
      </c>
      <c r="AL380" s="81">
        <v>0</v>
      </c>
      <c r="AM380" s="81">
        <v>35296537.239658989</v>
      </c>
      <c r="AN380" s="81">
        <v>0</v>
      </c>
      <c r="AO380" s="81">
        <v>0</v>
      </c>
      <c r="AP380" s="82"/>
      <c r="AQ380" s="81">
        <v>3561</v>
      </c>
      <c r="AR380" s="81">
        <v>783</v>
      </c>
      <c r="AS380" s="81">
        <v>1</v>
      </c>
      <c r="AT380" s="81">
        <v>0</v>
      </c>
      <c r="AU380" s="81">
        <v>0</v>
      </c>
      <c r="AV380" s="81">
        <v>0</v>
      </c>
      <c r="AW380" s="81" t="s">
        <v>564</v>
      </c>
      <c r="AX380" s="82"/>
      <c r="AY380" s="81">
        <v>15891.672</v>
      </c>
      <c r="AZ380" s="81">
        <v>37372.490999999995</v>
      </c>
      <c r="BA380" s="81">
        <v>0.5</v>
      </c>
      <c r="BB380" s="81">
        <v>0</v>
      </c>
      <c r="BC380" s="81">
        <v>0</v>
      </c>
      <c r="BD380" s="81">
        <v>0</v>
      </c>
      <c r="BE380" s="81" t="s">
        <v>564</v>
      </c>
      <c r="BF380" s="82"/>
      <c r="BG380" s="81">
        <v>0</v>
      </c>
      <c r="BH380" s="81">
        <v>0</v>
      </c>
      <c r="BI380" s="81">
        <v>271.89600000000002</v>
      </c>
      <c r="BJ380" s="81">
        <v>0</v>
      </c>
      <c r="BK380" s="81">
        <v>100.38200000000001</v>
      </c>
      <c r="BL380" s="81">
        <v>0</v>
      </c>
      <c r="BM380" s="82"/>
      <c r="BN380" s="81">
        <v>0</v>
      </c>
      <c r="BO380" s="81">
        <v>0</v>
      </c>
      <c r="BP380" s="81">
        <v>13</v>
      </c>
      <c r="BQ380" s="81">
        <v>0</v>
      </c>
      <c r="BR380" s="81">
        <v>10</v>
      </c>
      <c r="BS380" s="81">
        <v>0</v>
      </c>
      <c r="BT380"/>
      <c r="BU380" s="80">
        <v>347.35899999999998</v>
      </c>
      <c r="BV380" s="80">
        <v>24.919</v>
      </c>
      <c r="BW380" s="80">
        <v>0</v>
      </c>
      <c r="BX380" s="80">
        <v>0</v>
      </c>
      <c r="BY380" s="80">
        <v>0</v>
      </c>
      <c r="BZ380" s="80">
        <v>0</v>
      </c>
      <c r="CA380" s="80">
        <v>0</v>
      </c>
      <c r="CB380" s="80">
        <v>0</v>
      </c>
      <c r="CC380" s="80">
        <v>0</v>
      </c>
    </row>
    <row r="381" spans="1:81">
      <c r="A381" s="80" t="s">
        <v>2049</v>
      </c>
      <c r="B381" s="80">
        <v>301</v>
      </c>
      <c r="C381" s="80">
        <v>12</v>
      </c>
      <c r="D381" s="80">
        <v>18</v>
      </c>
      <c r="E381" s="80">
        <v>2015</v>
      </c>
      <c r="F381" s="80" t="s">
        <v>91</v>
      </c>
      <c r="G381" s="80" t="s">
        <v>2037</v>
      </c>
      <c r="H381" s="80" t="s">
        <v>2038</v>
      </c>
      <c r="I381" s="177"/>
      <c r="J381" s="81">
        <v>638.92021235246864</v>
      </c>
      <c r="K381" s="81">
        <v>18.96513401950525</v>
      </c>
      <c r="L381" s="81">
        <v>26.973943234808505</v>
      </c>
      <c r="M381" s="81">
        <v>695.70458441401388</v>
      </c>
      <c r="N381" s="81">
        <v>482.01198381021351</v>
      </c>
      <c r="O381" s="81">
        <v>253.51966813098909</v>
      </c>
      <c r="P381" s="81">
        <v>183.9308544735145</v>
      </c>
      <c r="Q381" s="81">
        <v>18.63308739878272</v>
      </c>
      <c r="R381" s="81">
        <v>43.546767654940957</v>
      </c>
      <c r="S381" s="81">
        <v>16.798060464000002</v>
      </c>
      <c r="T381" s="82"/>
      <c r="U381" s="81">
        <v>48573360</v>
      </c>
      <c r="V381" s="81">
        <v>7482</v>
      </c>
      <c r="W381" s="81">
        <v>630</v>
      </c>
      <c r="X381" s="81">
        <v>122343</v>
      </c>
      <c r="Y381" s="81">
        <v>117290</v>
      </c>
      <c r="Z381" s="81">
        <v>147293</v>
      </c>
      <c r="AA381" s="81">
        <v>36601</v>
      </c>
      <c r="AB381" s="81">
        <v>256451</v>
      </c>
      <c r="AC381" s="81">
        <v>7459683</v>
      </c>
      <c r="AD381" s="81">
        <v>16.798060464000002</v>
      </c>
      <c r="AE381" s="82"/>
      <c r="AF381" s="81">
        <v>569722032.97134948</v>
      </c>
      <c r="AG381" s="81">
        <v>12836633.275376154</v>
      </c>
      <c r="AH381" s="81">
        <v>4938641.2779045198</v>
      </c>
      <c r="AI381" s="81">
        <v>747806366.88386989</v>
      </c>
      <c r="AJ381" s="81">
        <v>619721689.24704361</v>
      </c>
      <c r="AK381" s="81">
        <v>0</v>
      </c>
      <c r="AL381" s="81">
        <v>0</v>
      </c>
      <c r="AM381" s="81">
        <v>35145533.77851554</v>
      </c>
      <c r="AN381" s="81">
        <v>0</v>
      </c>
      <c r="AO381" s="81">
        <v>0</v>
      </c>
      <c r="AP381" s="82"/>
      <c r="AQ381" s="81">
        <v>3833</v>
      </c>
      <c r="AR381" s="81">
        <v>1075</v>
      </c>
      <c r="AS381" s="81">
        <v>1</v>
      </c>
      <c r="AT381" s="81">
        <v>0</v>
      </c>
      <c r="AU381" s="81">
        <v>0</v>
      </c>
      <c r="AV381" s="81">
        <v>0</v>
      </c>
      <c r="AW381" s="81" t="s">
        <v>564</v>
      </c>
      <c r="AX381" s="82"/>
      <c r="AY381" s="81">
        <v>17382.712</v>
      </c>
      <c r="AZ381" s="81">
        <v>51553.291000000005</v>
      </c>
      <c r="BA381" s="81">
        <v>0.5</v>
      </c>
      <c r="BB381" s="81">
        <v>0</v>
      </c>
      <c r="BC381" s="81">
        <v>0</v>
      </c>
      <c r="BD381" s="81">
        <v>0</v>
      </c>
      <c r="BE381" s="81" t="s">
        <v>564</v>
      </c>
      <c r="BF381" s="82"/>
      <c r="BG381" s="81">
        <v>0</v>
      </c>
      <c r="BH381" s="81">
        <v>0</v>
      </c>
      <c r="BI381" s="81">
        <v>253.59299999999999</v>
      </c>
      <c r="BJ381" s="81">
        <v>0</v>
      </c>
      <c r="BK381" s="81">
        <v>97.467999999999989</v>
      </c>
      <c r="BL381" s="81">
        <v>0</v>
      </c>
      <c r="BM381" s="82"/>
      <c r="BN381" s="81">
        <v>0</v>
      </c>
      <c r="BO381" s="81">
        <v>0</v>
      </c>
      <c r="BP381" s="81">
        <v>12</v>
      </c>
      <c r="BQ381" s="81">
        <v>0</v>
      </c>
      <c r="BR381" s="81">
        <v>10</v>
      </c>
      <c r="BS381" s="81">
        <v>0</v>
      </c>
      <c r="BT381"/>
      <c r="BU381" s="80">
        <v>327.053</v>
      </c>
      <c r="BV381" s="80">
        <v>24.007999999999999</v>
      </c>
      <c r="BW381" s="80">
        <v>0</v>
      </c>
      <c r="BX381" s="80">
        <v>0</v>
      </c>
      <c r="BY381" s="80">
        <v>0</v>
      </c>
      <c r="BZ381" s="80">
        <v>0</v>
      </c>
      <c r="CA381" s="80">
        <v>0</v>
      </c>
      <c r="CB381" s="80">
        <v>0</v>
      </c>
      <c r="CC381" s="80">
        <v>0</v>
      </c>
    </row>
    <row r="382" spans="1:81">
      <c r="A382" s="80" t="s">
        <v>2050</v>
      </c>
      <c r="B382" s="80">
        <v>302</v>
      </c>
      <c r="C382" s="80">
        <v>13</v>
      </c>
      <c r="D382" s="80">
        <v>18</v>
      </c>
      <c r="E382" s="80">
        <v>2016</v>
      </c>
      <c r="F382" s="80" t="s">
        <v>92</v>
      </c>
      <c r="G382" s="80" t="s">
        <v>2037</v>
      </c>
      <c r="H382" s="80" t="s">
        <v>2038</v>
      </c>
      <c r="I382" s="177"/>
      <c r="J382" s="81">
        <v>491.9834897085471</v>
      </c>
      <c r="K382" s="81">
        <v>17.99059739219976</v>
      </c>
      <c r="L382" s="81">
        <v>29.101685848663195</v>
      </c>
      <c r="M382" s="81">
        <v>495.28936701548747</v>
      </c>
      <c r="N382" s="81">
        <v>405.73026818727197</v>
      </c>
      <c r="O382" s="81">
        <v>253.30435675746924</v>
      </c>
      <c r="P382" s="81">
        <v>177.50368841704022</v>
      </c>
      <c r="Q382" s="81">
        <v>18.082364186157168</v>
      </c>
      <c r="R382" s="81">
        <v>34.951198710450107</v>
      </c>
      <c r="S382" s="81">
        <v>18.516188544000002</v>
      </c>
      <c r="T382" s="82"/>
      <c r="U382" s="81">
        <v>44141582</v>
      </c>
      <c r="V382" s="81">
        <v>7482</v>
      </c>
      <c r="W382" s="81">
        <v>630</v>
      </c>
      <c r="X382" s="81">
        <v>122343</v>
      </c>
      <c r="Y382" s="81">
        <v>118176</v>
      </c>
      <c r="Z382" s="81">
        <v>148977</v>
      </c>
      <c r="AA382" s="81">
        <v>36533</v>
      </c>
      <c r="AB382" s="81">
        <v>256008</v>
      </c>
      <c r="AC382" s="81">
        <v>5969320.6983177382</v>
      </c>
      <c r="AD382" s="81">
        <v>18.516188543999998</v>
      </c>
      <c r="AE382" s="82"/>
      <c r="AF382" s="81">
        <v>487753869.75238383</v>
      </c>
      <c r="AG382" s="81">
        <v>12796693.95083089</v>
      </c>
      <c r="AH382" s="81">
        <v>4594816.9025834873</v>
      </c>
      <c r="AI382" s="81">
        <v>720442220.37554717</v>
      </c>
      <c r="AJ382" s="81">
        <v>675221541.6114465</v>
      </c>
      <c r="AK382" s="81">
        <v>0</v>
      </c>
      <c r="AL382" s="81">
        <v>0</v>
      </c>
      <c r="AM382" s="81">
        <v>35112079.951410986</v>
      </c>
      <c r="AN382" s="81">
        <v>0</v>
      </c>
      <c r="AO382" s="81">
        <v>0</v>
      </c>
      <c r="AP382" s="82"/>
      <c r="AQ382" s="81">
        <v>4176</v>
      </c>
      <c r="AR382" s="81">
        <v>1249</v>
      </c>
      <c r="AS382" s="81">
        <v>1</v>
      </c>
      <c r="AT382" s="81">
        <v>0</v>
      </c>
      <c r="AU382" s="81">
        <v>0</v>
      </c>
      <c r="AV382" s="81">
        <v>0</v>
      </c>
      <c r="AW382" s="81" t="s">
        <v>564</v>
      </c>
      <c r="AX382" s="82"/>
      <c r="AY382" s="81">
        <v>19203.502</v>
      </c>
      <c r="AZ382" s="81">
        <v>62665.191000000013</v>
      </c>
      <c r="BA382" s="81">
        <v>0.5</v>
      </c>
      <c r="BB382" s="81">
        <v>0</v>
      </c>
      <c r="BC382" s="81">
        <v>0</v>
      </c>
      <c r="BD382" s="81">
        <v>0</v>
      </c>
      <c r="BE382" s="81" t="s">
        <v>564</v>
      </c>
      <c r="BF382" s="82"/>
      <c r="BG382" s="81">
        <v>0</v>
      </c>
      <c r="BH382" s="81">
        <v>0</v>
      </c>
      <c r="BI382" s="81">
        <v>251.93799999999999</v>
      </c>
      <c r="BJ382" s="81">
        <v>0</v>
      </c>
      <c r="BK382" s="81">
        <v>76.480999999999995</v>
      </c>
      <c r="BL382" s="81">
        <v>0</v>
      </c>
      <c r="BM382" s="82"/>
      <c r="BN382" s="81">
        <v>0</v>
      </c>
      <c r="BO382" s="81">
        <v>0</v>
      </c>
      <c r="BP382" s="81">
        <v>13</v>
      </c>
      <c r="BQ382" s="81">
        <v>0</v>
      </c>
      <c r="BR382" s="81">
        <v>9</v>
      </c>
      <c r="BS382" s="81">
        <v>0</v>
      </c>
      <c r="BT382"/>
      <c r="BU382" s="80">
        <v>328.41899999999998</v>
      </c>
      <c r="BV382" s="80">
        <v>0</v>
      </c>
      <c r="BW382" s="80">
        <v>0</v>
      </c>
      <c r="BX382" s="80">
        <v>0</v>
      </c>
      <c r="BY382" s="80">
        <v>0</v>
      </c>
      <c r="BZ382" s="80">
        <v>0</v>
      </c>
      <c r="CA382" s="80">
        <v>0</v>
      </c>
      <c r="CB382" s="80">
        <v>0</v>
      </c>
      <c r="CC382" s="80">
        <v>0</v>
      </c>
    </row>
    <row r="383" spans="1:81">
      <c r="A383" s="80" t="s">
        <v>2051</v>
      </c>
      <c r="B383" s="80">
        <v>303</v>
      </c>
      <c r="C383" s="80">
        <v>14</v>
      </c>
      <c r="D383" s="80">
        <v>18</v>
      </c>
      <c r="E383" s="80">
        <v>2017</v>
      </c>
      <c r="F383" s="80" t="s">
        <v>71</v>
      </c>
      <c r="G383" s="80" t="s">
        <v>2037</v>
      </c>
      <c r="H383" s="80" t="s">
        <v>2038</v>
      </c>
      <c r="I383" s="177"/>
      <c r="J383" s="81">
        <v>474.85474167037574</v>
      </c>
      <c r="K383" s="81">
        <v>18.231301656145995</v>
      </c>
      <c r="L383" s="81">
        <v>27.509850498766536</v>
      </c>
      <c r="M383" s="81">
        <v>501.02728107544493</v>
      </c>
      <c r="N383" s="81">
        <v>406.86933079586316</v>
      </c>
      <c r="O383" s="81">
        <v>251.56444796000963</v>
      </c>
      <c r="P383" s="81">
        <v>174.89708722985702</v>
      </c>
      <c r="Q383" s="81">
        <v>17.437772914279098</v>
      </c>
      <c r="R383" s="81">
        <v>33.086912712415483</v>
      </c>
      <c r="S383" s="81">
        <v>20.955938709999998</v>
      </c>
      <c r="T383" s="82"/>
      <c r="U383" s="81">
        <v>42754640</v>
      </c>
      <c r="V383" s="81">
        <v>7482</v>
      </c>
      <c r="W383" s="81">
        <v>630</v>
      </c>
      <c r="X383" s="81">
        <v>122343</v>
      </c>
      <c r="Y383" s="81">
        <v>118883</v>
      </c>
      <c r="Z383" s="81">
        <v>150408</v>
      </c>
      <c r="AA383" s="81">
        <v>36226</v>
      </c>
      <c r="AB383" s="81">
        <v>255309</v>
      </c>
      <c r="AC383" s="81">
        <v>5763044.9999999981</v>
      </c>
      <c r="AD383" s="81">
        <v>20.955938710000002</v>
      </c>
      <c r="AE383" s="82"/>
      <c r="AF383" s="81">
        <v>486545299.85084838</v>
      </c>
      <c r="AG383" s="81">
        <v>13039505.091585349</v>
      </c>
      <c r="AH383" s="81">
        <v>5741126.572440492</v>
      </c>
      <c r="AI383" s="81">
        <v>748819593.4911145</v>
      </c>
      <c r="AJ383" s="81">
        <v>642390722.44055557</v>
      </c>
      <c r="AK383" s="81">
        <v>0</v>
      </c>
      <c r="AL383" s="81">
        <v>0</v>
      </c>
      <c r="AM383" s="81">
        <v>35071001.321326621</v>
      </c>
      <c r="AN383" s="81">
        <v>0</v>
      </c>
      <c r="AO383" s="81">
        <v>0</v>
      </c>
      <c r="AP383" s="82"/>
      <c r="AQ383" s="81">
        <v>4493</v>
      </c>
      <c r="AR383" s="81">
        <v>1362</v>
      </c>
      <c r="AS383" s="81">
        <v>1</v>
      </c>
      <c r="AT383" s="81">
        <v>0</v>
      </c>
      <c r="AU383" s="81">
        <v>0</v>
      </c>
      <c r="AV383" s="81">
        <v>0</v>
      </c>
      <c r="AW383" s="81" t="s">
        <v>564</v>
      </c>
      <c r="AX383" s="82"/>
      <c r="AY383" s="81">
        <v>20886.932000000001</v>
      </c>
      <c r="AZ383" s="81">
        <v>69923.990999999995</v>
      </c>
      <c r="BA383" s="81">
        <v>0.5</v>
      </c>
      <c r="BB383" s="81">
        <v>0</v>
      </c>
      <c r="BC383" s="81">
        <v>0</v>
      </c>
      <c r="BD383" s="81">
        <v>0</v>
      </c>
      <c r="BE383" s="81" t="s">
        <v>564</v>
      </c>
      <c r="BF383" s="82"/>
      <c r="BG383" s="81">
        <v>0</v>
      </c>
      <c r="BH383" s="81">
        <v>0</v>
      </c>
      <c r="BI383" s="81">
        <v>233.34800000000001</v>
      </c>
      <c r="BJ383" s="81">
        <v>0</v>
      </c>
      <c r="BK383" s="81">
        <v>87.417000000000002</v>
      </c>
      <c r="BL383" s="81">
        <v>0</v>
      </c>
      <c r="BM383" s="82"/>
      <c r="BN383" s="81">
        <v>0</v>
      </c>
      <c r="BO383" s="81">
        <v>0</v>
      </c>
      <c r="BP383" s="81">
        <v>13</v>
      </c>
      <c r="BQ383" s="81">
        <v>0</v>
      </c>
      <c r="BR383" s="81">
        <v>11</v>
      </c>
      <c r="BS383" s="81">
        <v>0</v>
      </c>
      <c r="BT383"/>
      <c r="BU383" s="80">
        <v>296.86</v>
      </c>
      <c r="BV383" s="80">
        <v>23.905000000000001</v>
      </c>
      <c r="BW383" s="80">
        <v>0</v>
      </c>
      <c r="BX383" s="80">
        <v>0</v>
      </c>
      <c r="BY383" s="80">
        <v>0</v>
      </c>
      <c r="BZ383" s="80">
        <v>0</v>
      </c>
      <c r="CA383" s="80">
        <v>0</v>
      </c>
      <c r="CB383" s="80">
        <v>0</v>
      </c>
      <c r="CC383" s="80">
        <v>0</v>
      </c>
    </row>
    <row r="384" spans="1:81">
      <c r="A384" s="80" t="s">
        <v>2052</v>
      </c>
      <c r="B384" s="80">
        <v>304</v>
      </c>
      <c r="C384" s="80">
        <v>15</v>
      </c>
      <c r="D384" s="80">
        <v>18</v>
      </c>
      <c r="E384" s="80">
        <v>2018</v>
      </c>
      <c r="F384" s="80" t="s">
        <v>93</v>
      </c>
      <c r="G384" s="80" t="s">
        <v>2037</v>
      </c>
      <c r="H384" s="80" t="s">
        <v>2038</v>
      </c>
      <c r="I384" s="177"/>
      <c r="J384" s="81">
        <v>419.10313397784864</v>
      </c>
      <c r="K384" s="81">
        <v>17.271950577235256</v>
      </c>
      <c r="L384" s="81">
        <v>25.129953368262559</v>
      </c>
      <c r="M384" s="81">
        <v>495.64249987659241</v>
      </c>
      <c r="N384" s="81">
        <v>393.20910289742665</v>
      </c>
      <c r="O384" s="81">
        <v>248.38732157708918</v>
      </c>
      <c r="P384" s="81">
        <v>172.38655859842828</v>
      </c>
      <c r="Q384" s="81">
        <v>16.124775300719325</v>
      </c>
      <c r="R384" s="81">
        <v>33.922006170284739</v>
      </c>
      <c r="S384" s="81">
        <v>19.142262486</v>
      </c>
      <c r="T384" s="82"/>
      <c r="U384" s="81">
        <v>40560319</v>
      </c>
      <c r="V384" s="81">
        <v>7482</v>
      </c>
      <c r="W384" s="81">
        <v>630</v>
      </c>
      <c r="X384" s="81">
        <v>122343</v>
      </c>
      <c r="Y384" s="81">
        <v>119598</v>
      </c>
      <c r="Z384" s="81">
        <v>151352</v>
      </c>
      <c r="AA384" s="81">
        <v>36065</v>
      </c>
      <c r="AB384" s="81">
        <v>254416</v>
      </c>
      <c r="AC384" s="81">
        <v>5885344.5000000009</v>
      </c>
      <c r="AD384" s="81">
        <v>19.142262486</v>
      </c>
      <c r="AE384" s="82"/>
      <c r="AF384" s="81">
        <v>452105540.73293382</v>
      </c>
      <c r="AG384" s="81">
        <v>11626578.811987979</v>
      </c>
      <c r="AH384" s="81">
        <v>5289088.0455916179</v>
      </c>
      <c r="AI384" s="81">
        <v>711198018.16631579</v>
      </c>
      <c r="AJ384" s="81">
        <v>635673074.70101333</v>
      </c>
      <c r="AK384" s="81">
        <v>0</v>
      </c>
      <c r="AL384" s="81">
        <v>0</v>
      </c>
      <c r="AM384" s="81">
        <v>35020644.982814863</v>
      </c>
      <c r="AN384" s="81">
        <v>0</v>
      </c>
      <c r="AO384" s="81">
        <v>0</v>
      </c>
      <c r="AP384" s="82"/>
      <c r="AQ384" s="81">
        <v>4900</v>
      </c>
      <c r="AR384" s="81">
        <v>1515</v>
      </c>
      <c r="AS384" s="81">
        <v>1</v>
      </c>
      <c r="AT384" s="81">
        <v>0</v>
      </c>
      <c r="AU384" s="81">
        <v>0</v>
      </c>
      <c r="AV384" s="81">
        <v>0</v>
      </c>
      <c r="AW384" s="81" t="s">
        <v>564</v>
      </c>
      <c r="AX384" s="82"/>
      <c r="AY384" s="81">
        <v>23169.22800000001</v>
      </c>
      <c r="AZ384" s="81">
        <v>75954.391000000003</v>
      </c>
      <c r="BA384" s="81">
        <v>1</v>
      </c>
      <c r="BB384" s="81">
        <v>0</v>
      </c>
      <c r="BC384" s="81">
        <v>0</v>
      </c>
      <c r="BD384" s="81">
        <v>0</v>
      </c>
      <c r="BE384" s="81" t="s">
        <v>564</v>
      </c>
      <c r="BF384" s="82"/>
      <c r="BG384" s="81">
        <v>0</v>
      </c>
      <c r="BH384" s="81">
        <v>0</v>
      </c>
      <c r="BI384" s="81">
        <v>225.16399999999999</v>
      </c>
      <c r="BJ384" s="81">
        <v>0</v>
      </c>
      <c r="BK384" s="81">
        <v>61.629000000000005</v>
      </c>
      <c r="BL384" s="81">
        <v>0</v>
      </c>
      <c r="BM384" s="82"/>
      <c r="BN384" s="81">
        <v>0</v>
      </c>
      <c r="BO384" s="81">
        <v>0</v>
      </c>
      <c r="BP384" s="81">
        <v>13</v>
      </c>
      <c r="BQ384" s="81">
        <v>0</v>
      </c>
      <c r="BR384" s="81">
        <v>9</v>
      </c>
      <c r="BS384" s="81">
        <v>0</v>
      </c>
      <c r="BT384"/>
      <c r="BU384" s="80">
        <v>286.79300000000001</v>
      </c>
      <c r="BV384" s="80">
        <v>0</v>
      </c>
      <c r="BW384" s="80">
        <v>0</v>
      </c>
      <c r="BX384" s="80">
        <v>0</v>
      </c>
      <c r="BY384" s="80">
        <v>0</v>
      </c>
      <c r="BZ384" s="80">
        <v>0</v>
      </c>
      <c r="CA384" s="80">
        <v>0</v>
      </c>
      <c r="CB384" s="80">
        <v>0</v>
      </c>
      <c r="CC384" s="80">
        <v>0</v>
      </c>
    </row>
    <row r="385" spans="1:81">
      <c r="A385" s="80" t="s">
        <v>2053</v>
      </c>
      <c r="B385" s="80">
        <v>305</v>
      </c>
      <c r="C385" s="80">
        <v>16</v>
      </c>
      <c r="D385" s="80">
        <v>18</v>
      </c>
      <c r="E385" s="80">
        <v>2019</v>
      </c>
      <c r="F385" s="80" t="s">
        <v>73</v>
      </c>
      <c r="G385" s="80" t="s">
        <v>2037</v>
      </c>
      <c r="H385" s="80" t="s">
        <v>2038</v>
      </c>
      <c r="I385" s="177"/>
      <c r="J385" s="81">
        <v>354.68976833704954</v>
      </c>
      <c r="K385" s="81">
        <v>14.765475090873476</v>
      </c>
      <c r="L385" s="81">
        <v>24.739201536583359</v>
      </c>
      <c r="M385" s="81">
        <v>418.57539034577769</v>
      </c>
      <c r="N385" s="81">
        <v>310.45327946248892</v>
      </c>
      <c r="O385" s="81">
        <v>243.66661890334072</v>
      </c>
      <c r="P385" s="81">
        <v>170.70544577826709</v>
      </c>
      <c r="Q385" s="81">
        <v>15.615656124616009</v>
      </c>
      <c r="R385" s="81">
        <v>35.132826045534529</v>
      </c>
      <c r="S385" s="81">
        <v>21.942189638000002</v>
      </c>
      <c r="T385" s="82"/>
      <c r="U385" s="81">
        <v>41907259</v>
      </c>
      <c r="V385" s="81">
        <v>7482</v>
      </c>
      <c r="W385" s="81">
        <v>630</v>
      </c>
      <c r="X385" s="81">
        <v>122343</v>
      </c>
      <c r="Y385" s="81">
        <v>120069</v>
      </c>
      <c r="Z385" s="81">
        <v>152552</v>
      </c>
      <c r="AA385" s="81">
        <v>35446</v>
      </c>
      <c r="AB385" s="81">
        <v>253054</v>
      </c>
      <c r="AC385" s="81">
        <v>6195253</v>
      </c>
      <c r="AD385" s="81">
        <v>21.942189637999999</v>
      </c>
      <c r="AE385" s="82"/>
      <c r="AF385" s="81">
        <v>458938812.00785881</v>
      </c>
      <c r="AG385" s="81">
        <v>11298092.843229979</v>
      </c>
      <c r="AH385" s="81">
        <v>5814405.299676978</v>
      </c>
      <c r="AI385" s="81">
        <v>750824350.33632421</v>
      </c>
      <c r="AJ385" s="81">
        <v>589140849.93576992</v>
      </c>
      <c r="AK385" s="81">
        <v>0</v>
      </c>
      <c r="AL385" s="81">
        <v>0</v>
      </c>
      <c r="AM385" s="81">
        <v>34464049.810507923</v>
      </c>
      <c r="AN385" s="81">
        <v>0</v>
      </c>
      <c r="AO385" s="81">
        <v>0</v>
      </c>
      <c r="AP385" s="82"/>
      <c r="AQ385" s="81">
        <v>5326</v>
      </c>
      <c r="AR385" s="81">
        <v>1636</v>
      </c>
      <c r="AS385" s="81">
        <v>1</v>
      </c>
      <c r="AT385" s="81">
        <v>0</v>
      </c>
      <c r="AU385" s="81">
        <v>0</v>
      </c>
      <c r="AV385" s="81">
        <v>0</v>
      </c>
      <c r="AW385" s="81" t="s">
        <v>564</v>
      </c>
      <c r="AX385" s="82"/>
      <c r="AY385" s="81">
        <v>25530.805999999971</v>
      </c>
      <c r="AZ385" s="81">
        <v>85566.19100000005</v>
      </c>
      <c r="BA385" s="81">
        <v>0.5</v>
      </c>
      <c r="BB385" s="81">
        <v>0</v>
      </c>
      <c r="BC385" s="81">
        <v>0</v>
      </c>
      <c r="BD385" s="81">
        <v>0</v>
      </c>
      <c r="BE385" s="81" t="s">
        <v>564</v>
      </c>
      <c r="BF385" s="82"/>
      <c r="BG385" s="81">
        <v>0</v>
      </c>
      <c r="BH385" s="81">
        <v>0</v>
      </c>
      <c r="BI385" s="81">
        <v>215.08</v>
      </c>
      <c r="BJ385" s="81">
        <v>0</v>
      </c>
      <c r="BK385" s="81">
        <v>85.86099999999999</v>
      </c>
      <c r="BL385" s="81">
        <v>0</v>
      </c>
      <c r="BM385" s="82"/>
      <c r="BN385" s="81">
        <v>0</v>
      </c>
      <c r="BO385" s="81">
        <v>0</v>
      </c>
      <c r="BP385" s="81">
        <v>13</v>
      </c>
      <c r="BQ385" s="81">
        <v>0</v>
      </c>
      <c r="BR385" s="81">
        <v>11</v>
      </c>
      <c r="BS385" s="81">
        <v>0</v>
      </c>
      <c r="BT385"/>
      <c r="BU385" s="80">
        <v>274.69299999999998</v>
      </c>
      <c r="BV385" s="80">
        <v>26.248000000000001</v>
      </c>
      <c r="BW385" s="80">
        <v>0</v>
      </c>
      <c r="BX385" s="80">
        <v>0</v>
      </c>
      <c r="BY385" s="80">
        <v>0</v>
      </c>
      <c r="BZ385" s="80">
        <v>0</v>
      </c>
      <c r="CA385" s="80">
        <v>0</v>
      </c>
      <c r="CB385" s="80">
        <v>0</v>
      </c>
      <c r="CC385" s="80">
        <v>0</v>
      </c>
    </row>
    <row r="386" spans="1:81">
      <c r="A386" s="80" t="s">
        <v>2054</v>
      </c>
      <c r="B386" s="80">
        <v>306</v>
      </c>
      <c r="C386" s="80">
        <v>17</v>
      </c>
      <c r="D386" s="80">
        <v>18</v>
      </c>
      <c r="E386" s="80">
        <v>2020</v>
      </c>
      <c r="F386" s="80" t="s">
        <v>218</v>
      </c>
      <c r="G386" s="174" t="s">
        <v>2037</v>
      </c>
      <c r="H386" s="80" t="s">
        <v>2038</v>
      </c>
      <c r="I386" s="177"/>
      <c r="J386" s="81">
        <v>434.6961193988306</v>
      </c>
      <c r="K386" s="81">
        <v>19.142517774066821</v>
      </c>
      <c r="L386" s="81">
        <v>27.519256080329392</v>
      </c>
      <c r="M386" s="81">
        <v>484.24552715810159</v>
      </c>
      <c r="N386" s="81">
        <v>457.42814663051848</v>
      </c>
      <c r="O386" s="81">
        <v>214.86487972751178</v>
      </c>
      <c r="P386" s="81">
        <v>159.01015855581062</v>
      </c>
      <c r="Q386" s="81">
        <v>14.864202680061762</v>
      </c>
      <c r="R386" s="81">
        <v>43.737504676727866</v>
      </c>
      <c r="S386" s="81">
        <v>23.11703486</v>
      </c>
      <c r="T386" s="82"/>
      <c r="U386" s="81">
        <v>41044995</v>
      </c>
      <c r="V386" s="81">
        <v>7684</v>
      </c>
      <c r="W386" s="81">
        <v>677</v>
      </c>
      <c r="X386" s="81">
        <v>121831</v>
      </c>
      <c r="Y386" s="81">
        <v>120995</v>
      </c>
      <c r="Z386" s="81">
        <v>153537</v>
      </c>
      <c r="AA386" s="81">
        <v>35873</v>
      </c>
      <c r="AB386" s="81">
        <v>252093</v>
      </c>
      <c r="AC386" s="81">
        <v>7752821</v>
      </c>
      <c r="AD386" s="81">
        <v>23.11703486</v>
      </c>
      <c r="AE386" s="82"/>
      <c r="AF386" s="81">
        <v>433381602.49622518</v>
      </c>
      <c r="AG386" s="81">
        <v>12315167.884042798</v>
      </c>
      <c r="AH386" s="81">
        <v>6887244.5879775025</v>
      </c>
      <c r="AI386" s="81">
        <v>668014260.86261392</v>
      </c>
      <c r="AJ386" s="81">
        <v>711369914.90164757</v>
      </c>
      <c r="AK386" s="81"/>
      <c r="AL386" s="81"/>
      <c r="AM386" s="81">
        <v>32900937.311646659</v>
      </c>
      <c r="AN386" s="81"/>
      <c r="AO386" s="81"/>
      <c r="AP386" s="82"/>
      <c r="AQ386" s="81">
        <v>5759</v>
      </c>
      <c r="AR386" s="81">
        <v>1723</v>
      </c>
      <c r="AS386" s="81">
        <v>1</v>
      </c>
      <c r="AT386" s="81">
        <v>0</v>
      </c>
      <c r="AU386" s="81">
        <v>0</v>
      </c>
      <c r="AV386" s="81">
        <v>0</v>
      </c>
      <c r="AW386" s="81">
        <v>1</v>
      </c>
      <c r="AX386" s="82"/>
      <c r="AY386" s="81">
        <v>28003.349999999951</v>
      </c>
      <c r="AZ386" s="81">
        <v>91709.890999999945</v>
      </c>
      <c r="BA386" s="81">
        <v>0.5</v>
      </c>
      <c r="BB386" s="81">
        <v>0</v>
      </c>
      <c r="BC386" s="81">
        <v>0</v>
      </c>
      <c r="BD386" s="81">
        <v>0</v>
      </c>
      <c r="BE386" s="81">
        <v>0.5</v>
      </c>
      <c r="BF386" s="82"/>
      <c r="BG386" s="81">
        <v>0</v>
      </c>
      <c r="BH386" s="81">
        <v>0</v>
      </c>
      <c r="BI386" s="81">
        <v>184.608</v>
      </c>
      <c r="BJ386" s="81">
        <v>0</v>
      </c>
      <c r="BK386" s="81">
        <v>69.349000000000004</v>
      </c>
      <c r="BL386" s="81">
        <v>0</v>
      </c>
      <c r="BM386" s="82"/>
      <c r="BN386" s="81">
        <v>0</v>
      </c>
      <c r="BO386" s="81">
        <v>0</v>
      </c>
      <c r="BP386" s="81">
        <v>14</v>
      </c>
      <c r="BQ386" s="81">
        <v>0</v>
      </c>
      <c r="BR386" s="81">
        <v>9</v>
      </c>
      <c r="BS386" s="81">
        <v>0</v>
      </c>
      <c r="BT386"/>
      <c r="BU386" s="80">
        <v>225.59299999999999</v>
      </c>
      <c r="BV386" s="80">
        <v>28.364000000000001</v>
      </c>
      <c r="BW386" s="80">
        <v>0</v>
      </c>
      <c r="BX386" s="80">
        <v>0</v>
      </c>
      <c r="BY386" s="80">
        <v>0</v>
      </c>
      <c r="BZ386" s="80">
        <v>0</v>
      </c>
      <c r="CA386" s="80">
        <v>0</v>
      </c>
      <c r="CB386" s="80">
        <v>0</v>
      </c>
      <c r="CC386" s="80">
        <v>0</v>
      </c>
    </row>
    <row r="387" spans="1:81">
      <c r="A387" s="80" t="s">
        <v>2055</v>
      </c>
      <c r="B387" s="80">
        <v>306</v>
      </c>
      <c r="C387" s="80">
        <v>18</v>
      </c>
      <c r="D387" s="80">
        <v>18</v>
      </c>
      <c r="E387" s="80">
        <v>2021</v>
      </c>
      <c r="F387" s="80" t="s">
        <v>75</v>
      </c>
      <c r="G387" s="174" t="s">
        <v>2037</v>
      </c>
      <c r="H387" s="80" t="s">
        <v>2038</v>
      </c>
      <c r="I387" s="177"/>
      <c r="J387" s="81">
        <v>401.92127825727204</v>
      </c>
      <c r="K387" s="81">
        <v>18.970741393536546</v>
      </c>
      <c r="L387" s="81">
        <v>28.312658491367387</v>
      </c>
      <c r="M387" s="81">
        <v>513.23970301751979</v>
      </c>
      <c r="N387" s="81">
        <v>387.13969401503869</v>
      </c>
      <c r="O387" s="81">
        <v>209.49948010375476</v>
      </c>
      <c r="P387" s="81">
        <v>163.62596353219038</v>
      </c>
      <c r="Q387" s="81">
        <v>14.960836201193002</v>
      </c>
      <c r="R387" s="81">
        <v>46.437851786933841</v>
      </c>
      <c r="S387" s="81">
        <v>14.6217369</v>
      </c>
      <c r="T387" s="82"/>
      <c r="U387" s="81">
        <v>44584014</v>
      </c>
      <c r="V387" s="81">
        <v>7684</v>
      </c>
      <c r="W387" s="81">
        <v>677</v>
      </c>
      <c r="X387" s="81">
        <v>121831</v>
      </c>
      <c r="Y387" s="81">
        <v>121469</v>
      </c>
      <c r="Z387" s="81">
        <v>154147</v>
      </c>
      <c r="AA387" s="81">
        <v>35999</v>
      </c>
      <c r="AB387" s="81">
        <v>250723</v>
      </c>
      <c r="AC387" s="81">
        <v>7978474.4999999991</v>
      </c>
      <c r="AD387" s="81">
        <v>14.6217369</v>
      </c>
      <c r="AE387" s="82"/>
      <c r="AF387" s="81">
        <v>430098678.16836631</v>
      </c>
      <c r="AG387" s="81">
        <v>12566233.23129108</v>
      </c>
      <c r="AH387" s="81">
        <v>7308844.5031123627</v>
      </c>
      <c r="AI387" s="81">
        <v>779289445.7114166</v>
      </c>
      <c r="AJ387" s="81">
        <v>655535072.21708906</v>
      </c>
      <c r="AK387" s="81">
        <v>0</v>
      </c>
      <c r="AL387" s="81">
        <v>0</v>
      </c>
      <c r="AM387" s="81">
        <v>32910875.742835771</v>
      </c>
      <c r="AN387" s="81">
        <v>0</v>
      </c>
      <c r="AO387" s="81">
        <v>0</v>
      </c>
      <c r="AP387" s="82"/>
      <c r="AQ387" s="81">
        <v>6192</v>
      </c>
      <c r="AR387" s="81">
        <v>1769</v>
      </c>
      <c r="AS387" s="81">
        <v>1</v>
      </c>
      <c r="AT387" s="81">
        <v>0</v>
      </c>
      <c r="AU387" s="81">
        <v>0</v>
      </c>
      <c r="AV387" s="81">
        <v>0</v>
      </c>
      <c r="AW387" s="81"/>
      <c r="AX387" s="82"/>
      <c r="AY387" s="81">
        <v>30630.94900000003</v>
      </c>
      <c r="AZ387" s="81">
        <v>94748.290999999939</v>
      </c>
      <c r="BA387" s="81">
        <v>0.5</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2056</v>
      </c>
      <c r="B388" s="80">
        <v>306</v>
      </c>
      <c r="C388" s="80">
        <v>19</v>
      </c>
      <c r="D388" s="80">
        <v>18</v>
      </c>
      <c r="E388" s="80">
        <v>2022</v>
      </c>
      <c r="F388" s="80" t="s">
        <v>568</v>
      </c>
      <c r="G388" s="80" t="s">
        <v>2037</v>
      </c>
      <c r="H388" s="80" t="s">
        <v>2038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6852</v>
      </c>
      <c r="AR388" s="81">
        <v>1792</v>
      </c>
      <c r="AS388" s="81">
        <v>1</v>
      </c>
      <c r="AT388" s="81">
        <v>0</v>
      </c>
      <c r="AU388" s="81">
        <v>0</v>
      </c>
      <c r="AV388" s="81">
        <v>1</v>
      </c>
      <c r="AW388" s="81"/>
      <c r="AX388" s="82"/>
      <c r="AY388" s="81">
        <v>35028.453000000358</v>
      </c>
      <c r="AZ388" s="81">
        <v>96899.890999999931</v>
      </c>
      <c r="BA388" s="81">
        <v>0.5</v>
      </c>
      <c r="BB388" s="81">
        <v>0</v>
      </c>
      <c r="BC388" s="81">
        <v>0</v>
      </c>
      <c r="BD388" s="81">
        <v>74800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2057</v>
      </c>
      <c r="B389" s="80">
        <v>375</v>
      </c>
      <c r="C389" s="80">
        <v>1</v>
      </c>
      <c r="D389" s="80">
        <v>23</v>
      </c>
      <c r="E389" s="80">
        <v>1990</v>
      </c>
      <c r="F389" s="80" t="s">
        <v>562</v>
      </c>
      <c r="G389" s="80" t="s">
        <v>2058</v>
      </c>
      <c r="H389" s="80" t="s">
        <v>2059</v>
      </c>
      <c r="I389" s="177"/>
      <c r="J389" s="81">
        <v>503.60808193977454</v>
      </c>
      <c r="K389" s="81">
        <v>11.761370944854484</v>
      </c>
      <c r="L389" s="81">
        <v>11.192477332897225</v>
      </c>
      <c r="M389" s="81">
        <v>107.36051190393395</v>
      </c>
      <c r="N389" s="81">
        <v>167.97329105363499</v>
      </c>
      <c r="O389" s="81">
        <v>134.98522129262895</v>
      </c>
      <c r="P389" s="81">
        <v>69.696156637309699</v>
      </c>
      <c r="Q389" s="81">
        <v>12.42100934070009</v>
      </c>
      <c r="R389" s="81">
        <v>0</v>
      </c>
      <c r="S389" s="81">
        <v>18.338521959043113</v>
      </c>
      <c r="T389" s="82"/>
      <c r="U389" s="81">
        <v>41282214</v>
      </c>
      <c r="V389" s="81">
        <v>4924</v>
      </c>
      <c r="W389" s="81">
        <v>102</v>
      </c>
      <c r="X389" s="81">
        <v>36622</v>
      </c>
      <c r="Y389" s="81">
        <v>66729</v>
      </c>
      <c r="Z389" s="81">
        <v>55521</v>
      </c>
      <c r="AA389" s="81">
        <v>16923</v>
      </c>
      <c r="AB389" s="81">
        <v>201675</v>
      </c>
      <c r="AC389" s="81">
        <v>0</v>
      </c>
      <c r="AD389" s="81">
        <v>18.338521959043113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2060</v>
      </c>
      <c r="B390" s="80">
        <v>376</v>
      </c>
      <c r="C390" s="80">
        <v>2</v>
      </c>
      <c r="D390" s="80">
        <v>23</v>
      </c>
      <c r="E390" s="80">
        <v>2005</v>
      </c>
      <c r="F390" s="80" t="s">
        <v>565</v>
      </c>
      <c r="G390" s="80" t="s">
        <v>2058</v>
      </c>
      <c r="H390" s="80" t="s">
        <v>2059</v>
      </c>
      <c r="I390" s="177"/>
      <c r="J390" s="81">
        <v>475.39754204747777</v>
      </c>
      <c r="K390" s="81">
        <v>7.1044683171928167</v>
      </c>
      <c r="L390" s="81">
        <v>6.413084182808932</v>
      </c>
      <c r="M390" s="81">
        <v>197.85971288143904</v>
      </c>
      <c r="N390" s="81">
        <v>259.81364186542265</v>
      </c>
      <c r="O390" s="81">
        <v>177.77318191565055</v>
      </c>
      <c r="P390" s="81">
        <v>67.429348979230866</v>
      </c>
      <c r="Q390" s="81">
        <v>13.527015488771315</v>
      </c>
      <c r="R390" s="81">
        <v>0</v>
      </c>
      <c r="S390" s="81">
        <v>28.012784239999998</v>
      </c>
      <c r="T390" s="82"/>
      <c r="U390" s="81">
        <v>31926502</v>
      </c>
      <c r="V390" s="81">
        <v>3596</v>
      </c>
      <c r="W390" s="81">
        <v>71</v>
      </c>
      <c r="X390" s="81">
        <v>37696</v>
      </c>
      <c r="Y390" s="81">
        <v>91455</v>
      </c>
      <c r="Z390" s="81">
        <v>84614</v>
      </c>
      <c r="AA390" s="81">
        <v>13409</v>
      </c>
      <c r="AB390" s="81">
        <v>229603</v>
      </c>
      <c r="AC390" s="81">
        <v>0</v>
      </c>
      <c r="AD390" s="81">
        <v>28.012784239999998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2061</v>
      </c>
      <c r="B391" s="80">
        <v>377</v>
      </c>
      <c r="C391" s="80">
        <v>3</v>
      </c>
      <c r="D391" s="80">
        <v>23</v>
      </c>
      <c r="E391" s="80">
        <v>2006</v>
      </c>
      <c r="F391" s="80" t="s">
        <v>566</v>
      </c>
      <c r="G391" s="80" t="s">
        <v>2058</v>
      </c>
      <c r="H391" s="80" t="s">
        <v>2059</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2062</v>
      </c>
      <c r="B392" s="80">
        <v>378</v>
      </c>
      <c r="C392" s="80">
        <v>4</v>
      </c>
      <c r="D392" s="80">
        <v>23</v>
      </c>
      <c r="E392" s="80">
        <v>2007</v>
      </c>
      <c r="F392" s="80" t="s">
        <v>567</v>
      </c>
      <c r="G392" s="80" t="s">
        <v>2058</v>
      </c>
      <c r="H392" s="80" t="s">
        <v>2059</v>
      </c>
      <c r="I392" s="177"/>
      <c r="J392" s="81">
        <v>596.34025617961106</v>
      </c>
      <c r="K392" s="81">
        <v>7.23504086788608</v>
      </c>
      <c r="L392" s="81">
        <v>1.4734204181387036</v>
      </c>
      <c r="M392" s="81">
        <v>207.04870748994216</v>
      </c>
      <c r="N392" s="81">
        <v>285.74138560349661</v>
      </c>
      <c r="O392" s="81">
        <v>171.86842907382152</v>
      </c>
      <c r="P392" s="81">
        <v>66.859422966207262</v>
      </c>
      <c r="Q392" s="81">
        <v>14.444073057236345</v>
      </c>
      <c r="R392" s="81">
        <v>0</v>
      </c>
      <c r="S392" s="81">
        <v>20.490658300000003</v>
      </c>
      <c r="T392" s="82"/>
      <c r="U392" s="81">
        <v>40237637</v>
      </c>
      <c r="V392" s="81">
        <v>3438</v>
      </c>
      <c r="W392" s="81">
        <v>15</v>
      </c>
      <c r="X392" s="81">
        <v>45708</v>
      </c>
      <c r="Y392" s="81">
        <v>93978</v>
      </c>
      <c r="Z392" s="81">
        <v>85039</v>
      </c>
      <c r="AA392" s="81">
        <v>13093</v>
      </c>
      <c r="AB392" s="81">
        <v>232203</v>
      </c>
      <c r="AC392" s="81">
        <v>0</v>
      </c>
      <c r="AD392" s="81">
        <v>20.490658300000003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2063</v>
      </c>
      <c r="B393" s="80">
        <v>379</v>
      </c>
      <c r="C393" s="80">
        <v>5</v>
      </c>
      <c r="D393" s="80">
        <v>23</v>
      </c>
      <c r="E393" s="80">
        <v>2008</v>
      </c>
      <c r="F393" s="80" t="s">
        <v>84</v>
      </c>
      <c r="G393" s="80" t="s">
        <v>2058</v>
      </c>
      <c r="H393" s="80" t="s">
        <v>2059</v>
      </c>
      <c r="I393" s="177"/>
      <c r="J393" s="81">
        <v>553.50815872273029</v>
      </c>
      <c r="K393" s="81">
        <v>5.4824746680148744</v>
      </c>
      <c r="L393" s="81">
        <v>5.4667506134167541</v>
      </c>
      <c r="M393" s="81">
        <v>216.56556824086348</v>
      </c>
      <c r="N393" s="81">
        <v>278.75673340868559</v>
      </c>
      <c r="O393" s="81">
        <v>166.7045499492487</v>
      </c>
      <c r="P393" s="81">
        <v>65.191814036741349</v>
      </c>
      <c r="Q393" s="81">
        <v>14.342813520490935</v>
      </c>
      <c r="R393" s="81">
        <v>0</v>
      </c>
      <c r="S393" s="81">
        <v>32.452720686699998</v>
      </c>
      <c r="T393" s="82"/>
      <c r="U393" s="81">
        <v>39186505</v>
      </c>
      <c r="V393" s="81">
        <v>3438</v>
      </c>
      <c r="W393" s="81">
        <v>70</v>
      </c>
      <c r="X393" s="81">
        <v>45708</v>
      </c>
      <c r="Y393" s="81">
        <v>95684</v>
      </c>
      <c r="Z393" s="81">
        <v>85379</v>
      </c>
      <c r="AA393" s="81">
        <v>12781</v>
      </c>
      <c r="AB393" s="81">
        <v>234364</v>
      </c>
      <c r="AC393" s="81">
        <v>0</v>
      </c>
      <c r="AD393" s="81">
        <v>32.452720686699998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2064</v>
      </c>
      <c r="B394" s="80">
        <v>380</v>
      </c>
      <c r="C394" s="80">
        <v>6</v>
      </c>
      <c r="D394" s="80">
        <v>23</v>
      </c>
      <c r="E394" s="80">
        <v>2009</v>
      </c>
      <c r="F394" s="80" t="s">
        <v>85</v>
      </c>
      <c r="G394" s="80" t="s">
        <v>2058</v>
      </c>
      <c r="H394" s="80" t="s">
        <v>2059</v>
      </c>
      <c r="I394" s="177"/>
      <c r="J394" s="81">
        <v>476.56789412922973</v>
      </c>
      <c r="K394" s="81">
        <v>5.8369262016521573</v>
      </c>
      <c r="L394" s="81">
        <v>3.1198431030272822</v>
      </c>
      <c r="M394" s="81">
        <v>203.25624554410166</v>
      </c>
      <c r="N394" s="81">
        <v>240.84817046824946</v>
      </c>
      <c r="O394" s="81">
        <v>169.27965479491306</v>
      </c>
      <c r="P394" s="81">
        <v>62.776452658318327</v>
      </c>
      <c r="Q394" s="81">
        <v>13.737566903523845</v>
      </c>
      <c r="R394" s="81">
        <v>0</v>
      </c>
      <c r="S394" s="81">
        <v>34.871076969120004</v>
      </c>
      <c r="T394" s="82"/>
      <c r="U394" s="81">
        <v>26661771</v>
      </c>
      <c r="V394" s="81">
        <v>4466</v>
      </c>
      <c r="W394" s="81">
        <v>59</v>
      </c>
      <c r="X394" s="81">
        <v>50083</v>
      </c>
      <c r="Y394" s="81">
        <v>96797</v>
      </c>
      <c r="Z394" s="81">
        <v>85575</v>
      </c>
      <c r="AA394" s="81">
        <v>12635</v>
      </c>
      <c r="AB394" s="81">
        <v>235643</v>
      </c>
      <c r="AC394" s="81">
        <v>0</v>
      </c>
      <c r="AD394" s="81">
        <v>34.871076969120004</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134.34700000000001</v>
      </c>
      <c r="BJ394" s="81">
        <v>0</v>
      </c>
      <c r="BK394" s="81">
        <v>127.054</v>
      </c>
      <c r="BL394" s="81">
        <v>0</v>
      </c>
      <c r="BM394" s="82"/>
      <c r="BN394" s="81">
        <v>0</v>
      </c>
      <c r="BO394" s="81">
        <v>0</v>
      </c>
      <c r="BP394" s="81">
        <v>10</v>
      </c>
      <c r="BQ394" s="81">
        <v>0</v>
      </c>
      <c r="BR394" s="81">
        <v>6</v>
      </c>
      <c r="BS394" s="81">
        <v>0</v>
      </c>
      <c r="BT394"/>
      <c r="BU394" s="80"/>
      <c r="BV394" s="80"/>
      <c r="BW394" s="80"/>
      <c r="BX394" s="80"/>
      <c r="BY394" s="80"/>
      <c r="BZ394" s="80"/>
      <c r="CA394" s="80"/>
      <c r="CB394" s="80"/>
      <c r="CC394" s="80"/>
    </row>
    <row r="395" spans="1:81">
      <c r="A395" s="80" t="s">
        <v>2065</v>
      </c>
      <c r="B395" s="80">
        <v>381</v>
      </c>
      <c r="C395" s="80">
        <v>7</v>
      </c>
      <c r="D395" s="80">
        <v>23</v>
      </c>
      <c r="E395" s="80">
        <v>2010</v>
      </c>
      <c r="F395" s="80" t="s">
        <v>86</v>
      </c>
      <c r="G395" s="80" t="s">
        <v>2058</v>
      </c>
      <c r="H395" s="80" t="s">
        <v>2059</v>
      </c>
      <c r="I395" s="177"/>
      <c r="J395" s="81">
        <v>413.62685732706018</v>
      </c>
      <c r="K395" s="81">
        <v>6.2404725743792016</v>
      </c>
      <c r="L395" s="81">
        <v>2.8906811415828084</v>
      </c>
      <c r="M395" s="81">
        <v>205.81761551585441</v>
      </c>
      <c r="N395" s="81">
        <v>257.33986979043732</v>
      </c>
      <c r="O395" s="81">
        <v>168.4710875546829</v>
      </c>
      <c r="P395" s="81">
        <v>63.640393378332348</v>
      </c>
      <c r="Q395" s="81">
        <v>14.391212328911433</v>
      </c>
      <c r="R395" s="81">
        <v>0</v>
      </c>
      <c r="S395" s="81">
        <v>29.269377764249995</v>
      </c>
      <c r="T395" s="82"/>
      <c r="U395" s="81">
        <v>27171059</v>
      </c>
      <c r="V395" s="81">
        <v>4466</v>
      </c>
      <c r="W395" s="81">
        <v>59</v>
      </c>
      <c r="X395" s="81">
        <v>50083</v>
      </c>
      <c r="Y395" s="81">
        <v>97707</v>
      </c>
      <c r="Z395" s="81">
        <v>85562</v>
      </c>
      <c r="AA395" s="81">
        <v>12489</v>
      </c>
      <c r="AB395" s="81">
        <v>236537</v>
      </c>
      <c r="AC395" s="81">
        <v>0</v>
      </c>
      <c r="AD395" s="81">
        <v>29.269377764249995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137.55600000000001</v>
      </c>
      <c r="BJ395" s="81">
        <v>0</v>
      </c>
      <c r="BK395" s="81">
        <v>117.27100000000002</v>
      </c>
      <c r="BL395" s="81">
        <v>0</v>
      </c>
      <c r="BM395" s="82"/>
      <c r="BN395" s="81">
        <v>0</v>
      </c>
      <c r="BO395" s="81">
        <v>0</v>
      </c>
      <c r="BP395" s="81">
        <v>10</v>
      </c>
      <c r="BQ395" s="81">
        <v>0</v>
      </c>
      <c r="BR395" s="81">
        <v>5</v>
      </c>
      <c r="BS395" s="81">
        <v>0</v>
      </c>
      <c r="BT395"/>
      <c r="BU395" s="80">
        <v>176.83699999999999</v>
      </c>
      <c r="BV395" s="80">
        <v>26.117999999999999</v>
      </c>
      <c r="BW395" s="80">
        <v>0</v>
      </c>
      <c r="BX395" s="80">
        <v>2.895</v>
      </c>
      <c r="BY395" s="80">
        <v>48.976999999999997</v>
      </c>
      <c r="BZ395" s="80">
        <v>0</v>
      </c>
      <c r="CA395" s="80">
        <v>0</v>
      </c>
      <c r="CB395" s="80">
        <v>0</v>
      </c>
      <c r="CC395" s="80">
        <v>0</v>
      </c>
    </row>
    <row r="396" spans="1:81">
      <c r="A396" s="80" t="s">
        <v>2066</v>
      </c>
      <c r="B396" s="80">
        <v>382</v>
      </c>
      <c r="C396" s="80">
        <v>8</v>
      </c>
      <c r="D396" s="80">
        <v>23</v>
      </c>
      <c r="E396" s="80">
        <v>2011</v>
      </c>
      <c r="F396" s="80" t="s">
        <v>87</v>
      </c>
      <c r="G396" s="80" t="s">
        <v>2058</v>
      </c>
      <c r="H396" s="80" t="s">
        <v>2059</v>
      </c>
      <c r="I396" s="177"/>
      <c r="J396" s="81">
        <v>505.75252288103036</v>
      </c>
      <c r="K396" s="81">
        <v>9.7646859672154989</v>
      </c>
      <c r="L396" s="81">
        <v>2.649420263973441</v>
      </c>
      <c r="M396" s="81">
        <v>260.04570717416209</v>
      </c>
      <c r="N396" s="81">
        <v>273.20674179214166</v>
      </c>
      <c r="O396" s="81">
        <v>165.91988925580011</v>
      </c>
      <c r="P396" s="81">
        <v>62.009120725449918</v>
      </c>
      <c r="Q396" s="81">
        <v>16.637454033116104</v>
      </c>
      <c r="R396" s="81">
        <v>0</v>
      </c>
      <c r="S396" s="81">
        <v>35.790227952679992</v>
      </c>
      <c r="T396" s="82"/>
      <c r="U396" s="81">
        <v>33416581</v>
      </c>
      <c r="V396" s="81">
        <v>4466</v>
      </c>
      <c r="W396" s="81">
        <v>59</v>
      </c>
      <c r="X396" s="81">
        <v>50083</v>
      </c>
      <c r="Y396" s="81">
        <v>98710</v>
      </c>
      <c r="Z396" s="81">
        <v>86097</v>
      </c>
      <c r="AA396" s="81">
        <v>12531</v>
      </c>
      <c r="AB396" s="81">
        <v>237074</v>
      </c>
      <c r="AC396" s="81">
        <v>0</v>
      </c>
      <c r="AD396" s="81">
        <v>35.790227952679992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155.35900000000001</v>
      </c>
      <c r="BJ396" s="81">
        <v>0</v>
      </c>
      <c r="BK396" s="81">
        <v>121.86600000000001</v>
      </c>
      <c r="BL396" s="81">
        <v>0</v>
      </c>
      <c r="BM396" s="82"/>
      <c r="BN396" s="81">
        <v>0</v>
      </c>
      <c r="BO396" s="81">
        <v>0</v>
      </c>
      <c r="BP396" s="81">
        <v>11</v>
      </c>
      <c r="BQ396" s="81">
        <v>0</v>
      </c>
      <c r="BR396" s="81">
        <v>5</v>
      </c>
      <c r="BS396" s="81">
        <v>0</v>
      </c>
      <c r="BT396"/>
      <c r="BU396" s="80">
        <v>192.99100000000001</v>
      </c>
      <c r="BV396" s="80">
        <v>29.373000000000001</v>
      </c>
      <c r="BW396" s="80">
        <v>0</v>
      </c>
      <c r="BX396" s="80">
        <v>2.948</v>
      </c>
      <c r="BY396" s="80">
        <v>51.912999999999997</v>
      </c>
      <c r="BZ396" s="80">
        <v>0</v>
      </c>
      <c r="CA396" s="80">
        <v>0</v>
      </c>
      <c r="CB396" s="80">
        <v>0</v>
      </c>
      <c r="CC396" s="80">
        <v>0</v>
      </c>
    </row>
    <row r="397" spans="1:81">
      <c r="A397" s="80" t="s">
        <v>2067</v>
      </c>
      <c r="B397" s="80">
        <v>383</v>
      </c>
      <c r="C397" s="80">
        <v>9</v>
      </c>
      <c r="D397" s="80">
        <v>23</v>
      </c>
      <c r="E397" s="80">
        <v>2012</v>
      </c>
      <c r="F397" s="80" t="s">
        <v>88</v>
      </c>
      <c r="G397" s="80" t="s">
        <v>2058</v>
      </c>
      <c r="H397" s="80" t="s">
        <v>2059</v>
      </c>
      <c r="I397" s="177"/>
      <c r="J397" s="81">
        <v>394.76610387217136</v>
      </c>
      <c r="K397" s="81">
        <v>9.2580754967563959</v>
      </c>
      <c r="L397" s="81">
        <v>2.6125819871075655</v>
      </c>
      <c r="M397" s="81">
        <v>267.47980218942632</v>
      </c>
      <c r="N397" s="81">
        <v>289.45747787846193</v>
      </c>
      <c r="O397" s="81">
        <v>165.1381114906618</v>
      </c>
      <c r="P397" s="81">
        <v>62.172818089661511</v>
      </c>
      <c r="Q397" s="81">
        <v>18.243787183965839</v>
      </c>
      <c r="R397" s="81">
        <v>0</v>
      </c>
      <c r="S397" s="81">
        <v>26.562573788479998</v>
      </c>
      <c r="T397" s="82"/>
      <c r="U397" s="81">
        <v>25537595</v>
      </c>
      <c r="V397" s="81">
        <v>4466</v>
      </c>
      <c r="W397" s="81">
        <v>59</v>
      </c>
      <c r="X397" s="81">
        <v>50083</v>
      </c>
      <c r="Y397" s="81">
        <v>100114</v>
      </c>
      <c r="Z397" s="81">
        <v>86371</v>
      </c>
      <c r="AA397" s="81">
        <v>12493</v>
      </c>
      <c r="AB397" s="81">
        <v>239272</v>
      </c>
      <c r="AC397" s="81">
        <v>0</v>
      </c>
      <c r="AD397" s="81">
        <v>26.562573788479998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181.542</v>
      </c>
      <c r="BJ397" s="81">
        <v>0</v>
      </c>
      <c r="BK397" s="81">
        <v>113.03099999999999</v>
      </c>
      <c r="BL397" s="81">
        <v>0</v>
      </c>
      <c r="BM397" s="82"/>
      <c r="BN397" s="81">
        <v>0</v>
      </c>
      <c r="BO397" s="81">
        <v>0</v>
      </c>
      <c r="BP397" s="81">
        <v>11</v>
      </c>
      <c r="BQ397" s="81">
        <v>0</v>
      </c>
      <c r="BR397" s="81">
        <v>6</v>
      </c>
      <c r="BS397" s="81">
        <v>0</v>
      </c>
      <c r="BT397"/>
      <c r="BU397" s="80">
        <v>227.91499999999999</v>
      </c>
      <c r="BV397" s="80">
        <v>24.895</v>
      </c>
      <c r="BW397" s="80">
        <v>0</v>
      </c>
      <c r="BX397" s="80">
        <v>2.8340000000000001</v>
      </c>
      <c r="BY397" s="80">
        <v>38.929000000000002</v>
      </c>
      <c r="BZ397" s="80">
        <v>0</v>
      </c>
      <c r="CA397" s="80">
        <v>0</v>
      </c>
      <c r="CB397" s="80">
        <v>0</v>
      </c>
      <c r="CC397" s="80">
        <v>0</v>
      </c>
    </row>
    <row r="398" spans="1:81">
      <c r="A398" s="80" t="s">
        <v>2068</v>
      </c>
      <c r="B398" s="80">
        <v>384</v>
      </c>
      <c r="C398" s="80">
        <v>10</v>
      </c>
      <c r="D398" s="80">
        <v>23</v>
      </c>
      <c r="E398" s="80">
        <v>2013</v>
      </c>
      <c r="F398" s="80" t="s">
        <v>89</v>
      </c>
      <c r="G398" s="80" t="s">
        <v>2058</v>
      </c>
      <c r="H398" s="80" t="s">
        <v>2059</v>
      </c>
      <c r="I398" s="177"/>
      <c r="J398" s="81">
        <v>439.60673752055612</v>
      </c>
      <c r="K398" s="81">
        <v>8.306086187227983</v>
      </c>
      <c r="L398" s="81">
        <v>2.3900225138952371</v>
      </c>
      <c r="M398" s="81">
        <v>282.58066507381</v>
      </c>
      <c r="N398" s="81">
        <v>307.30988568687314</v>
      </c>
      <c r="O398" s="81">
        <v>159.37044764681846</v>
      </c>
      <c r="P398" s="81">
        <v>62.247226942991482</v>
      </c>
      <c r="Q398" s="81">
        <v>18.553346825545674</v>
      </c>
      <c r="R398" s="81">
        <v>0</v>
      </c>
      <c r="S398" s="81">
        <v>22.68701316336</v>
      </c>
      <c r="T398" s="82"/>
      <c r="U398" s="81">
        <v>26484921</v>
      </c>
      <c r="V398" s="81">
        <v>4466</v>
      </c>
      <c r="W398" s="81">
        <v>59</v>
      </c>
      <c r="X398" s="81">
        <v>50083</v>
      </c>
      <c r="Y398" s="81">
        <v>100798</v>
      </c>
      <c r="Z398" s="81">
        <v>87076</v>
      </c>
      <c r="AA398" s="81">
        <v>12461</v>
      </c>
      <c r="AB398" s="81">
        <v>239843</v>
      </c>
      <c r="AC398" s="81">
        <v>0</v>
      </c>
      <c r="AD398" s="81">
        <v>22.68701316336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144.84</v>
      </c>
      <c r="BJ398" s="81">
        <v>0</v>
      </c>
      <c r="BK398" s="81">
        <v>71.663000000000011</v>
      </c>
      <c r="BL398" s="81">
        <v>0</v>
      </c>
      <c r="BM398" s="82"/>
      <c r="BN398" s="81">
        <v>0</v>
      </c>
      <c r="BO398" s="81">
        <v>0</v>
      </c>
      <c r="BP398" s="81">
        <v>11</v>
      </c>
      <c r="BQ398" s="81">
        <v>0</v>
      </c>
      <c r="BR398" s="81">
        <v>6</v>
      </c>
      <c r="BS398" s="81">
        <v>0</v>
      </c>
      <c r="BT398"/>
      <c r="BU398" s="80">
        <v>194.33</v>
      </c>
      <c r="BV398" s="80">
        <v>22.172999999999998</v>
      </c>
      <c r="BW398" s="80">
        <v>0</v>
      </c>
      <c r="BX398" s="80">
        <v>0</v>
      </c>
      <c r="BY398" s="80">
        <v>0</v>
      </c>
      <c r="BZ398" s="80">
        <v>0</v>
      </c>
      <c r="CA398" s="80">
        <v>0</v>
      </c>
      <c r="CB398" s="80">
        <v>0</v>
      </c>
      <c r="CC398" s="80">
        <v>0</v>
      </c>
    </row>
    <row r="399" spans="1:81">
      <c r="A399" s="80" t="s">
        <v>2069</v>
      </c>
      <c r="B399" s="80">
        <v>385</v>
      </c>
      <c r="C399" s="80">
        <v>11</v>
      </c>
      <c r="D399" s="80">
        <v>23</v>
      </c>
      <c r="E399" s="80">
        <v>2014</v>
      </c>
      <c r="F399" s="80" t="s">
        <v>90</v>
      </c>
      <c r="G399" s="80" t="s">
        <v>2058</v>
      </c>
      <c r="H399" s="80" t="s">
        <v>2059</v>
      </c>
      <c r="I399" s="177"/>
      <c r="J399" s="81">
        <v>374.60363869802069</v>
      </c>
      <c r="K399" s="81">
        <v>7.6580369101724415</v>
      </c>
      <c r="L399" s="81">
        <v>5.1256409800817808</v>
      </c>
      <c r="M399" s="81">
        <v>249.9362560752603</v>
      </c>
      <c r="N399" s="81">
        <v>308.18501603539613</v>
      </c>
      <c r="O399" s="81">
        <v>151.89554187905182</v>
      </c>
      <c r="P399" s="81">
        <v>63.103242623244292</v>
      </c>
      <c r="Q399" s="81">
        <v>17.844517069054021</v>
      </c>
      <c r="R399" s="81">
        <v>0</v>
      </c>
      <c r="S399" s="81">
        <v>26.103402538939996</v>
      </c>
      <c r="T399" s="82"/>
      <c r="U399" s="81">
        <v>24523173</v>
      </c>
      <c r="V399" s="81">
        <v>3697</v>
      </c>
      <c r="W399" s="81">
        <v>80</v>
      </c>
      <c r="X399" s="81">
        <v>51323</v>
      </c>
      <c r="Y399" s="81">
        <v>101807</v>
      </c>
      <c r="Z399" s="81">
        <v>87408</v>
      </c>
      <c r="AA399" s="81">
        <v>12567</v>
      </c>
      <c r="AB399" s="81">
        <v>240428</v>
      </c>
      <c r="AC399" s="81">
        <v>0</v>
      </c>
      <c r="AD399" s="81">
        <v>26.103402538939996</v>
      </c>
      <c r="AE399" s="82"/>
      <c r="AF399" s="81">
        <v>188592573.19016904</v>
      </c>
      <c r="AG399" s="81">
        <v>7291932.6488773543</v>
      </c>
      <c r="AH399" s="81">
        <v>1147246.4400030654</v>
      </c>
      <c r="AI399" s="81">
        <v>351744027.31343037</v>
      </c>
      <c r="AJ399" s="81">
        <v>444341288.61757976</v>
      </c>
      <c r="AK399" s="81">
        <v>0</v>
      </c>
      <c r="AL399" s="81">
        <v>0</v>
      </c>
      <c r="AM399" s="81">
        <v>33007171.632711787</v>
      </c>
      <c r="AN399" s="81">
        <v>0</v>
      </c>
      <c r="AO399" s="81">
        <v>0</v>
      </c>
      <c r="AP399" s="82"/>
      <c r="AQ399" s="81">
        <v>2869</v>
      </c>
      <c r="AR399" s="81">
        <v>112</v>
      </c>
      <c r="AS399" s="81">
        <v>0</v>
      </c>
      <c r="AT399" s="81">
        <v>1</v>
      </c>
      <c r="AU399" s="81">
        <v>0</v>
      </c>
      <c r="AV399" s="81">
        <v>0</v>
      </c>
      <c r="AW399" s="81" t="s">
        <v>564</v>
      </c>
      <c r="AX399" s="82"/>
      <c r="AY399" s="81">
        <v>10440</v>
      </c>
      <c r="AZ399" s="81">
        <v>1885.2</v>
      </c>
      <c r="BA399" s="81">
        <v>0</v>
      </c>
      <c r="BB399" s="81">
        <v>55</v>
      </c>
      <c r="BC399" s="81">
        <v>0</v>
      </c>
      <c r="BD399" s="81">
        <v>0</v>
      </c>
      <c r="BE399" s="81" t="s">
        <v>564</v>
      </c>
      <c r="BF399" s="82"/>
      <c r="BG399" s="81">
        <v>0</v>
      </c>
      <c r="BH399" s="81">
        <v>0</v>
      </c>
      <c r="BI399" s="81">
        <v>135.01</v>
      </c>
      <c r="BJ399" s="81">
        <v>0</v>
      </c>
      <c r="BK399" s="81">
        <v>66.977000000000004</v>
      </c>
      <c r="BL399" s="81">
        <v>0</v>
      </c>
      <c r="BM399" s="82"/>
      <c r="BN399" s="81">
        <v>0</v>
      </c>
      <c r="BO399" s="81">
        <v>0</v>
      </c>
      <c r="BP399" s="81">
        <v>12</v>
      </c>
      <c r="BQ399" s="81">
        <v>0</v>
      </c>
      <c r="BR399" s="81">
        <v>5</v>
      </c>
      <c r="BS399" s="81">
        <v>0</v>
      </c>
      <c r="BT399"/>
      <c r="BU399" s="80">
        <v>181.82300000000001</v>
      </c>
      <c r="BV399" s="80">
        <v>20.164000000000001</v>
      </c>
      <c r="BW399" s="80">
        <v>0</v>
      </c>
      <c r="BX399" s="80">
        <v>0</v>
      </c>
      <c r="BY399" s="80">
        <v>0</v>
      </c>
      <c r="BZ399" s="80">
        <v>0</v>
      </c>
      <c r="CA399" s="80">
        <v>0</v>
      </c>
      <c r="CB399" s="80">
        <v>0</v>
      </c>
      <c r="CC399" s="80">
        <v>0</v>
      </c>
    </row>
    <row r="400" spans="1:81">
      <c r="A400" s="80" t="s">
        <v>2070</v>
      </c>
      <c r="B400" s="80">
        <v>386</v>
      </c>
      <c r="C400" s="80">
        <v>12</v>
      </c>
      <c r="D400" s="80">
        <v>23</v>
      </c>
      <c r="E400" s="80">
        <v>2015</v>
      </c>
      <c r="F400" s="80" t="s">
        <v>91</v>
      </c>
      <c r="G400" s="80" t="s">
        <v>2058</v>
      </c>
      <c r="H400" s="80" t="s">
        <v>2059</v>
      </c>
      <c r="I400" s="177"/>
      <c r="J400" s="81">
        <v>365.92457585550551</v>
      </c>
      <c r="K400" s="81">
        <v>7.3122816776380377</v>
      </c>
      <c r="L400" s="81">
        <v>5.662174334984579</v>
      </c>
      <c r="M400" s="81">
        <v>251.25862832095447</v>
      </c>
      <c r="N400" s="81">
        <v>275.41975645498923</v>
      </c>
      <c r="O400" s="81">
        <v>151.03984193070062</v>
      </c>
      <c r="P400" s="81">
        <v>63.107665650621435</v>
      </c>
      <c r="Q400" s="81">
        <v>17.52963801342133</v>
      </c>
      <c r="R400" s="81">
        <v>0</v>
      </c>
      <c r="S400" s="81">
        <v>19.465383274920004</v>
      </c>
      <c r="T400" s="82"/>
      <c r="U400" s="81">
        <v>24280623</v>
      </c>
      <c r="V400" s="81">
        <v>3697</v>
      </c>
      <c r="W400" s="81">
        <v>80</v>
      </c>
      <c r="X400" s="81">
        <v>51323</v>
      </c>
      <c r="Y400" s="81">
        <v>103024</v>
      </c>
      <c r="Z400" s="81">
        <v>87753</v>
      </c>
      <c r="AA400" s="81">
        <v>12558</v>
      </c>
      <c r="AB400" s="81">
        <v>241264</v>
      </c>
      <c r="AC400" s="81">
        <v>0</v>
      </c>
      <c r="AD400" s="81">
        <v>19.465383274920004</v>
      </c>
      <c r="AE400" s="82"/>
      <c r="AF400" s="81">
        <v>173240436.68686572</v>
      </c>
      <c r="AG400" s="81">
        <v>6204009.2001936231</v>
      </c>
      <c r="AH400" s="81">
        <v>1081896.893994025</v>
      </c>
      <c r="AI400" s="81">
        <v>361762162.63096756</v>
      </c>
      <c r="AJ400" s="81">
        <v>385570852.27219665</v>
      </c>
      <c r="AK400" s="81">
        <v>0</v>
      </c>
      <c r="AL400" s="81">
        <v>0</v>
      </c>
      <c r="AM400" s="81">
        <v>33064219.135584474</v>
      </c>
      <c r="AN400" s="81">
        <v>0</v>
      </c>
      <c r="AO400" s="81">
        <v>0</v>
      </c>
      <c r="AP400" s="82"/>
      <c r="AQ400" s="81">
        <v>3192</v>
      </c>
      <c r="AR400" s="81">
        <v>171</v>
      </c>
      <c r="AS400" s="81">
        <v>0</v>
      </c>
      <c r="AT400" s="81">
        <v>1</v>
      </c>
      <c r="AU400" s="81">
        <v>0</v>
      </c>
      <c r="AV400" s="81">
        <v>0</v>
      </c>
      <c r="AW400" s="81" t="s">
        <v>564</v>
      </c>
      <c r="AX400" s="82"/>
      <c r="AY400" s="81">
        <v>11863.5</v>
      </c>
      <c r="AZ400" s="81">
        <v>2727.3</v>
      </c>
      <c r="BA400" s="81">
        <v>0</v>
      </c>
      <c r="BB400" s="81">
        <v>55</v>
      </c>
      <c r="BC400" s="81">
        <v>0</v>
      </c>
      <c r="BD400" s="81">
        <v>0</v>
      </c>
      <c r="BE400" s="81" t="s">
        <v>564</v>
      </c>
      <c r="BF400" s="82"/>
      <c r="BG400" s="81">
        <v>0</v>
      </c>
      <c r="BH400" s="81">
        <v>0</v>
      </c>
      <c r="BI400" s="81">
        <v>139.64099999999999</v>
      </c>
      <c r="BJ400" s="81">
        <v>0</v>
      </c>
      <c r="BK400" s="81">
        <v>64.113</v>
      </c>
      <c r="BL400" s="81">
        <v>0</v>
      </c>
      <c r="BM400" s="82"/>
      <c r="BN400" s="81">
        <v>0</v>
      </c>
      <c r="BO400" s="81">
        <v>0</v>
      </c>
      <c r="BP400" s="81">
        <v>11</v>
      </c>
      <c r="BQ400" s="81">
        <v>0</v>
      </c>
      <c r="BR400" s="81">
        <v>5</v>
      </c>
      <c r="BS400" s="81">
        <v>0</v>
      </c>
      <c r="BT400"/>
      <c r="BU400" s="80">
        <v>185.33799999999999</v>
      </c>
      <c r="BV400" s="80">
        <v>18.416</v>
      </c>
      <c r="BW400" s="80">
        <v>0</v>
      </c>
      <c r="BX400" s="80">
        <v>0</v>
      </c>
      <c r="BY400" s="80">
        <v>0</v>
      </c>
      <c r="BZ400" s="80">
        <v>0</v>
      </c>
      <c r="CA400" s="80">
        <v>0</v>
      </c>
      <c r="CB400" s="80">
        <v>0</v>
      </c>
      <c r="CC400" s="80">
        <v>0</v>
      </c>
    </row>
    <row r="401" spans="1:81">
      <c r="A401" s="80" t="s">
        <v>2071</v>
      </c>
      <c r="B401" s="80">
        <v>387</v>
      </c>
      <c r="C401" s="80">
        <v>13</v>
      </c>
      <c r="D401" s="80">
        <v>23</v>
      </c>
      <c r="E401" s="80">
        <v>2016</v>
      </c>
      <c r="F401" s="80" t="s">
        <v>92</v>
      </c>
      <c r="G401" s="80" t="s">
        <v>2058</v>
      </c>
      <c r="H401" s="80" t="s">
        <v>2059</v>
      </c>
      <c r="I401" s="177"/>
      <c r="J401" s="81">
        <v>428.51144619256178</v>
      </c>
      <c r="K401" s="81">
        <v>7.2015941893532363</v>
      </c>
      <c r="L401" s="81">
        <v>6.2123630699008459</v>
      </c>
      <c r="M401" s="81">
        <v>212.9811846756028</v>
      </c>
      <c r="N401" s="81">
        <v>267.02241680665014</v>
      </c>
      <c r="O401" s="81">
        <v>149.96572803861525</v>
      </c>
      <c r="P401" s="81">
        <v>62.201358199845316</v>
      </c>
      <c r="Q401" s="81">
        <v>17.091467467431194</v>
      </c>
      <c r="R401" s="81">
        <v>0</v>
      </c>
      <c r="S401" s="81">
        <v>22.496375400015648</v>
      </c>
      <c r="T401" s="82"/>
      <c r="U401" s="81">
        <v>27106374</v>
      </c>
      <c r="V401" s="81">
        <v>3697</v>
      </c>
      <c r="W401" s="81">
        <v>80</v>
      </c>
      <c r="X401" s="81">
        <v>51323</v>
      </c>
      <c r="Y401" s="81">
        <v>104229</v>
      </c>
      <c r="Z401" s="81">
        <v>88200</v>
      </c>
      <c r="AA401" s="81">
        <v>12802</v>
      </c>
      <c r="AB401" s="81">
        <v>241979</v>
      </c>
      <c r="AC401" s="81">
        <v>0</v>
      </c>
      <c r="AD401" s="81">
        <v>22.496375400015651</v>
      </c>
      <c r="AE401" s="82"/>
      <c r="AF401" s="81">
        <v>207658995.22623339</v>
      </c>
      <c r="AG401" s="81">
        <v>5763970.8881311491</v>
      </c>
      <c r="AH401" s="81">
        <v>1137038.8280795009</v>
      </c>
      <c r="AI401" s="81">
        <v>336702564.88015717</v>
      </c>
      <c r="AJ401" s="81">
        <v>381810050.1914475</v>
      </c>
      <c r="AK401" s="81">
        <v>0</v>
      </c>
      <c r="AL401" s="81">
        <v>0</v>
      </c>
      <c r="AM401" s="81">
        <v>33187970.66717634</v>
      </c>
      <c r="AN401" s="81">
        <v>0</v>
      </c>
      <c r="AO401" s="81">
        <v>0</v>
      </c>
      <c r="AP401" s="82"/>
      <c r="AQ401" s="81">
        <v>3405</v>
      </c>
      <c r="AR401" s="81">
        <v>208</v>
      </c>
      <c r="AS401" s="81">
        <v>0</v>
      </c>
      <c r="AT401" s="81">
        <v>1</v>
      </c>
      <c r="AU401" s="81">
        <v>0</v>
      </c>
      <c r="AV401" s="81">
        <v>0</v>
      </c>
      <c r="AW401" s="81" t="s">
        <v>564</v>
      </c>
      <c r="AX401" s="82"/>
      <c r="AY401" s="81">
        <v>12836.2</v>
      </c>
      <c r="AZ401" s="81">
        <v>3251.5</v>
      </c>
      <c r="BA401" s="81">
        <v>0</v>
      </c>
      <c r="BB401" s="81">
        <v>55</v>
      </c>
      <c r="BC401" s="81">
        <v>0</v>
      </c>
      <c r="BD401" s="81">
        <v>0</v>
      </c>
      <c r="BE401" s="81" t="s">
        <v>564</v>
      </c>
      <c r="BF401" s="82"/>
      <c r="BG401" s="81">
        <v>0</v>
      </c>
      <c r="BH401" s="81">
        <v>0</v>
      </c>
      <c r="BI401" s="81">
        <v>140.50700000000001</v>
      </c>
      <c r="BJ401" s="81">
        <v>0</v>
      </c>
      <c r="BK401" s="81">
        <v>65.287000000000006</v>
      </c>
      <c r="BL401" s="81">
        <v>0</v>
      </c>
      <c r="BM401" s="82"/>
      <c r="BN401" s="81">
        <v>0</v>
      </c>
      <c r="BO401" s="81">
        <v>0</v>
      </c>
      <c r="BP401" s="81">
        <v>12</v>
      </c>
      <c r="BQ401" s="81">
        <v>0</v>
      </c>
      <c r="BR401" s="81">
        <v>5</v>
      </c>
      <c r="BS401" s="81">
        <v>0</v>
      </c>
      <c r="BT401"/>
      <c r="BU401" s="80">
        <v>185.78200000000001</v>
      </c>
      <c r="BV401" s="80">
        <v>20.012</v>
      </c>
      <c r="BW401" s="80">
        <v>0</v>
      </c>
      <c r="BX401" s="80">
        <v>0</v>
      </c>
      <c r="BY401" s="80">
        <v>0</v>
      </c>
      <c r="BZ401" s="80">
        <v>0</v>
      </c>
      <c r="CA401" s="80">
        <v>0</v>
      </c>
      <c r="CB401" s="80">
        <v>0</v>
      </c>
      <c r="CC401" s="80">
        <v>0</v>
      </c>
    </row>
    <row r="402" spans="1:81">
      <c r="A402" s="80" t="s">
        <v>2072</v>
      </c>
      <c r="B402" s="80">
        <v>388</v>
      </c>
      <c r="C402" s="80">
        <v>14</v>
      </c>
      <c r="D402" s="80">
        <v>23</v>
      </c>
      <c r="E402" s="80">
        <v>2017</v>
      </c>
      <c r="F402" s="80" t="s">
        <v>71</v>
      </c>
      <c r="G402" s="80" t="s">
        <v>2058</v>
      </c>
      <c r="H402" s="80" t="s">
        <v>2059</v>
      </c>
      <c r="I402" s="177"/>
      <c r="J402" s="81">
        <v>461.15931877618465</v>
      </c>
      <c r="K402" s="81">
        <v>7.4326321808949478</v>
      </c>
      <c r="L402" s="81">
        <v>7.3471450005697259</v>
      </c>
      <c r="M402" s="81">
        <v>212.46212354120965</v>
      </c>
      <c r="N402" s="81">
        <v>274.80541713313215</v>
      </c>
      <c r="O402" s="81">
        <v>148.24787517541228</v>
      </c>
      <c r="P402" s="81">
        <v>62.188742356533652</v>
      </c>
      <c r="Q402" s="81">
        <v>16.582853567260262</v>
      </c>
      <c r="R402" s="81">
        <v>0</v>
      </c>
      <c r="S402" s="81">
        <v>28.3997477715</v>
      </c>
      <c r="T402" s="82"/>
      <c r="U402" s="81">
        <v>31898269</v>
      </c>
      <c r="V402" s="81">
        <v>3697</v>
      </c>
      <c r="W402" s="81">
        <v>80</v>
      </c>
      <c r="X402" s="81">
        <v>51323</v>
      </c>
      <c r="Y402" s="81">
        <v>105507</v>
      </c>
      <c r="Z402" s="81">
        <v>88636</v>
      </c>
      <c r="AA402" s="81">
        <v>12881</v>
      </c>
      <c r="AB402" s="81">
        <v>242792</v>
      </c>
      <c r="AC402" s="81">
        <v>0</v>
      </c>
      <c r="AD402" s="81">
        <v>28.3997477715</v>
      </c>
      <c r="AE402" s="82"/>
      <c r="AF402" s="81">
        <v>229514034.0719997</v>
      </c>
      <c r="AG402" s="81">
        <v>5993760.0601226296</v>
      </c>
      <c r="AH402" s="81">
        <v>1618575.4993679491</v>
      </c>
      <c r="AI402" s="81">
        <v>348719806.18260193</v>
      </c>
      <c r="AJ402" s="81">
        <v>391792817.91053879</v>
      </c>
      <c r="AK402" s="81">
        <v>0</v>
      </c>
      <c r="AL402" s="81">
        <v>0</v>
      </c>
      <c r="AM402" s="81">
        <v>33351580.057136782</v>
      </c>
      <c r="AN402" s="81">
        <v>0</v>
      </c>
      <c r="AO402" s="81">
        <v>0</v>
      </c>
      <c r="AP402" s="82"/>
      <c r="AQ402" s="81">
        <v>3629</v>
      </c>
      <c r="AR402" s="81">
        <v>232</v>
      </c>
      <c r="AS402" s="81">
        <v>0</v>
      </c>
      <c r="AT402" s="81">
        <v>1</v>
      </c>
      <c r="AU402" s="81">
        <v>0</v>
      </c>
      <c r="AV402" s="81">
        <v>0</v>
      </c>
      <c r="AW402" s="81" t="s">
        <v>564</v>
      </c>
      <c r="AX402" s="82"/>
      <c r="AY402" s="81">
        <v>13831.8</v>
      </c>
      <c r="AZ402" s="81">
        <v>3711.8000000000011</v>
      </c>
      <c r="BA402" s="81">
        <v>0</v>
      </c>
      <c r="BB402" s="81">
        <v>55</v>
      </c>
      <c r="BC402" s="81">
        <v>0</v>
      </c>
      <c r="BD402" s="81">
        <v>0</v>
      </c>
      <c r="BE402" s="81" t="s">
        <v>564</v>
      </c>
      <c r="BF402" s="82"/>
      <c r="BG402" s="81">
        <v>0</v>
      </c>
      <c r="BH402" s="81">
        <v>0</v>
      </c>
      <c r="BI402" s="81">
        <v>133.852</v>
      </c>
      <c r="BJ402" s="81">
        <v>0</v>
      </c>
      <c r="BK402" s="81">
        <v>113.26000000000002</v>
      </c>
      <c r="BL402" s="81">
        <v>0</v>
      </c>
      <c r="BM402" s="82"/>
      <c r="BN402" s="81">
        <v>0</v>
      </c>
      <c r="BO402" s="81">
        <v>0</v>
      </c>
      <c r="BP402" s="81">
        <v>12</v>
      </c>
      <c r="BQ402" s="81">
        <v>0</v>
      </c>
      <c r="BR402" s="81">
        <v>5</v>
      </c>
      <c r="BS402" s="81">
        <v>0</v>
      </c>
      <c r="BT402"/>
      <c r="BU402" s="80">
        <v>178.99299999999999</v>
      </c>
      <c r="BV402" s="80">
        <v>26.971</v>
      </c>
      <c r="BW402" s="80">
        <v>0</v>
      </c>
      <c r="BX402" s="80">
        <v>3.5150000000000001</v>
      </c>
      <c r="BY402" s="80">
        <v>37.628999999999998</v>
      </c>
      <c r="BZ402" s="80">
        <v>0</v>
      </c>
      <c r="CA402" s="80">
        <v>0</v>
      </c>
      <c r="CB402" s="80">
        <v>4.0000000000000001E-3</v>
      </c>
      <c r="CC402" s="80">
        <v>0</v>
      </c>
    </row>
    <row r="403" spans="1:81">
      <c r="A403" s="80" t="s">
        <v>2073</v>
      </c>
      <c r="B403" s="80">
        <v>389</v>
      </c>
      <c r="C403" s="80">
        <v>15</v>
      </c>
      <c r="D403" s="80">
        <v>23</v>
      </c>
      <c r="E403" s="80">
        <v>2018</v>
      </c>
      <c r="F403" s="80" t="s">
        <v>93</v>
      </c>
      <c r="G403" s="80" t="s">
        <v>2058</v>
      </c>
      <c r="H403" s="80" t="s">
        <v>2059</v>
      </c>
      <c r="I403" s="177"/>
      <c r="J403" s="81">
        <v>465.12119589669692</v>
      </c>
      <c r="K403" s="81">
        <v>6.9422907257561342</v>
      </c>
      <c r="L403" s="81">
        <v>4.823584659503469</v>
      </c>
      <c r="M403" s="81">
        <v>209.38326359528659</v>
      </c>
      <c r="N403" s="81">
        <v>267.66289791674836</v>
      </c>
      <c r="O403" s="81">
        <v>146.36688018325398</v>
      </c>
      <c r="P403" s="81">
        <v>62.329702595965756</v>
      </c>
      <c r="Q403" s="81">
        <v>15.460240566158442</v>
      </c>
      <c r="R403" s="81">
        <v>0</v>
      </c>
      <c r="S403" s="81">
        <v>29.035304345979998</v>
      </c>
      <c r="T403" s="82"/>
      <c r="U403" s="81">
        <v>33800059</v>
      </c>
      <c r="V403" s="81">
        <v>3697</v>
      </c>
      <c r="W403" s="81">
        <v>80</v>
      </c>
      <c r="X403" s="81">
        <v>51323</v>
      </c>
      <c r="Y403" s="81">
        <v>106999</v>
      </c>
      <c r="Z403" s="81">
        <v>89187</v>
      </c>
      <c r="AA403" s="81">
        <v>13040</v>
      </c>
      <c r="AB403" s="81">
        <v>243931</v>
      </c>
      <c r="AC403" s="81">
        <v>0</v>
      </c>
      <c r="AD403" s="81">
        <v>29.035304345979998</v>
      </c>
      <c r="AE403" s="82"/>
      <c r="AF403" s="81">
        <v>224446238.82763371</v>
      </c>
      <c r="AG403" s="81">
        <v>5322013.3314886596</v>
      </c>
      <c r="AH403" s="81">
        <v>964289.69328108383</v>
      </c>
      <c r="AI403" s="81">
        <v>338102482.22280967</v>
      </c>
      <c r="AJ403" s="81">
        <v>395825722.35579687</v>
      </c>
      <c r="AK403" s="81">
        <v>0</v>
      </c>
      <c r="AL403" s="81">
        <v>0</v>
      </c>
      <c r="AM403" s="81">
        <v>33577373.087003224</v>
      </c>
      <c r="AN403" s="81">
        <v>0</v>
      </c>
      <c r="AO403" s="81">
        <v>0</v>
      </c>
      <c r="AP403" s="82"/>
      <c r="AQ403" s="81">
        <v>3844</v>
      </c>
      <c r="AR403" s="81">
        <v>260</v>
      </c>
      <c r="AS403" s="81">
        <v>0</v>
      </c>
      <c r="AT403" s="81">
        <v>1</v>
      </c>
      <c r="AU403" s="81">
        <v>0</v>
      </c>
      <c r="AV403" s="81">
        <v>0</v>
      </c>
      <c r="AW403" s="81" t="s">
        <v>564</v>
      </c>
      <c r="AX403" s="82"/>
      <c r="AY403" s="81">
        <v>14848.3</v>
      </c>
      <c r="AZ403" s="81">
        <v>4087.8</v>
      </c>
      <c r="BA403" s="81">
        <v>0</v>
      </c>
      <c r="BB403" s="81">
        <v>55</v>
      </c>
      <c r="BC403" s="81">
        <v>0</v>
      </c>
      <c r="BD403" s="81">
        <v>0</v>
      </c>
      <c r="BE403" s="81" t="s">
        <v>564</v>
      </c>
      <c r="BF403" s="82"/>
      <c r="BG403" s="81">
        <v>0</v>
      </c>
      <c r="BH403" s="81">
        <v>0</v>
      </c>
      <c r="BI403" s="81">
        <v>145.626</v>
      </c>
      <c r="BJ403" s="81">
        <v>0</v>
      </c>
      <c r="BK403" s="81">
        <v>109.43299999999999</v>
      </c>
      <c r="BL403" s="81">
        <v>0</v>
      </c>
      <c r="BM403" s="82"/>
      <c r="BN403" s="81">
        <v>0</v>
      </c>
      <c r="BO403" s="81">
        <v>0</v>
      </c>
      <c r="BP403" s="81">
        <v>13</v>
      </c>
      <c r="BQ403" s="81">
        <v>0</v>
      </c>
      <c r="BR403" s="81">
        <v>5</v>
      </c>
      <c r="BS403" s="81">
        <v>0</v>
      </c>
      <c r="BT403"/>
      <c r="BU403" s="80">
        <v>188.041</v>
      </c>
      <c r="BV403" s="80">
        <v>26.568999999999999</v>
      </c>
      <c r="BW403" s="80">
        <v>0</v>
      </c>
      <c r="BX403" s="80">
        <v>3.4670000000000001</v>
      </c>
      <c r="BY403" s="80">
        <v>36.978000000000002</v>
      </c>
      <c r="BZ403" s="80">
        <v>0</v>
      </c>
      <c r="CA403" s="80">
        <v>0</v>
      </c>
      <c r="CB403" s="80">
        <v>4.0000000000000001E-3</v>
      </c>
      <c r="CC403" s="80">
        <v>0</v>
      </c>
    </row>
    <row r="404" spans="1:81">
      <c r="A404" s="80" t="s">
        <v>2074</v>
      </c>
      <c r="B404" s="80">
        <v>390</v>
      </c>
      <c r="C404" s="80">
        <v>16</v>
      </c>
      <c r="D404" s="80">
        <v>23</v>
      </c>
      <c r="E404" s="80">
        <v>2019</v>
      </c>
      <c r="F404" s="80" t="s">
        <v>73</v>
      </c>
      <c r="G404" s="80" t="s">
        <v>2058</v>
      </c>
      <c r="H404" s="80" t="s">
        <v>2059</v>
      </c>
      <c r="I404" s="177"/>
      <c r="J404" s="81">
        <v>405.42458066029843</v>
      </c>
      <c r="K404" s="81">
        <v>6.3141742428280585</v>
      </c>
      <c r="L404" s="81">
        <v>4.8646622762658041</v>
      </c>
      <c r="M404" s="81">
        <v>209.31509313743078</v>
      </c>
      <c r="N404" s="81">
        <v>275.18214204083495</v>
      </c>
      <c r="O404" s="81">
        <v>142.32787122174722</v>
      </c>
      <c r="P404" s="81">
        <v>62.958649570030069</v>
      </c>
      <c r="Q404" s="81">
        <v>15.04978652104235</v>
      </c>
      <c r="R404" s="81">
        <v>0</v>
      </c>
      <c r="S404" s="81">
        <v>23.129673802479999</v>
      </c>
      <c r="T404" s="82"/>
      <c r="U404" s="81">
        <v>29684414</v>
      </c>
      <c r="V404" s="81">
        <v>3697</v>
      </c>
      <c r="W404" s="81">
        <v>80</v>
      </c>
      <c r="X404" s="81">
        <v>51323</v>
      </c>
      <c r="Y404" s="81">
        <v>108048</v>
      </c>
      <c r="Z404" s="81">
        <v>89107</v>
      </c>
      <c r="AA404" s="81">
        <v>13073</v>
      </c>
      <c r="AB404" s="81">
        <v>243884</v>
      </c>
      <c r="AC404" s="81">
        <v>0</v>
      </c>
      <c r="AD404" s="81">
        <v>23.129673802479999</v>
      </c>
      <c r="AE404" s="82"/>
      <c r="AF404" s="81">
        <v>202338787.62383091</v>
      </c>
      <c r="AG404" s="81">
        <v>5120618.4282609411</v>
      </c>
      <c r="AH404" s="81">
        <v>1017762.9949777731</v>
      </c>
      <c r="AI404" s="81">
        <v>351098645.79833108</v>
      </c>
      <c r="AJ404" s="81">
        <v>401005712.90062129</v>
      </c>
      <c r="AK404" s="81">
        <v>0</v>
      </c>
      <c r="AL404" s="81">
        <v>0</v>
      </c>
      <c r="AM404" s="81">
        <v>33215164.842230968</v>
      </c>
      <c r="AN404" s="81">
        <v>0</v>
      </c>
      <c r="AO404" s="81">
        <v>0</v>
      </c>
      <c r="AP404" s="82"/>
      <c r="AQ404" s="81">
        <v>4056</v>
      </c>
      <c r="AR404" s="81">
        <v>284</v>
      </c>
      <c r="AS404" s="81">
        <v>0</v>
      </c>
      <c r="AT404" s="81">
        <v>1</v>
      </c>
      <c r="AU404" s="81">
        <v>0</v>
      </c>
      <c r="AV404" s="81">
        <v>0</v>
      </c>
      <c r="AW404" s="81" t="s">
        <v>564</v>
      </c>
      <c r="AX404" s="82"/>
      <c r="AY404" s="81">
        <v>15888.59999999998</v>
      </c>
      <c r="AZ404" s="81">
        <v>5072.2999999999975</v>
      </c>
      <c r="BA404" s="81">
        <v>0</v>
      </c>
      <c r="BB404" s="81">
        <v>55</v>
      </c>
      <c r="BC404" s="81">
        <v>0</v>
      </c>
      <c r="BD404" s="81">
        <v>0</v>
      </c>
      <c r="BE404" s="81" t="s">
        <v>564</v>
      </c>
      <c r="BF404" s="82"/>
      <c r="BG404" s="81">
        <v>0</v>
      </c>
      <c r="BH404" s="81">
        <v>0</v>
      </c>
      <c r="BI404" s="81">
        <v>130.11699999999999</v>
      </c>
      <c r="BJ404" s="81">
        <v>0</v>
      </c>
      <c r="BK404" s="81">
        <v>106.11199999999999</v>
      </c>
      <c r="BL404" s="81">
        <v>0</v>
      </c>
      <c r="BM404" s="82"/>
      <c r="BN404" s="81">
        <v>0</v>
      </c>
      <c r="BO404" s="81">
        <v>0</v>
      </c>
      <c r="BP404" s="81">
        <v>11</v>
      </c>
      <c r="BQ404" s="81">
        <v>0</v>
      </c>
      <c r="BR404" s="81">
        <v>5</v>
      </c>
      <c r="BS404" s="81">
        <v>0</v>
      </c>
      <c r="BT404"/>
      <c r="BU404" s="80">
        <v>173.46</v>
      </c>
      <c r="BV404" s="80">
        <v>20.641999999999999</v>
      </c>
      <c r="BW404" s="80">
        <v>0</v>
      </c>
      <c r="BX404" s="80">
        <v>3.5259999999999998</v>
      </c>
      <c r="BY404" s="80">
        <v>38.600999999999999</v>
      </c>
      <c r="BZ404" s="80">
        <v>0</v>
      </c>
      <c r="CA404" s="80">
        <v>0</v>
      </c>
      <c r="CB404" s="80">
        <v>0</v>
      </c>
      <c r="CC404" s="80">
        <v>0</v>
      </c>
    </row>
    <row r="405" spans="1:81">
      <c r="A405" s="80" t="s">
        <v>2075</v>
      </c>
      <c r="B405" s="80">
        <v>391</v>
      </c>
      <c r="C405" s="80">
        <v>17</v>
      </c>
      <c r="D405" s="80">
        <v>23</v>
      </c>
      <c r="E405" s="80">
        <v>2020</v>
      </c>
      <c r="F405" s="80" t="s">
        <v>218</v>
      </c>
      <c r="G405" s="80" t="s">
        <v>2058</v>
      </c>
      <c r="H405" s="80" t="s">
        <v>2059</v>
      </c>
      <c r="I405" s="177"/>
      <c r="J405" s="81">
        <v>367.08656363017059</v>
      </c>
      <c r="K405" s="81">
        <v>6.6880526506335736</v>
      </c>
      <c r="L405" s="81">
        <v>3.1199681784495601</v>
      </c>
      <c r="M405" s="81">
        <v>184.85103557397076</v>
      </c>
      <c r="N405" s="81">
        <v>283.07397072388693</v>
      </c>
      <c r="O405" s="81">
        <v>125.8720803916388</v>
      </c>
      <c r="P405" s="81">
        <v>59.43211345346942</v>
      </c>
      <c r="Q405" s="81">
        <v>14.415021242986118</v>
      </c>
      <c r="R405" s="81">
        <v>0</v>
      </c>
      <c r="S405" s="81">
        <v>26.685615141492999</v>
      </c>
      <c r="T405" s="82"/>
      <c r="U405" s="81">
        <v>26392339</v>
      </c>
      <c r="V405" s="81">
        <v>3676</v>
      </c>
      <c r="W405" s="81">
        <v>53</v>
      </c>
      <c r="X405" s="81">
        <v>51427</v>
      </c>
      <c r="Y405" s="81">
        <v>109439</v>
      </c>
      <c r="Z405" s="81">
        <v>89945</v>
      </c>
      <c r="AA405" s="81">
        <v>13408</v>
      </c>
      <c r="AB405" s="81">
        <v>244475</v>
      </c>
      <c r="AC405" s="81">
        <v>0</v>
      </c>
      <c r="AD405" s="81">
        <v>26.685615141492999</v>
      </c>
      <c r="AE405" s="82"/>
      <c r="AF405" s="81">
        <v>183855312.29156089</v>
      </c>
      <c r="AG405" s="81">
        <v>5110908.209209159</v>
      </c>
      <c r="AH405" s="81">
        <v>646306.05445495097</v>
      </c>
      <c r="AI405" s="81">
        <v>312250041.56336188</v>
      </c>
      <c r="AJ405" s="81">
        <v>439981702.99562663</v>
      </c>
      <c r="AK405" s="81"/>
      <c r="AL405" s="81"/>
      <c r="AM405" s="81">
        <v>31906703.673901364</v>
      </c>
      <c r="AN405" s="81"/>
      <c r="AO405" s="81"/>
      <c r="AP405" s="82"/>
      <c r="AQ405" s="81">
        <v>4297</v>
      </c>
      <c r="AR405" s="81">
        <v>291</v>
      </c>
      <c r="AS405" s="81">
        <v>0</v>
      </c>
      <c r="AT405" s="81">
        <v>1</v>
      </c>
      <c r="AU405" s="81">
        <v>0</v>
      </c>
      <c r="AV405" s="81">
        <v>0</v>
      </c>
      <c r="AW405" s="81">
        <v>0</v>
      </c>
      <c r="AX405" s="82"/>
      <c r="AY405" s="81">
        <v>17050.599999999959</v>
      </c>
      <c r="AZ405" s="81">
        <v>5215.6999999999971</v>
      </c>
      <c r="BA405" s="81">
        <v>0</v>
      </c>
      <c r="BB405" s="81">
        <v>55</v>
      </c>
      <c r="BC405" s="81">
        <v>0</v>
      </c>
      <c r="BD405" s="81">
        <v>0</v>
      </c>
      <c r="BE405" s="81">
        <v>0</v>
      </c>
      <c r="BF405" s="82"/>
      <c r="BG405" s="81">
        <v>0</v>
      </c>
      <c r="BH405" s="81">
        <v>0</v>
      </c>
      <c r="BI405" s="81">
        <v>127</v>
      </c>
      <c r="BJ405" s="81">
        <v>0</v>
      </c>
      <c r="BK405" s="81">
        <v>114.69499999999999</v>
      </c>
      <c r="BL405" s="81">
        <v>0</v>
      </c>
      <c r="BM405" s="82"/>
      <c r="BN405" s="81">
        <v>0</v>
      </c>
      <c r="BO405" s="81">
        <v>0</v>
      </c>
      <c r="BP405" s="81">
        <v>12</v>
      </c>
      <c r="BQ405" s="81">
        <v>0</v>
      </c>
      <c r="BR405" s="81">
        <v>5</v>
      </c>
      <c r="BS405" s="81">
        <v>0</v>
      </c>
      <c r="BT405"/>
      <c r="BU405" s="80">
        <v>174.017</v>
      </c>
      <c r="BV405" s="80">
        <v>25.768999999999998</v>
      </c>
      <c r="BW405" s="80">
        <v>0</v>
      </c>
      <c r="BX405" s="80">
        <v>3.5150000000000001</v>
      </c>
      <c r="BY405" s="80">
        <v>38.393999999999998</v>
      </c>
      <c r="BZ405" s="80">
        <v>0</v>
      </c>
      <c r="CA405" s="80">
        <v>0</v>
      </c>
      <c r="CB405" s="80">
        <v>0</v>
      </c>
      <c r="CC405" s="80">
        <v>0</v>
      </c>
    </row>
    <row r="406" spans="1:81">
      <c r="A406" s="80" t="s">
        <v>2076</v>
      </c>
      <c r="B406" s="80">
        <v>391</v>
      </c>
      <c r="C406" s="80">
        <v>18</v>
      </c>
      <c r="D406" s="80">
        <v>23</v>
      </c>
      <c r="E406" s="80">
        <v>2021</v>
      </c>
      <c r="F406" s="80" t="s">
        <v>75</v>
      </c>
      <c r="G406" s="174" t="s">
        <v>2058</v>
      </c>
      <c r="H406" s="80" t="s">
        <v>2059</v>
      </c>
      <c r="I406" s="177"/>
      <c r="J406" s="81">
        <v>399.84909121514875</v>
      </c>
      <c r="K406" s="81">
        <v>8.3993341967027764</v>
      </c>
      <c r="L406" s="81">
        <v>3.0410924505083279</v>
      </c>
      <c r="M406" s="81">
        <v>198.17590108497041</v>
      </c>
      <c r="N406" s="81">
        <v>258.25570727900481</v>
      </c>
      <c r="O406" s="81">
        <v>123.32508789723323</v>
      </c>
      <c r="P406" s="81">
        <v>62.743209550219611</v>
      </c>
      <c r="Q406" s="81">
        <v>14.670179846825786</v>
      </c>
      <c r="R406" s="81">
        <v>0</v>
      </c>
      <c r="S406" s="81">
        <v>34.711784730000012</v>
      </c>
      <c r="T406" s="82"/>
      <c r="U406" s="81">
        <v>30061029</v>
      </c>
      <c r="V406" s="81">
        <v>3676</v>
      </c>
      <c r="W406" s="81">
        <v>53</v>
      </c>
      <c r="X406" s="81">
        <v>51427</v>
      </c>
      <c r="Y406" s="81">
        <v>111227</v>
      </c>
      <c r="Z406" s="81">
        <v>90741</v>
      </c>
      <c r="AA406" s="81">
        <v>13804</v>
      </c>
      <c r="AB406" s="81">
        <v>245852</v>
      </c>
      <c r="AC406" s="81">
        <v>0</v>
      </c>
      <c r="AD406" s="81">
        <v>34.711784730000012</v>
      </c>
      <c r="AE406" s="82"/>
      <c r="AF406" s="81">
        <v>185065318.59041321</v>
      </c>
      <c r="AG406" s="81">
        <v>6334418.3741820911</v>
      </c>
      <c r="AH406" s="81">
        <v>611777.31927000033</v>
      </c>
      <c r="AI406" s="81">
        <v>330773733.29293776</v>
      </c>
      <c r="AJ406" s="81">
        <v>374153967.86620969</v>
      </c>
      <c r="AK406" s="81">
        <v>0</v>
      </c>
      <c r="AL406" s="81">
        <v>0</v>
      </c>
      <c r="AM406" s="81">
        <v>32271489.345323965</v>
      </c>
      <c r="AN406" s="81">
        <v>0</v>
      </c>
      <c r="AO406" s="81">
        <v>0</v>
      </c>
      <c r="AP406" s="82"/>
      <c r="AQ406" s="81">
        <v>4567</v>
      </c>
      <c r="AR406" s="81">
        <v>293</v>
      </c>
      <c r="AS406" s="81">
        <v>0</v>
      </c>
      <c r="AT406" s="81">
        <v>1</v>
      </c>
      <c r="AU406" s="81">
        <v>0</v>
      </c>
      <c r="AV406" s="81">
        <v>1</v>
      </c>
      <c r="AW406" s="81"/>
      <c r="AX406" s="82"/>
      <c r="AY406" s="81">
        <v>18430.59999999994</v>
      </c>
      <c r="AZ406" s="81">
        <v>5275.1999999999971</v>
      </c>
      <c r="BA406" s="81">
        <v>0</v>
      </c>
      <c r="BB406" s="81">
        <v>55</v>
      </c>
      <c r="BC406" s="81">
        <v>0</v>
      </c>
      <c r="BD406" s="81">
        <v>1990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2077</v>
      </c>
      <c r="B407" s="80">
        <v>391</v>
      </c>
      <c r="C407" s="80">
        <v>19</v>
      </c>
      <c r="D407" s="80">
        <v>23</v>
      </c>
      <c r="E407" s="80">
        <v>2022</v>
      </c>
      <c r="F407" s="80" t="s">
        <v>568</v>
      </c>
      <c r="G407" s="174" t="s">
        <v>2058</v>
      </c>
      <c r="H407" s="80" t="s">
        <v>2059</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4955</v>
      </c>
      <c r="AR407" s="81">
        <v>294</v>
      </c>
      <c r="AS407" s="81">
        <v>0</v>
      </c>
      <c r="AT407" s="81">
        <v>1</v>
      </c>
      <c r="AU407" s="81">
        <v>0</v>
      </c>
      <c r="AV407" s="81">
        <v>1</v>
      </c>
      <c r="AW407" s="81"/>
      <c r="AX407" s="82"/>
      <c r="AY407" s="81">
        <v>20302.899999999921</v>
      </c>
      <c r="AZ407" s="81">
        <v>6525.1999999999971</v>
      </c>
      <c r="BA407" s="81">
        <v>0</v>
      </c>
      <c r="BB407" s="81">
        <v>55</v>
      </c>
      <c r="BC407" s="81">
        <v>0</v>
      </c>
      <c r="BD407" s="81">
        <v>1990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2078</v>
      </c>
      <c r="B408" s="80">
        <v>239</v>
      </c>
      <c r="C408" s="80">
        <v>1</v>
      </c>
      <c r="D408" s="80">
        <v>15</v>
      </c>
      <c r="E408" s="80">
        <v>1990</v>
      </c>
      <c r="F408" s="80" t="s">
        <v>562</v>
      </c>
      <c r="G408" s="80" t="s">
        <v>2079</v>
      </c>
      <c r="H408" s="80" t="s">
        <v>2080</v>
      </c>
      <c r="I408" s="177"/>
      <c r="J408" s="81">
        <v>1019.2567149337552</v>
      </c>
      <c r="K408" s="81">
        <v>73.372643845708907</v>
      </c>
      <c r="L408" s="81">
        <v>90.02680333507972</v>
      </c>
      <c r="M408" s="81">
        <v>351.1659631521436</v>
      </c>
      <c r="N408" s="81">
        <v>561.64684091623508</v>
      </c>
      <c r="O408" s="81">
        <v>232.75535671997682</v>
      </c>
      <c r="P408" s="81">
        <v>200.81454810820898</v>
      </c>
      <c r="Q408" s="81">
        <v>20.231633178899692</v>
      </c>
      <c r="R408" s="81">
        <v>161.33755547929835</v>
      </c>
      <c r="S408" s="81">
        <v>16.474865891583935</v>
      </c>
      <c r="T408" s="82"/>
      <c r="U408" s="81">
        <v>28617112</v>
      </c>
      <c r="V408" s="81">
        <v>13425</v>
      </c>
      <c r="W408" s="81">
        <v>1053</v>
      </c>
      <c r="X408" s="81">
        <v>117755</v>
      </c>
      <c r="Y408" s="81">
        <v>120151</v>
      </c>
      <c r="Z408" s="81">
        <v>95735</v>
      </c>
      <c r="AA408" s="81">
        <v>48760</v>
      </c>
      <c r="AB408" s="81">
        <v>328493</v>
      </c>
      <c r="AC408" s="81">
        <v>27943955</v>
      </c>
      <c r="AD408" s="81">
        <v>16.474865891583935</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2081</v>
      </c>
      <c r="B409" s="80">
        <v>240</v>
      </c>
      <c r="C409" s="80">
        <v>2</v>
      </c>
      <c r="D409" s="80">
        <v>15</v>
      </c>
      <c r="E409" s="80">
        <v>2005</v>
      </c>
      <c r="F409" s="80" t="s">
        <v>565</v>
      </c>
      <c r="G409" s="80" t="s">
        <v>2079</v>
      </c>
      <c r="H409" s="80" t="s">
        <v>2080</v>
      </c>
      <c r="I409" s="177"/>
      <c r="J409" s="81">
        <v>576.2492250212706</v>
      </c>
      <c r="K409" s="81">
        <v>34.464690754015677</v>
      </c>
      <c r="L409" s="81">
        <v>30.631025528306111</v>
      </c>
      <c r="M409" s="81">
        <v>590.10283999351304</v>
      </c>
      <c r="N409" s="81">
        <v>686.96353541611631</v>
      </c>
      <c r="O409" s="81">
        <v>303.52794830846102</v>
      </c>
      <c r="P409" s="81">
        <v>168.9278932253936</v>
      </c>
      <c r="Q409" s="81">
        <v>17.361838923916384</v>
      </c>
      <c r="R409" s="81">
        <v>204.58709164203782</v>
      </c>
      <c r="S409" s="81">
        <v>27.340591208000003</v>
      </c>
      <c r="T409" s="82"/>
      <c r="U409" s="81">
        <v>17797674</v>
      </c>
      <c r="V409" s="81">
        <v>10513</v>
      </c>
      <c r="W409" s="81">
        <v>272</v>
      </c>
      <c r="X409" s="81">
        <v>95831</v>
      </c>
      <c r="Y409" s="81">
        <v>140057</v>
      </c>
      <c r="Z409" s="81">
        <v>144469</v>
      </c>
      <c r="AA409" s="81">
        <v>33593</v>
      </c>
      <c r="AB409" s="81">
        <v>294694</v>
      </c>
      <c r="AC409" s="81">
        <v>36176991</v>
      </c>
      <c r="AD409" s="81">
        <v>27.340591208000003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2082</v>
      </c>
      <c r="B410" s="80">
        <v>241</v>
      </c>
      <c r="C410" s="80">
        <v>3</v>
      </c>
      <c r="D410" s="80">
        <v>15</v>
      </c>
      <c r="E410" s="80">
        <v>2006</v>
      </c>
      <c r="F410" s="80" t="s">
        <v>566</v>
      </c>
      <c r="G410" s="80" t="s">
        <v>2079</v>
      </c>
      <c r="H410" s="80" t="s">
        <v>2080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2083</v>
      </c>
      <c r="B411" s="80">
        <v>242</v>
      </c>
      <c r="C411" s="80">
        <v>4</v>
      </c>
      <c r="D411" s="80">
        <v>15</v>
      </c>
      <c r="E411" s="80">
        <v>2007</v>
      </c>
      <c r="F411" s="80" t="s">
        <v>567</v>
      </c>
      <c r="G411" s="80" t="s">
        <v>2079</v>
      </c>
      <c r="H411" s="80" t="s">
        <v>2080</v>
      </c>
      <c r="I411" s="177"/>
      <c r="J411" s="81">
        <v>591.35107321643829</v>
      </c>
      <c r="K411" s="81">
        <v>29.120938725554286</v>
      </c>
      <c r="L411" s="81">
        <v>24.210300889649158</v>
      </c>
      <c r="M411" s="81">
        <v>548.08860137973306</v>
      </c>
      <c r="N411" s="81">
        <v>688.09083060329749</v>
      </c>
      <c r="O411" s="81">
        <v>288.33369905357245</v>
      </c>
      <c r="P411" s="81">
        <v>164.29657637781656</v>
      </c>
      <c r="Q411" s="81">
        <v>17.895676722132709</v>
      </c>
      <c r="R411" s="81">
        <v>198.70767215235233</v>
      </c>
      <c r="S411" s="81">
        <v>24.953276600000006</v>
      </c>
      <c r="T411" s="82"/>
      <c r="U411" s="81">
        <v>19420096</v>
      </c>
      <c r="V411" s="81">
        <v>9689</v>
      </c>
      <c r="W411" s="81">
        <v>295</v>
      </c>
      <c r="X411" s="81">
        <v>111487</v>
      </c>
      <c r="Y411" s="81">
        <v>140656</v>
      </c>
      <c r="Z411" s="81">
        <v>142665</v>
      </c>
      <c r="AA411" s="81">
        <v>32174</v>
      </c>
      <c r="AB411" s="81">
        <v>287691</v>
      </c>
      <c r="AC411" s="81">
        <v>36145518</v>
      </c>
      <c r="AD411" s="81">
        <v>24.953276600000006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2084</v>
      </c>
      <c r="B412" s="80">
        <v>243</v>
      </c>
      <c r="C412" s="80">
        <v>5</v>
      </c>
      <c r="D412" s="80">
        <v>15</v>
      </c>
      <c r="E412" s="80">
        <v>2008</v>
      </c>
      <c r="F412" s="80" t="s">
        <v>84</v>
      </c>
      <c r="G412" s="80" t="s">
        <v>2079</v>
      </c>
      <c r="H412" s="80" t="s">
        <v>2080</v>
      </c>
      <c r="I412" s="177"/>
      <c r="J412" s="81">
        <v>535.17218191056566</v>
      </c>
      <c r="K412" s="81">
        <v>25.558209534895237</v>
      </c>
      <c r="L412" s="81">
        <v>20.904681074741205</v>
      </c>
      <c r="M412" s="81">
        <v>641.31673803443755</v>
      </c>
      <c r="N412" s="81">
        <v>701.04610517967808</v>
      </c>
      <c r="O412" s="81">
        <v>277.15688232698858</v>
      </c>
      <c r="P412" s="81">
        <v>158.59039840625633</v>
      </c>
      <c r="Q412" s="81">
        <v>17.43617193819474</v>
      </c>
      <c r="R412" s="81">
        <v>208.20583756358781</v>
      </c>
      <c r="S412" s="81">
        <v>24.607388315000001</v>
      </c>
      <c r="T412" s="82"/>
      <c r="U412" s="81">
        <v>18466050</v>
      </c>
      <c r="V412" s="81">
        <v>9689</v>
      </c>
      <c r="W412" s="81">
        <v>295</v>
      </c>
      <c r="X412" s="81">
        <v>111487</v>
      </c>
      <c r="Y412" s="81">
        <v>141401</v>
      </c>
      <c r="Z412" s="81">
        <v>141948</v>
      </c>
      <c r="AA412" s="81">
        <v>31092</v>
      </c>
      <c r="AB412" s="81">
        <v>284910</v>
      </c>
      <c r="AC412" s="81">
        <v>39327218</v>
      </c>
      <c r="AD412" s="81">
        <v>24.607388315000001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2085</v>
      </c>
      <c r="B413" s="80">
        <v>244</v>
      </c>
      <c r="C413" s="80">
        <v>6</v>
      </c>
      <c r="D413" s="80">
        <v>15</v>
      </c>
      <c r="E413" s="80">
        <v>2009</v>
      </c>
      <c r="F413" s="80" t="s">
        <v>85</v>
      </c>
      <c r="G413" s="80" t="s">
        <v>2079</v>
      </c>
      <c r="H413" s="80" t="s">
        <v>2080</v>
      </c>
      <c r="I413" s="177"/>
      <c r="J413" s="81">
        <v>516.24782673818208</v>
      </c>
      <c r="K413" s="81">
        <v>21.259894838387556</v>
      </c>
      <c r="L413" s="81">
        <v>30.425032012717679</v>
      </c>
      <c r="M413" s="81">
        <v>506.09784766919131</v>
      </c>
      <c r="N413" s="81">
        <v>604.23988072958525</v>
      </c>
      <c r="O413" s="81">
        <v>280.4968330775236</v>
      </c>
      <c r="P413" s="81">
        <v>151.92050597019386</v>
      </c>
      <c r="Q413" s="81">
        <v>16.466856261388802</v>
      </c>
      <c r="R413" s="81">
        <v>159.37888080265031</v>
      </c>
      <c r="S413" s="81">
        <v>27.008413255799997</v>
      </c>
      <c r="T413" s="82"/>
      <c r="U413" s="81">
        <v>17988698</v>
      </c>
      <c r="V413" s="81">
        <v>9871</v>
      </c>
      <c r="W413" s="81">
        <v>492</v>
      </c>
      <c r="X413" s="81">
        <v>111111</v>
      </c>
      <c r="Y413" s="81">
        <v>141892</v>
      </c>
      <c r="Z413" s="81">
        <v>141798</v>
      </c>
      <c r="AA413" s="81">
        <v>30577</v>
      </c>
      <c r="AB413" s="81">
        <v>282459</v>
      </c>
      <c r="AC413" s="81">
        <v>29369331</v>
      </c>
      <c r="AD413" s="81">
        <v>27.008413255799997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68.597999999999999</v>
      </c>
      <c r="BJ413" s="81">
        <v>0</v>
      </c>
      <c r="BK413" s="81">
        <v>36.567999999999998</v>
      </c>
      <c r="BL413" s="81">
        <v>0</v>
      </c>
      <c r="BM413" s="82"/>
      <c r="BN413" s="81">
        <v>0</v>
      </c>
      <c r="BO413" s="81">
        <v>0</v>
      </c>
      <c r="BP413" s="81">
        <v>5</v>
      </c>
      <c r="BQ413" s="81">
        <v>0</v>
      </c>
      <c r="BR413" s="81">
        <v>7</v>
      </c>
      <c r="BS413" s="81">
        <v>0</v>
      </c>
      <c r="BT413"/>
      <c r="BU413" s="80"/>
      <c r="BV413" s="80"/>
      <c r="BW413" s="80"/>
      <c r="BX413" s="80"/>
      <c r="BY413" s="80"/>
      <c r="BZ413" s="80"/>
      <c r="CA413" s="80"/>
      <c r="CB413" s="80"/>
      <c r="CC413" s="80"/>
    </row>
    <row r="414" spans="1:81">
      <c r="A414" s="80" t="s">
        <v>2086</v>
      </c>
      <c r="B414" s="80">
        <v>245</v>
      </c>
      <c r="C414" s="80">
        <v>7</v>
      </c>
      <c r="D414" s="80">
        <v>15</v>
      </c>
      <c r="E414" s="80">
        <v>2010</v>
      </c>
      <c r="F414" s="80" t="s">
        <v>86</v>
      </c>
      <c r="G414" s="80" t="s">
        <v>2079</v>
      </c>
      <c r="H414" s="80" t="s">
        <v>2080</v>
      </c>
      <c r="I414" s="177"/>
      <c r="J414" s="81">
        <v>475.12662812468932</v>
      </c>
      <c r="K414" s="81">
        <v>22.172076661599423</v>
      </c>
      <c r="L414" s="81">
        <v>27.699017695448031</v>
      </c>
      <c r="M414" s="81">
        <v>453.02815803829105</v>
      </c>
      <c r="N414" s="81">
        <v>596.05546189276856</v>
      </c>
      <c r="O414" s="81">
        <v>278.44729339698739</v>
      </c>
      <c r="P414" s="81">
        <v>152.21412367716914</v>
      </c>
      <c r="Q414" s="81">
        <v>17.03768604711615</v>
      </c>
      <c r="R414" s="81">
        <v>162.96795919144986</v>
      </c>
      <c r="S414" s="81">
        <v>28.063572356960002</v>
      </c>
      <c r="T414" s="82"/>
      <c r="U414" s="81">
        <v>18532871</v>
      </c>
      <c r="V414" s="81">
        <v>9871</v>
      </c>
      <c r="W414" s="81">
        <v>492</v>
      </c>
      <c r="X414" s="81">
        <v>111111</v>
      </c>
      <c r="Y414" s="81">
        <v>142354</v>
      </c>
      <c r="Z414" s="81">
        <v>141416</v>
      </c>
      <c r="AA414" s="81">
        <v>29871</v>
      </c>
      <c r="AB414" s="81">
        <v>280035</v>
      </c>
      <c r="AC414" s="81">
        <v>28458861</v>
      </c>
      <c r="AD414" s="81">
        <v>28.063572356960002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56.71</v>
      </c>
      <c r="BJ414" s="81">
        <v>0</v>
      </c>
      <c r="BK414" s="81">
        <v>76.684000000000012</v>
      </c>
      <c r="BL414" s="81">
        <v>0</v>
      </c>
      <c r="BM414" s="82"/>
      <c r="BN414" s="81">
        <v>0</v>
      </c>
      <c r="BO414" s="81">
        <v>0</v>
      </c>
      <c r="BP414" s="81">
        <v>5</v>
      </c>
      <c r="BQ414" s="81">
        <v>0</v>
      </c>
      <c r="BR414" s="81">
        <v>11</v>
      </c>
      <c r="BS414" s="81">
        <v>0</v>
      </c>
      <c r="BT414"/>
      <c r="BU414" s="80">
        <v>97.816000000000003</v>
      </c>
      <c r="BV414" s="80">
        <v>35.578000000000003</v>
      </c>
      <c r="BW414" s="80">
        <v>0</v>
      </c>
      <c r="BX414" s="80">
        <v>0</v>
      </c>
      <c r="BY414" s="80">
        <v>0</v>
      </c>
      <c r="BZ414" s="80">
        <v>0</v>
      </c>
      <c r="CA414" s="80">
        <v>0</v>
      </c>
      <c r="CB414" s="80">
        <v>0</v>
      </c>
      <c r="CC414" s="80">
        <v>0</v>
      </c>
    </row>
    <row r="415" spans="1:81">
      <c r="A415" s="80" t="s">
        <v>2087</v>
      </c>
      <c r="B415" s="80">
        <v>246</v>
      </c>
      <c r="C415" s="80">
        <v>8</v>
      </c>
      <c r="D415" s="80">
        <v>15</v>
      </c>
      <c r="E415" s="80">
        <v>2011</v>
      </c>
      <c r="F415" s="80" t="s">
        <v>87</v>
      </c>
      <c r="G415" s="80" t="s">
        <v>2079</v>
      </c>
      <c r="H415" s="80" t="s">
        <v>2080</v>
      </c>
      <c r="I415" s="177"/>
      <c r="J415" s="81">
        <v>497.34725200999975</v>
      </c>
      <c r="K415" s="81">
        <v>31.067203554871895</v>
      </c>
      <c r="L415" s="81">
        <v>25.845201794376248</v>
      </c>
      <c r="M415" s="81">
        <v>572.30192996142193</v>
      </c>
      <c r="N415" s="81">
        <v>718.41185993598253</v>
      </c>
      <c r="O415" s="81">
        <v>274.32658786674506</v>
      </c>
      <c r="P415" s="81">
        <v>145.04423729819351</v>
      </c>
      <c r="Q415" s="81">
        <v>19.443323454275944</v>
      </c>
      <c r="R415" s="81">
        <v>178.87498779902816</v>
      </c>
      <c r="S415" s="81">
        <v>25.794587036789999</v>
      </c>
      <c r="T415" s="82"/>
      <c r="U415" s="81">
        <v>18270484</v>
      </c>
      <c r="V415" s="81">
        <v>9871</v>
      </c>
      <c r="W415" s="81">
        <v>492</v>
      </c>
      <c r="X415" s="81">
        <v>111111</v>
      </c>
      <c r="Y415" s="81">
        <v>142543</v>
      </c>
      <c r="Z415" s="81">
        <v>142350</v>
      </c>
      <c r="AA415" s="81">
        <v>29311</v>
      </c>
      <c r="AB415" s="81">
        <v>277056</v>
      </c>
      <c r="AC415" s="81">
        <v>31185021</v>
      </c>
      <c r="AD415" s="81">
        <v>25.794587036789999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33.36</v>
      </c>
      <c r="BJ415" s="81">
        <v>0</v>
      </c>
      <c r="BK415" s="81">
        <v>63.287999999999997</v>
      </c>
      <c r="BL415" s="81">
        <v>0</v>
      </c>
      <c r="BM415" s="82"/>
      <c r="BN415" s="81">
        <v>0</v>
      </c>
      <c r="BO415" s="81">
        <v>0</v>
      </c>
      <c r="BP415" s="81">
        <v>4</v>
      </c>
      <c r="BQ415" s="81">
        <v>0</v>
      </c>
      <c r="BR415" s="81">
        <v>11</v>
      </c>
      <c r="BS415" s="81">
        <v>0</v>
      </c>
      <c r="BT415"/>
      <c r="BU415" s="80">
        <v>67.441999999999993</v>
      </c>
      <c r="BV415" s="80">
        <v>29.206</v>
      </c>
      <c r="BW415" s="80">
        <v>0</v>
      </c>
      <c r="BX415" s="80">
        <v>0</v>
      </c>
      <c r="BY415" s="80">
        <v>0</v>
      </c>
      <c r="BZ415" s="80">
        <v>0</v>
      </c>
      <c r="CA415" s="80">
        <v>0</v>
      </c>
      <c r="CB415" s="80">
        <v>0</v>
      </c>
      <c r="CC415" s="80">
        <v>0</v>
      </c>
    </row>
    <row r="416" spans="1:81">
      <c r="A416" s="80" t="s">
        <v>2088</v>
      </c>
      <c r="B416" s="80">
        <v>247</v>
      </c>
      <c r="C416" s="80">
        <v>9</v>
      </c>
      <c r="D416" s="80">
        <v>15</v>
      </c>
      <c r="E416" s="80">
        <v>2012</v>
      </c>
      <c r="F416" s="80" t="s">
        <v>88</v>
      </c>
      <c r="G416" s="80" t="s">
        <v>2079</v>
      </c>
      <c r="H416" s="80" t="s">
        <v>2080</v>
      </c>
      <c r="I416" s="177"/>
      <c r="J416" s="81">
        <v>504.6647891543966</v>
      </c>
      <c r="K416" s="81">
        <v>34.998406360506678</v>
      </c>
      <c r="L416" s="81">
        <v>26.077040082933262</v>
      </c>
      <c r="M416" s="81">
        <v>710.79717861603058</v>
      </c>
      <c r="N416" s="81">
        <v>792.64823915113925</v>
      </c>
      <c r="O416" s="81">
        <v>273.89053743905703</v>
      </c>
      <c r="P416" s="81">
        <v>142.78896154875275</v>
      </c>
      <c r="Q416" s="81">
        <v>20.987995217242254</v>
      </c>
      <c r="R416" s="81">
        <v>186.71663334731025</v>
      </c>
      <c r="S416" s="81">
        <v>33.602036992439999</v>
      </c>
      <c r="T416" s="82"/>
      <c r="U416" s="81">
        <v>17763181</v>
      </c>
      <c r="V416" s="81">
        <v>9871</v>
      </c>
      <c r="W416" s="81">
        <v>492</v>
      </c>
      <c r="X416" s="81">
        <v>111111</v>
      </c>
      <c r="Y416" s="81">
        <v>143169</v>
      </c>
      <c r="Z416" s="81">
        <v>143251</v>
      </c>
      <c r="AA416" s="81">
        <v>28692</v>
      </c>
      <c r="AB416" s="81">
        <v>275263</v>
      </c>
      <c r="AC416" s="81">
        <v>31709005</v>
      </c>
      <c r="AD416" s="81">
        <v>33.602036992439999</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61.427999999999997</v>
      </c>
      <c r="BJ416" s="81">
        <v>0</v>
      </c>
      <c r="BK416" s="81">
        <v>79.905000000000001</v>
      </c>
      <c r="BL416" s="81">
        <v>0</v>
      </c>
      <c r="BM416" s="82"/>
      <c r="BN416" s="81">
        <v>0</v>
      </c>
      <c r="BO416" s="81">
        <v>0</v>
      </c>
      <c r="BP416" s="81">
        <v>6</v>
      </c>
      <c r="BQ416" s="81">
        <v>0</v>
      </c>
      <c r="BR416" s="81">
        <v>12</v>
      </c>
      <c r="BS416" s="81">
        <v>0</v>
      </c>
      <c r="BT416"/>
      <c r="BU416" s="80">
        <v>107.27500000000001</v>
      </c>
      <c r="BV416" s="80">
        <v>34.058</v>
      </c>
      <c r="BW416" s="80">
        <v>0</v>
      </c>
      <c r="BX416" s="80">
        <v>0</v>
      </c>
      <c r="BY416" s="80">
        <v>0</v>
      </c>
      <c r="BZ416" s="80">
        <v>0</v>
      </c>
      <c r="CA416" s="80">
        <v>0</v>
      </c>
      <c r="CB416" s="80">
        <v>0</v>
      </c>
      <c r="CC416" s="80">
        <v>0</v>
      </c>
    </row>
    <row r="417" spans="1:81">
      <c r="A417" s="80" t="s">
        <v>2089</v>
      </c>
      <c r="B417" s="80">
        <v>248</v>
      </c>
      <c r="C417" s="80">
        <v>10</v>
      </c>
      <c r="D417" s="80">
        <v>15</v>
      </c>
      <c r="E417" s="80">
        <v>2013</v>
      </c>
      <c r="F417" s="80" t="s">
        <v>89</v>
      </c>
      <c r="G417" s="80" t="s">
        <v>2079</v>
      </c>
      <c r="H417" s="80" t="s">
        <v>2080</v>
      </c>
      <c r="I417" s="177"/>
      <c r="J417" s="81">
        <v>475.03923374775729</v>
      </c>
      <c r="K417" s="81">
        <v>28.926302235353678</v>
      </c>
      <c r="L417" s="81">
        <v>23.028082610132653</v>
      </c>
      <c r="M417" s="81">
        <v>661.05836999483222</v>
      </c>
      <c r="N417" s="81">
        <v>772.23256995532995</v>
      </c>
      <c r="O417" s="81">
        <v>264.37711645155133</v>
      </c>
      <c r="P417" s="81">
        <v>141.51865334202301</v>
      </c>
      <c r="Q417" s="81">
        <v>21.23312084742896</v>
      </c>
      <c r="R417" s="81">
        <v>192.10447815185077</v>
      </c>
      <c r="S417" s="81">
        <v>35.911393110319999</v>
      </c>
      <c r="T417" s="82"/>
      <c r="U417" s="81">
        <v>17024824</v>
      </c>
      <c r="V417" s="81">
        <v>9871</v>
      </c>
      <c r="W417" s="81">
        <v>492</v>
      </c>
      <c r="X417" s="81">
        <v>111111</v>
      </c>
      <c r="Y417" s="81">
        <v>143924</v>
      </c>
      <c r="Z417" s="81">
        <v>144449</v>
      </c>
      <c r="AA417" s="81">
        <v>28330</v>
      </c>
      <c r="AB417" s="81">
        <v>274485</v>
      </c>
      <c r="AC417" s="81">
        <v>31845507</v>
      </c>
      <c r="AD417" s="81">
        <v>35.911393110319999</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79.450999999999993</v>
      </c>
      <c r="BJ417" s="81">
        <v>0</v>
      </c>
      <c r="BK417" s="81">
        <v>98.683999999999997</v>
      </c>
      <c r="BL417" s="81">
        <v>0</v>
      </c>
      <c r="BM417" s="82"/>
      <c r="BN417" s="81">
        <v>0</v>
      </c>
      <c r="BO417" s="81">
        <v>0</v>
      </c>
      <c r="BP417" s="81">
        <v>5</v>
      </c>
      <c r="BQ417" s="81">
        <v>0</v>
      </c>
      <c r="BR417" s="81">
        <v>13</v>
      </c>
      <c r="BS417" s="81">
        <v>0</v>
      </c>
      <c r="BT417"/>
      <c r="BU417" s="80">
        <v>140.07499999999999</v>
      </c>
      <c r="BV417" s="80">
        <v>38.06</v>
      </c>
      <c r="BW417" s="80">
        <v>0</v>
      </c>
      <c r="BX417" s="80">
        <v>0</v>
      </c>
      <c r="BY417" s="80">
        <v>0</v>
      </c>
      <c r="BZ417" s="80">
        <v>0</v>
      </c>
      <c r="CA417" s="80">
        <v>0</v>
      </c>
      <c r="CB417" s="80">
        <v>0</v>
      </c>
      <c r="CC417" s="80">
        <v>0</v>
      </c>
    </row>
    <row r="418" spans="1:81">
      <c r="A418" s="80" t="s">
        <v>2090</v>
      </c>
      <c r="B418" s="80">
        <v>249</v>
      </c>
      <c r="C418" s="80">
        <v>11</v>
      </c>
      <c r="D418" s="80">
        <v>15</v>
      </c>
      <c r="E418" s="80">
        <v>2014</v>
      </c>
      <c r="F418" s="80" t="s">
        <v>90</v>
      </c>
      <c r="G418" s="80" t="s">
        <v>2079</v>
      </c>
      <c r="H418" s="80" t="s">
        <v>2080</v>
      </c>
      <c r="I418" s="177"/>
      <c r="J418" s="81">
        <v>435.46803862347139</v>
      </c>
      <c r="K418" s="81">
        <v>29.520995625135772</v>
      </c>
      <c r="L418" s="81">
        <v>22.605559532773505</v>
      </c>
      <c r="M418" s="81">
        <v>658.16480106463018</v>
      </c>
      <c r="N418" s="81">
        <v>816.26856749871615</v>
      </c>
      <c r="O418" s="81">
        <v>251.64389562078688</v>
      </c>
      <c r="P418" s="81">
        <v>139.88462902827558</v>
      </c>
      <c r="Q418" s="81">
        <v>20.149115949014746</v>
      </c>
      <c r="R418" s="81">
        <v>205.39921702280446</v>
      </c>
      <c r="S418" s="81">
        <v>29.954141269739992</v>
      </c>
      <c r="T418" s="82"/>
      <c r="U418" s="81">
        <v>17332988</v>
      </c>
      <c r="V418" s="81">
        <v>8753</v>
      </c>
      <c r="W418" s="81">
        <v>493</v>
      </c>
      <c r="X418" s="81">
        <v>105171</v>
      </c>
      <c r="Y418" s="81">
        <v>143673</v>
      </c>
      <c r="Z418" s="81">
        <v>144808</v>
      </c>
      <c r="AA418" s="81">
        <v>27858</v>
      </c>
      <c r="AB418" s="81">
        <v>271479</v>
      </c>
      <c r="AC418" s="81">
        <v>34156464</v>
      </c>
      <c r="AD418" s="81">
        <v>29.954141269739992</v>
      </c>
      <c r="AE418" s="82"/>
      <c r="AF418" s="81">
        <v>141162513.15727106</v>
      </c>
      <c r="AG418" s="81">
        <v>20714724.416363049</v>
      </c>
      <c r="AH418" s="81">
        <v>3676796.5924968566</v>
      </c>
      <c r="AI418" s="81">
        <v>692594550.22501338</v>
      </c>
      <c r="AJ418" s="81">
        <v>617934106.82541358</v>
      </c>
      <c r="AK418" s="81">
        <v>0</v>
      </c>
      <c r="AL418" s="81">
        <v>0</v>
      </c>
      <c r="AM418" s="81">
        <v>37270009.930943832</v>
      </c>
      <c r="AN418" s="81">
        <v>0</v>
      </c>
      <c r="AO418" s="81">
        <v>0</v>
      </c>
      <c r="AP418" s="82"/>
      <c r="AQ418" s="81">
        <v>939</v>
      </c>
      <c r="AR418" s="81">
        <v>68</v>
      </c>
      <c r="AS418" s="81">
        <v>2</v>
      </c>
      <c r="AT418" s="81">
        <v>0</v>
      </c>
      <c r="AU418" s="81">
        <v>0</v>
      </c>
      <c r="AV418" s="81">
        <v>0</v>
      </c>
      <c r="AW418" s="81" t="s">
        <v>564</v>
      </c>
      <c r="AX418" s="82"/>
      <c r="AY418" s="81">
        <v>3599.502</v>
      </c>
      <c r="AZ418" s="81">
        <v>5630.6020000000008</v>
      </c>
      <c r="BA418" s="81">
        <v>2901.1</v>
      </c>
      <c r="BB418" s="81">
        <v>0</v>
      </c>
      <c r="BC418" s="81">
        <v>0</v>
      </c>
      <c r="BD418" s="81">
        <v>0</v>
      </c>
      <c r="BE418" s="81" t="s">
        <v>564</v>
      </c>
      <c r="BF418" s="82"/>
      <c r="BG418" s="81">
        <v>0</v>
      </c>
      <c r="BH418" s="81">
        <v>0</v>
      </c>
      <c r="BI418" s="81">
        <v>73.078000000000003</v>
      </c>
      <c r="BJ418" s="81">
        <v>0</v>
      </c>
      <c r="BK418" s="81">
        <v>85.063000000000002</v>
      </c>
      <c r="BL418" s="81">
        <v>0</v>
      </c>
      <c r="BM418" s="82"/>
      <c r="BN418" s="81">
        <v>0</v>
      </c>
      <c r="BO418" s="81">
        <v>0</v>
      </c>
      <c r="BP418" s="81">
        <v>5</v>
      </c>
      <c r="BQ418" s="81">
        <v>0</v>
      </c>
      <c r="BR418" s="81">
        <v>12</v>
      </c>
      <c r="BS418" s="81">
        <v>0</v>
      </c>
      <c r="BT418"/>
      <c r="BU418" s="80">
        <v>127.746</v>
      </c>
      <c r="BV418" s="80">
        <v>30.395</v>
      </c>
      <c r="BW418" s="80">
        <v>0</v>
      </c>
      <c r="BX418" s="80">
        <v>0</v>
      </c>
      <c r="BY418" s="80">
        <v>0</v>
      </c>
      <c r="BZ418" s="80">
        <v>0</v>
      </c>
      <c r="CA418" s="80">
        <v>0</v>
      </c>
      <c r="CB418" s="80">
        <v>0</v>
      </c>
      <c r="CC418" s="80">
        <v>0</v>
      </c>
    </row>
    <row r="419" spans="1:81">
      <c r="A419" s="80" t="s">
        <v>2091</v>
      </c>
      <c r="B419" s="80">
        <v>250</v>
      </c>
      <c r="C419" s="80">
        <v>12</v>
      </c>
      <c r="D419" s="80">
        <v>15</v>
      </c>
      <c r="E419" s="80">
        <v>2015</v>
      </c>
      <c r="F419" s="80" t="s">
        <v>91</v>
      </c>
      <c r="G419" s="80" t="s">
        <v>2079</v>
      </c>
      <c r="H419" s="80" t="s">
        <v>2080</v>
      </c>
      <c r="I419" s="177"/>
      <c r="J419" s="81">
        <v>504.82013033504018</v>
      </c>
      <c r="K419" s="81">
        <v>28.307566014705817</v>
      </c>
      <c r="L419" s="81">
        <v>23.794709704602891</v>
      </c>
      <c r="M419" s="81">
        <v>636.82238680023295</v>
      </c>
      <c r="N419" s="81">
        <v>751.67472343137854</v>
      </c>
      <c r="O419" s="81">
        <v>249.0841539872514</v>
      </c>
      <c r="P419" s="81">
        <v>138.35644614531847</v>
      </c>
      <c r="Q419" s="81">
        <v>19.517038489999329</v>
      </c>
      <c r="R419" s="81">
        <v>197.03844911923957</v>
      </c>
      <c r="S419" s="81">
        <v>33.458478996739998</v>
      </c>
      <c r="T419" s="82"/>
      <c r="U419" s="81">
        <v>20145873</v>
      </c>
      <c r="V419" s="81">
        <v>8753</v>
      </c>
      <c r="W419" s="81">
        <v>493</v>
      </c>
      <c r="X419" s="81">
        <v>105171</v>
      </c>
      <c r="Y419" s="81">
        <v>143746</v>
      </c>
      <c r="Z419" s="81">
        <v>144716</v>
      </c>
      <c r="AA419" s="81">
        <v>27532</v>
      </c>
      <c r="AB419" s="81">
        <v>268617</v>
      </c>
      <c r="AC419" s="81">
        <v>33753237</v>
      </c>
      <c r="AD419" s="81">
        <v>33.458478996739998</v>
      </c>
      <c r="AE419" s="82"/>
      <c r="AF419" s="81">
        <v>155471757.14970234</v>
      </c>
      <c r="AG419" s="81">
        <v>18859062.887907211</v>
      </c>
      <c r="AH419" s="81">
        <v>3076700.3273151806</v>
      </c>
      <c r="AI419" s="81">
        <v>668896096.1223278</v>
      </c>
      <c r="AJ419" s="81">
        <v>593319479.62926042</v>
      </c>
      <c r="AK419" s="81">
        <v>0</v>
      </c>
      <c r="AL419" s="81">
        <v>0</v>
      </c>
      <c r="AM419" s="81">
        <v>36812833.044064984</v>
      </c>
      <c r="AN419" s="81">
        <v>0</v>
      </c>
      <c r="AO419" s="81">
        <v>0</v>
      </c>
      <c r="AP419" s="82"/>
      <c r="AQ419" s="81">
        <v>1036</v>
      </c>
      <c r="AR419" s="81">
        <v>91</v>
      </c>
      <c r="AS419" s="81">
        <v>2</v>
      </c>
      <c r="AT419" s="81">
        <v>0</v>
      </c>
      <c r="AU419" s="81">
        <v>0</v>
      </c>
      <c r="AV419" s="81">
        <v>0</v>
      </c>
      <c r="AW419" s="81" t="s">
        <v>564</v>
      </c>
      <c r="AX419" s="82"/>
      <c r="AY419" s="81">
        <v>4112.8220000000001</v>
      </c>
      <c r="AZ419" s="81">
        <v>9914.3019999999997</v>
      </c>
      <c r="BA419" s="81">
        <v>2901.1</v>
      </c>
      <c r="BB419" s="81">
        <v>0</v>
      </c>
      <c r="BC419" s="81">
        <v>0</v>
      </c>
      <c r="BD419" s="81">
        <v>0</v>
      </c>
      <c r="BE419" s="81" t="s">
        <v>564</v>
      </c>
      <c r="BF419" s="82"/>
      <c r="BG419" s="81">
        <v>0</v>
      </c>
      <c r="BH419" s="81">
        <v>0</v>
      </c>
      <c r="BI419" s="81">
        <v>71.209000000000003</v>
      </c>
      <c r="BJ419" s="81">
        <v>0</v>
      </c>
      <c r="BK419" s="81">
        <v>90.239000000000004</v>
      </c>
      <c r="BL419" s="81">
        <v>0</v>
      </c>
      <c r="BM419" s="82"/>
      <c r="BN419" s="81">
        <v>0</v>
      </c>
      <c r="BO419" s="81">
        <v>0</v>
      </c>
      <c r="BP419" s="81">
        <v>5</v>
      </c>
      <c r="BQ419" s="81">
        <v>0</v>
      </c>
      <c r="BR419" s="81">
        <v>12</v>
      </c>
      <c r="BS419" s="81">
        <v>0</v>
      </c>
      <c r="BT419"/>
      <c r="BU419" s="80">
        <v>123.053</v>
      </c>
      <c r="BV419" s="80">
        <v>38.395000000000003</v>
      </c>
      <c r="BW419" s="80">
        <v>0</v>
      </c>
      <c r="BX419" s="80">
        <v>0</v>
      </c>
      <c r="BY419" s="80">
        <v>0</v>
      </c>
      <c r="BZ419" s="80">
        <v>0</v>
      </c>
      <c r="CA419" s="80">
        <v>0</v>
      </c>
      <c r="CB419" s="80">
        <v>0</v>
      </c>
      <c r="CC419" s="80">
        <v>0</v>
      </c>
    </row>
    <row r="420" spans="1:81">
      <c r="A420" s="80" t="s">
        <v>2092</v>
      </c>
      <c r="B420" s="80">
        <v>251</v>
      </c>
      <c r="C420" s="80">
        <v>13</v>
      </c>
      <c r="D420" s="80">
        <v>15</v>
      </c>
      <c r="E420" s="80">
        <v>2016</v>
      </c>
      <c r="F420" s="80" t="s">
        <v>92</v>
      </c>
      <c r="G420" s="80" t="s">
        <v>2079</v>
      </c>
      <c r="H420" s="80" t="s">
        <v>2080</v>
      </c>
      <c r="I420" s="177"/>
      <c r="J420" s="81">
        <v>482.93088501306897</v>
      </c>
      <c r="K420" s="81">
        <v>26.701905899400032</v>
      </c>
      <c r="L420" s="81">
        <v>25.587597630228672</v>
      </c>
      <c r="M420" s="81">
        <v>546.00134202941808</v>
      </c>
      <c r="N420" s="81">
        <v>763.41975044051742</v>
      </c>
      <c r="O420" s="81">
        <v>247.14079934091615</v>
      </c>
      <c r="P420" s="81">
        <v>135.92274610534858</v>
      </c>
      <c r="Q420" s="81">
        <v>18.753015290605315</v>
      </c>
      <c r="R420" s="81">
        <v>201.89510057461951</v>
      </c>
      <c r="S420" s="81">
        <v>36.473233440000001</v>
      </c>
      <c r="T420" s="82"/>
      <c r="U420" s="81">
        <v>18344663</v>
      </c>
      <c r="V420" s="81">
        <v>8753</v>
      </c>
      <c r="W420" s="81">
        <v>493</v>
      </c>
      <c r="X420" s="81">
        <v>105171</v>
      </c>
      <c r="Y420" s="81">
        <v>143561</v>
      </c>
      <c r="Z420" s="81">
        <v>145352</v>
      </c>
      <c r="AA420" s="81">
        <v>27975</v>
      </c>
      <c r="AB420" s="81">
        <v>265503</v>
      </c>
      <c r="AC420" s="81">
        <v>34481695.827750832</v>
      </c>
      <c r="AD420" s="81">
        <v>36.473233440000001</v>
      </c>
      <c r="AE420" s="82"/>
      <c r="AF420" s="81">
        <v>151334222.11012289</v>
      </c>
      <c r="AG420" s="81">
        <v>17976543.813165881</v>
      </c>
      <c r="AH420" s="81">
        <v>2607655.1336632469</v>
      </c>
      <c r="AI420" s="81">
        <v>667691666.7874434</v>
      </c>
      <c r="AJ420" s="81">
        <v>616766079.29370105</v>
      </c>
      <c r="AK420" s="81">
        <v>0</v>
      </c>
      <c r="AL420" s="81">
        <v>0</v>
      </c>
      <c r="AM420" s="81">
        <v>36414340.814894363</v>
      </c>
      <c r="AN420" s="81">
        <v>0</v>
      </c>
      <c r="AO420" s="81">
        <v>0</v>
      </c>
      <c r="AP420" s="82"/>
      <c r="AQ420" s="81">
        <v>1102</v>
      </c>
      <c r="AR420" s="81">
        <v>111</v>
      </c>
      <c r="AS420" s="81">
        <v>2</v>
      </c>
      <c r="AT420" s="81">
        <v>1</v>
      </c>
      <c r="AU420" s="81">
        <v>0</v>
      </c>
      <c r="AV420" s="81">
        <v>0</v>
      </c>
      <c r="AW420" s="81" t="s">
        <v>564</v>
      </c>
      <c r="AX420" s="82"/>
      <c r="AY420" s="81">
        <v>4477.2219999999998</v>
      </c>
      <c r="AZ420" s="81">
        <v>11216.102000000001</v>
      </c>
      <c r="BA420" s="81">
        <v>2901.1</v>
      </c>
      <c r="BB420" s="81">
        <v>199</v>
      </c>
      <c r="BC420" s="81">
        <v>0</v>
      </c>
      <c r="BD420" s="81">
        <v>0</v>
      </c>
      <c r="BE420" s="81" t="s">
        <v>564</v>
      </c>
      <c r="BF420" s="82"/>
      <c r="BG420" s="81">
        <v>0</v>
      </c>
      <c r="BH420" s="81">
        <v>0</v>
      </c>
      <c r="BI420" s="81">
        <v>72.92</v>
      </c>
      <c r="BJ420" s="81">
        <v>0</v>
      </c>
      <c r="BK420" s="81">
        <v>87.109000000000009</v>
      </c>
      <c r="BL420" s="81">
        <v>0</v>
      </c>
      <c r="BM420" s="82"/>
      <c r="BN420" s="81">
        <v>0</v>
      </c>
      <c r="BO420" s="81">
        <v>0</v>
      </c>
      <c r="BP420" s="81">
        <v>5</v>
      </c>
      <c r="BQ420" s="81">
        <v>0</v>
      </c>
      <c r="BR420" s="81">
        <v>12</v>
      </c>
      <c r="BS420" s="81">
        <v>0</v>
      </c>
      <c r="BT420"/>
      <c r="BU420" s="80">
        <v>125.285</v>
      </c>
      <c r="BV420" s="80">
        <v>34.744</v>
      </c>
      <c r="BW420" s="80">
        <v>0</v>
      </c>
      <c r="BX420" s="80">
        <v>0</v>
      </c>
      <c r="BY420" s="80">
        <v>0</v>
      </c>
      <c r="BZ420" s="80">
        <v>0</v>
      </c>
      <c r="CA420" s="80">
        <v>0</v>
      </c>
      <c r="CB420" s="80">
        <v>0</v>
      </c>
      <c r="CC420" s="80">
        <v>0</v>
      </c>
    </row>
    <row r="421" spans="1:81">
      <c r="A421" s="80" t="s">
        <v>2093</v>
      </c>
      <c r="B421" s="80">
        <v>252</v>
      </c>
      <c r="C421" s="80">
        <v>14</v>
      </c>
      <c r="D421" s="80">
        <v>15</v>
      </c>
      <c r="E421" s="80">
        <v>2017</v>
      </c>
      <c r="F421" s="80" t="s">
        <v>71</v>
      </c>
      <c r="G421" s="80" t="s">
        <v>2079</v>
      </c>
      <c r="H421" s="80" t="s">
        <v>2080</v>
      </c>
      <c r="I421" s="177"/>
      <c r="J421" s="81">
        <v>469.3084995231896</v>
      </c>
      <c r="K421" s="81">
        <v>27.285349805793714</v>
      </c>
      <c r="L421" s="81">
        <v>23.09818166550134</v>
      </c>
      <c r="M421" s="81">
        <v>547.47006952487675</v>
      </c>
      <c r="N421" s="81">
        <v>745.42673734956065</v>
      </c>
      <c r="O421" s="81">
        <v>243.82724557540902</v>
      </c>
      <c r="P421" s="81">
        <v>133.71955570599431</v>
      </c>
      <c r="Q421" s="81">
        <v>17.930220664698989</v>
      </c>
      <c r="R421" s="81">
        <v>225.89692512642719</v>
      </c>
      <c r="S421" s="81">
        <v>36.517908593759998</v>
      </c>
      <c r="T421" s="82"/>
      <c r="U421" s="81">
        <v>17541633</v>
      </c>
      <c r="V421" s="81">
        <v>8753</v>
      </c>
      <c r="W421" s="81">
        <v>493</v>
      </c>
      <c r="X421" s="81">
        <v>105171</v>
      </c>
      <c r="Y421" s="81">
        <v>143249</v>
      </c>
      <c r="Z421" s="81">
        <v>145782</v>
      </c>
      <c r="AA421" s="81">
        <v>27697</v>
      </c>
      <c r="AB421" s="81">
        <v>262519</v>
      </c>
      <c r="AC421" s="81">
        <v>39346497.999999993</v>
      </c>
      <c r="AD421" s="81">
        <v>36.517908593759998</v>
      </c>
      <c r="AE421" s="82"/>
      <c r="AF421" s="81">
        <v>142197272.76142421</v>
      </c>
      <c r="AG421" s="81">
        <v>18028775.527082209</v>
      </c>
      <c r="AH421" s="81">
        <v>3185526.6439599209</v>
      </c>
      <c r="AI421" s="81">
        <v>651172554.66340327</v>
      </c>
      <c r="AJ421" s="81">
        <v>539321199.74603152</v>
      </c>
      <c r="AK421" s="81">
        <v>0</v>
      </c>
      <c r="AL421" s="81">
        <v>0</v>
      </c>
      <c r="AM421" s="81">
        <v>36061416.541811474</v>
      </c>
      <c r="AN421" s="81">
        <v>0</v>
      </c>
      <c r="AO421" s="81">
        <v>0</v>
      </c>
      <c r="AP421" s="82"/>
      <c r="AQ421" s="81">
        <v>1160</v>
      </c>
      <c r="AR421" s="81">
        <v>131</v>
      </c>
      <c r="AS421" s="81">
        <v>2</v>
      </c>
      <c r="AT421" s="81">
        <v>1</v>
      </c>
      <c r="AU421" s="81">
        <v>0</v>
      </c>
      <c r="AV421" s="81">
        <v>0</v>
      </c>
      <c r="AW421" s="81" t="s">
        <v>564</v>
      </c>
      <c r="AX421" s="82"/>
      <c r="AY421" s="81">
        <v>4770.6219999999994</v>
      </c>
      <c r="AZ421" s="81">
        <v>14256.602000000001</v>
      </c>
      <c r="BA421" s="81">
        <v>2901.1</v>
      </c>
      <c r="BB421" s="81">
        <v>199</v>
      </c>
      <c r="BC421" s="81">
        <v>0</v>
      </c>
      <c r="BD421" s="81">
        <v>0</v>
      </c>
      <c r="BE421" s="81" t="s">
        <v>564</v>
      </c>
      <c r="BF421" s="82"/>
      <c r="BG421" s="81">
        <v>0</v>
      </c>
      <c r="BH421" s="81">
        <v>0</v>
      </c>
      <c r="BI421" s="81">
        <v>69.435000000000002</v>
      </c>
      <c r="BJ421" s="81">
        <v>0</v>
      </c>
      <c r="BK421" s="81">
        <v>78.356000000000009</v>
      </c>
      <c r="BL421" s="81">
        <v>0</v>
      </c>
      <c r="BM421" s="82"/>
      <c r="BN421" s="81">
        <v>0</v>
      </c>
      <c r="BO421" s="81">
        <v>0</v>
      </c>
      <c r="BP421" s="81">
        <v>5</v>
      </c>
      <c r="BQ421" s="81">
        <v>0</v>
      </c>
      <c r="BR421" s="81">
        <v>11</v>
      </c>
      <c r="BS421" s="81">
        <v>0</v>
      </c>
      <c r="BT421"/>
      <c r="BU421" s="80">
        <v>108.57599999999999</v>
      </c>
      <c r="BV421" s="80">
        <v>39.215000000000003</v>
      </c>
      <c r="BW421" s="80">
        <v>0</v>
      </c>
      <c r="BX421" s="80">
        <v>0</v>
      </c>
      <c r="BY421" s="80">
        <v>0</v>
      </c>
      <c r="BZ421" s="80">
        <v>0</v>
      </c>
      <c r="CA421" s="80">
        <v>0</v>
      </c>
      <c r="CB421" s="80">
        <v>0</v>
      </c>
      <c r="CC421" s="80">
        <v>0</v>
      </c>
    </row>
    <row r="422" spans="1:81">
      <c r="A422" s="80" t="s">
        <v>2094</v>
      </c>
      <c r="B422" s="80">
        <v>253</v>
      </c>
      <c r="C422" s="80">
        <v>15</v>
      </c>
      <c r="D422" s="80">
        <v>15</v>
      </c>
      <c r="E422" s="80">
        <v>2018</v>
      </c>
      <c r="F422" s="80" t="s">
        <v>93</v>
      </c>
      <c r="G422" s="80" t="s">
        <v>2079</v>
      </c>
      <c r="H422" s="80" t="s">
        <v>2080</v>
      </c>
      <c r="I422" s="177"/>
      <c r="J422" s="81">
        <v>446.31891650774566</v>
      </c>
      <c r="K422" s="81">
        <v>25.395270319924915</v>
      </c>
      <c r="L422" s="81">
        <v>21.189606550914498</v>
      </c>
      <c r="M422" s="81">
        <v>550.1702337235937</v>
      </c>
      <c r="N422" s="81">
        <v>683.05352734694884</v>
      </c>
      <c r="O422" s="81">
        <v>238.32887574257114</v>
      </c>
      <c r="P422" s="81">
        <v>131.76231455217732</v>
      </c>
      <c r="Q422" s="81">
        <v>16.412011487369771</v>
      </c>
      <c r="R422" s="81">
        <v>228.67950449602793</v>
      </c>
      <c r="S422" s="81">
        <v>45.229475839499997</v>
      </c>
      <c r="T422" s="82"/>
      <c r="U422" s="81">
        <v>17431070</v>
      </c>
      <c r="V422" s="81">
        <v>8753</v>
      </c>
      <c r="W422" s="81">
        <v>493</v>
      </c>
      <c r="X422" s="81">
        <v>105171</v>
      </c>
      <c r="Y422" s="81">
        <v>142571</v>
      </c>
      <c r="Z422" s="81">
        <v>145223</v>
      </c>
      <c r="AA422" s="81">
        <v>27566</v>
      </c>
      <c r="AB422" s="81">
        <v>258948</v>
      </c>
      <c r="AC422" s="81">
        <v>39675061</v>
      </c>
      <c r="AD422" s="81">
        <v>45.229475839499997</v>
      </c>
      <c r="AE422" s="82"/>
      <c r="AF422" s="81">
        <v>141841386.72727659</v>
      </c>
      <c r="AG422" s="81">
        <v>16311728.97463345</v>
      </c>
      <c r="AH422" s="81">
        <v>3002359.2538938578</v>
      </c>
      <c r="AI422" s="81">
        <v>665631362.31584108</v>
      </c>
      <c r="AJ422" s="81">
        <v>520224089.96020722</v>
      </c>
      <c r="AK422" s="81">
        <v>0</v>
      </c>
      <c r="AL422" s="81">
        <v>0</v>
      </c>
      <c r="AM422" s="81">
        <v>35644479.816560037</v>
      </c>
      <c r="AN422" s="81">
        <v>0</v>
      </c>
      <c r="AO422" s="81">
        <v>0</v>
      </c>
      <c r="AP422" s="82"/>
      <c r="AQ422" s="81">
        <v>1231</v>
      </c>
      <c r="AR422" s="81">
        <v>154</v>
      </c>
      <c r="AS422" s="81">
        <v>7</v>
      </c>
      <c r="AT422" s="81">
        <v>1</v>
      </c>
      <c r="AU422" s="81">
        <v>0</v>
      </c>
      <c r="AV422" s="81">
        <v>0</v>
      </c>
      <c r="AW422" s="81" t="s">
        <v>564</v>
      </c>
      <c r="AX422" s="82"/>
      <c r="AY422" s="81">
        <v>5179.8519999999999</v>
      </c>
      <c r="AZ422" s="81">
        <v>15711.002</v>
      </c>
      <c r="BA422" s="81">
        <v>3000.1</v>
      </c>
      <c r="BB422" s="81">
        <v>199</v>
      </c>
      <c r="BC422" s="81">
        <v>0</v>
      </c>
      <c r="BD422" s="81">
        <v>0</v>
      </c>
      <c r="BE422" s="81" t="s">
        <v>564</v>
      </c>
      <c r="BF422" s="82"/>
      <c r="BG422" s="81">
        <v>0</v>
      </c>
      <c r="BH422" s="81">
        <v>0</v>
      </c>
      <c r="BI422" s="81">
        <v>70.87</v>
      </c>
      <c r="BJ422" s="81">
        <v>0</v>
      </c>
      <c r="BK422" s="81">
        <v>90.998999999999995</v>
      </c>
      <c r="BL422" s="81">
        <v>0</v>
      </c>
      <c r="BM422" s="82"/>
      <c r="BN422" s="81">
        <v>0</v>
      </c>
      <c r="BO422" s="81">
        <v>0</v>
      </c>
      <c r="BP422" s="81">
        <v>5</v>
      </c>
      <c r="BQ422" s="81">
        <v>0</v>
      </c>
      <c r="BR422" s="81">
        <v>10</v>
      </c>
      <c r="BS422" s="81">
        <v>0</v>
      </c>
      <c r="BT422"/>
      <c r="BU422" s="80">
        <v>113.57599999999999</v>
      </c>
      <c r="BV422" s="80">
        <v>48.292999999999999</v>
      </c>
      <c r="BW422" s="80">
        <v>0</v>
      </c>
      <c r="BX422" s="80">
        <v>0</v>
      </c>
      <c r="BY422" s="80">
        <v>0</v>
      </c>
      <c r="BZ422" s="80">
        <v>0</v>
      </c>
      <c r="CA422" s="80">
        <v>0</v>
      </c>
      <c r="CB422" s="80">
        <v>0</v>
      </c>
      <c r="CC422" s="80">
        <v>0</v>
      </c>
    </row>
    <row r="423" spans="1:81">
      <c r="A423" s="80" t="s">
        <v>2095</v>
      </c>
      <c r="B423" s="80">
        <v>254</v>
      </c>
      <c r="C423" s="80">
        <v>16</v>
      </c>
      <c r="D423" s="80">
        <v>15</v>
      </c>
      <c r="E423" s="80">
        <v>2019</v>
      </c>
      <c r="F423" s="80" t="s">
        <v>73</v>
      </c>
      <c r="G423" s="80" t="s">
        <v>2079</v>
      </c>
      <c r="H423" s="80" t="s">
        <v>2080</v>
      </c>
      <c r="I423" s="177"/>
      <c r="J423" s="81">
        <v>421.28581815822241</v>
      </c>
      <c r="K423" s="81">
        <v>23.564940870680378</v>
      </c>
      <c r="L423" s="81">
        <v>21.284543218390585</v>
      </c>
      <c r="M423" s="81">
        <v>493.55265672990186</v>
      </c>
      <c r="N423" s="81">
        <v>688.00690989325904</v>
      </c>
      <c r="O423" s="81">
        <v>230.1361510711904</v>
      </c>
      <c r="P423" s="81">
        <v>128.27228878587553</v>
      </c>
      <c r="Q423" s="81">
        <v>15.754747737097475</v>
      </c>
      <c r="R423" s="81">
        <v>226.58681254954263</v>
      </c>
      <c r="S423" s="81">
        <v>35.036472614359994</v>
      </c>
      <c r="T423" s="82"/>
      <c r="U423" s="81">
        <v>17308148</v>
      </c>
      <c r="V423" s="81">
        <v>8753</v>
      </c>
      <c r="W423" s="81">
        <v>493</v>
      </c>
      <c r="X423" s="81">
        <v>105171</v>
      </c>
      <c r="Y423" s="81">
        <v>141853</v>
      </c>
      <c r="Z423" s="81">
        <v>144081</v>
      </c>
      <c r="AA423" s="81">
        <v>26635</v>
      </c>
      <c r="AB423" s="81">
        <v>255308</v>
      </c>
      <c r="AC423" s="81">
        <v>39955870</v>
      </c>
      <c r="AD423" s="81">
        <v>35.036472614359987</v>
      </c>
      <c r="AE423" s="82"/>
      <c r="AF423" s="81">
        <v>138202621.23576409</v>
      </c>
      <c r="AG423" s="81">
        <v>16306898.613899071</v>
      </c>
      <c r="AH423" s="81">
        <v>3241651.1830378822</v>
      </c>
      <c r="AI423" s="81">
        <v>652263477.52859569</v>
      </c>
      <c r="AJ423" s="81">
        <v>526425375.00706112</v>
      </c>
      <c r="AK423" s="81">
        <v>0</v>
      </c>
      <c r="AL423" s="81">
        <v>0</v>
      </c>
      <c r="AM423" s="81">
        <v>34771027.642405011</v>
      </c>
      <c r="AN423" s="81">
        <v>0</v>
      </c>
      <c r="AO423" s="81">
        <v>0</v>
      </c>
      <c r="AP423" s="82"/>
      <c r="AQ423" s="81">
        <v>1302</v>
      </c>
      <c r="AR423" s="81">
        <v>171</v>
      </c>
      <c r="AS423" s="81">
        <v>9</v>
      </c>
      <c r="AT423" s="81">
        <v>1</v>
      </c>
      <c r="AU423" s="81">
        <v>0</v>
      </c>
      <c r="AV423" s="81">
        <v>0</v>
      </c>
      <c r="AW423" s="81" t="s">
        <v>564</v>
      </c>
      <c r="AX423" s="82"/>
      <c r="AY423" s="81">
        <v>5575.4400000000023</v>
      </c>
      <c r="AZ423" s="81">
        <v>17426.601999999999</v>
      </c>
      <c r="BA423" s="81">
        <v>3039.4</v>
      </c>
      <c r="BB423" s="81">
        <v>199</v>
      </c>
      <c r="BC423" s="81">
        <v>0</v>
      </c>
      <c r="BD423" s="81">
        <v>0</v>
      </c>
      <c r="BE423" s="81" t="s">
        <v>564</v>
      </c>
      <c r="BF423" s="82"/>
      <c r="BG423" s="81">
        <v>0</v>
      </c>
      <c r="BH423" s="81">
        <v>0</v>
      </c>
      <c r="BI423" s="81">
        <v>72.167000000000002</v>
      </c>
      <c r="BJ423" s="81">
        <v>0</v>
      </c>
      <c r="BK423" s="81">
        <v>88.038999999999987</v>
      </c>
      <c r="BL423" s="81">
        <v>0</v>
      </c>
      <c r="BM423" s="82"/>
      <c r="BN423" s="81">
        <v>0</v>
      </c>
      <c r="BO423" s="81">
        <v>0</v>
      </c>
      <c r="BP423" s="81">
        <v>5</v>
      </c>
      <c r="BQ423" s="81">
        <v>0</v>
      </c>
      <c r="BR423" s="81">
        <v>10</v>
      </c>
      <c r="BS423" s="81">
        <v>0</v>
      </c>
      <c r="BT423"/>
      <c r="BU423" s="80">
        <v>118.822</v>
      </c>
      <c r="BV423" s="80">
        <v>41.384</v>
      </c>
      <c r="BW423" s="80">
        <v>0</v>
      </c>
      <c r="BX423" s="80">
        <v>0</v>
      </c>
      <c r="BY423" s="80">
        <v>0</v>
      </c>
      <c r="BZ423" s="80">
        <v>0</v>
      </c>
      <c r="CA423" s="80">
        <v>0</v>
      </c>
      <c r="CB423" s="80">
        <v>0</v>
      </c>
      <c r="CC423" s="80">
        <v>0</v>
      </c>
    </row>
    <row r="424" spans="1:81">
      <c r="A424" s="80" t="s">
        <v>2096</v>
      </c>
      <c r="B424" s="80">
        <v>255</v>
      </c>
      <c r="C424" s="80">
        <v>17</v>
      </c>
      <c r="D424" s="80">
        <v>15</v>
      </c>
      <c r="E424" s="80">
        <v>2020</v>
      </c>
      <c r="F424" s="80" t="s">
        <v>218</v>
      </c>
      <c r="G424" s="80" t="s">
        <v>2079</v>
      </c>
      <c r="H424" s="80" t="s">
        <v>2080</v>
      </c>
      <c r="I424" s="177"/>
      <c r="J424" s="81">
        <v>387.83569312872419</v>
      </c>
      <c r="K424" s="81">
        <v>24.283185167298033</v>
      </c>
      <c r="L424" s="81">
        <v>26.626120607311158</v>
      </c>
      <c r="M424" s="81">
        <v>438.26532575044939</v>
      </c>
      <c r="N424" s="81">
        <v>628.65007879159009</v>
      </c>
      <c r="O424" s="81">
        <v>200.72639923168958</v>
      </c>
      <c r="P424" s="81">
        <v>121.4705874909663</v>
      </c>
      <c r="Q424" s="81">
        <v>14.852292119509217</v>
      </c>
      <c r="R424" s="81">
        <v>221.98496621232553</v>
      </c>
      <c r="S424" s="81">
        <v>38.330078015599987</v>
      </c>
      <c r="T424" s="82"/>
      <c r="U424" s="81">
        <v>18062457</v>
      </c>
      <c r="V424" s="81">
        <v>8345</v>
      </c>
      <c r="W424" s="81">
        <v>548</v>
      </c>
      <c r="X424" s="81">
        <v>98206</v>
      </c>
      <c r="Y424" s="81">
        <v>141415</v>
      </c>
      <c r="Z424" s="81">
        <v>143434</v>
      </c>
      <c r="AA424" s="81">
        <v>27404</v>
      </c>
      <c r="AB424" s="81">
        <v>251891</v>
      </c>
      <c r="AC424" s="81">
        <v>39348602.999999993</v>
      </c>
      <c r="AD424" s="81">
        <v>38.330078015599987</v>
      </c>
      <c r="AE424" s="82"/>
      <c r="AF424" s="81">
        <v>141029992.29017219</v>
      </c>
      <c r="AG424" s="81">
        <v>15558251.207976257</v>
      </c>
      <c r="AH424" s="81">
        <v>3904675.0052809436</v>
      </c>
      <c r="AI424" s="81">
        <v>563867588.91186547</v>
      </c>
      <c r="AJ424" s="81">
        <v>535767587.53345197</v>
      </c>
      <c r="AK424" s="81"/>
      <c r="AL424" s="81"/>
      <c r="AM424" s="81">
        <v>32874574.067379847</v>
      </c>
      <c r="AN424" s="81"/>
      <c r="AO424" s="81"/>
      <c r="AP424" s="82"/>
      <c r="AQ424" s="81">
        <v>1357</v>
      </c>
      <c r="AR424" s="81">
        <v>187</v>
      </c>
      <c r="AS424" s="81">
        <v>9</v>
      </c>
      <c r="AT424" s="81">
        <v>1</v>
      </c>
      <c r="AU424" s="81">
        <v>0</v>
      </c>
      <c r="AV424" s="81">
        <v>0</v>
      </c>
      <c r="AW424" s="81">
        <v>9</v>
      </c>
      <c r="AX424" s="82"/>
      <c r="AY424" s="81">
        <v>5903.7700000000059</v>
      </c>
      <c r="AZ424" s="81">
        <v>18183.302</v>
      </c>
      <c r="BA424" s="81">
        <v>3039.4</v>
      </c>
      <c r="BB424" s="81">
        <v>199</v>
      </c>
      <c r="BC424" s="81">
        <v>0</v>
      </c>
      <c r="BD424" s="81">
        <v>0</v>
      </c>
      <c r="BE424" s="81">
        <v>3039.4</v>
      </c>
      <c r="BF424" s="82"/>
      <c r="BG424" s="81">
        <v>0</v>
      </c>
      <c r="BH424" s="81">
        <v>0</v>
      </c>
      <c r="BI424" s="81">
        <v>63.582999999999998</v>
      </c>
      <c r="BJ424" s="81">
        <v>0</v>
      </c>
      <c r="BK424" s="81">
        <v>77.841999999999999</v>
      </c>
      <c r="BL424" s="81">
        <v>0</v>
      </c>
      <c r="BM424" s="82"/>
      <c r="BN424" s="81">
        <v>0</v>
      </c>
      <c r="BO424" s="81">
        <v>0</v>
      </c>
      <c r="BP424" s="81">
        <v>5</v>
      </c>
      <c r="BQ424" s="81">
        <v>0</v>
      </c>
      <c r="BR424" s="81">
        <v>9</v>
      </c>
      <c r="BS424" s="81">
        <v>0</v>
      </c>
      <c r="BT424"/>
      <c r="BU424" s="80">
        <v>100.095</v>
      </c>
      <c r="BV424" s="80">
        <v>41.33</v>
      </c>
      <c r="BW424" s="80">
        <v>0</v>
      </c>
      <c r="BX424" s="80">
        <v>0</v>
      </c>
      <c r="BY424" s="80">
        <v>0</v>
      </c>
      <c r="BZ424" s="80">
        <v>0</v>
      </c>
      <c r="CA424" s="80">
        <v>0</v>
      </c>
      <c r="CB424" s="80">
        <v>0</v>
      </c>
      <c r="CC424" s="80">
        <v>0</v>
      </c>
    </row>
    <row r="425" spans="1:81">
      <c r="A425" s="80" t="s">
        <v>2097</v>
      </c>
      <c r="B425" s="80">
        <v>255</v>
      </c>
      <c r="C425" s="80">
        <v>18</v>
      </c>
      <c r="D425" s="80">
        <v>15</v>
      </c>
      <c r="E425" s="80">
        <v>2021</v>
      </c>
      <c r="F425" s="80" t="s">
        <v>75</v>
      </c>
      <c r="G425" s="174" t="s">
        <v>2079</v>
      </c>
      <c r="H425" s="80" t="s">
        <v>2080</v>
      </c>
      <c r="I425" s="177"/>
      <c r="J425" s="81">
        <v>392.45586937098335</v>
      </c>
      <c r="K425" s="81">
        <v>23.391447913879343</v>
      </c>
      <c r="L425" s="81">
        <v>24.298703281286507</v>
      </c>
      <c r="M425" s="81">
        <v>442.66191354352748</v>
      </c>
      <c r="N425" s="81">
        <v>593.62093751772227</v>
      </c>
      <c r="O425" s="81">
        <v>193.13469039049852</v>
      </c>
      <c r="P425" s="81">
        <v>124.4637284202886</v>
      </c>
      <c r="Q425" s="81">
        <v>14.804677777998792</v>
      </c>
      <c r="R425" s="81">
        <v>233.23335874342047</v>
      </c>
      <c r="S425" s="81">
        <v>34.757864493509999</v>
      </c>
      <c r="T425" s="82"/>
      <c r="U425" s="81">
        <v>18769872</v>
      </c>
      <c r="V425" s="81">
        <v>8345</v>
      </c>
      <c r="W425" s="81">
        <v>548</v>
      </c>
      <c r="X425" s="81">
        <v>98206</v>
      </c>
      <c r="Y425" s="81">
        <v>140577</v>
      </c>
      <c r="Z425" s="81">
        <v>142106</v>
      </c>
      <c r="AA425" s="81">
        <v>27383</v>
      </c>
      <c r="AB425" s="81">
        <v>248106</v>
      </c>
      <c r="AC425" s="81">
        <v>40071758.999999993</v>
      </c>
      <c r="AD425" s="81">
        <v>34.757864493509999</v>
      </c>
      <c r="AE425" s="82"/>
      <c r="AF425" s="81">
        <v>143769140.29962325</v>
      </c>
      <c r="AG425" s="81">
        <v>15826917.785104152</v>
      </c>
      <c r="AH425" s="81">
        <v>3500768.3801882779</v>
      </c>
      <c r="AI425" s="81">
        <v>615262842.28002691</v>
      </c>
      <c r="AJ425" s="81">
        <v>519024159.06206053</v>
      </c>
      <c r="AK425" s="81">
        <v>0</v>
      </c>
      <c r="AL425" s="81">
        <v>0</v>
      </c>
      <c r="AM425" s="81">
        <v>32567358.148442749</v>
      </c>
      <c r="AN425" s="81">
        <v>0</v>
      </c>
      <c r="AO425" s="81">
        <v>0</v>
      </c>
      <c r="AP425" s="82"/>
      <c r="AQ425" s="81">
        <v>1430</v>
      </c>
      <c r="AR425" s="81">
        <v>211</v>
      </c>
      <c r="AS425" s="81">
        <v>9</v>
      </c>
      <c r="AT425" s="81">
        <v>1</v>
      </c>
      <c r="AU425" s="81">
        <v>0</v>
      </c>
      <c r="AV425" s="81">
        <v>0</v>
      </c>
      <c r="AW425" s="81"/>
      <c r="AX425" s="82"/>
      <c r="AY425" s="81">
        <v>6378.2659999999987</v>
      </c>
      <c r="AZ425" s="81">
        <v>19316.3</v>
      </c>
      <c r="BA425" s="81">
        <v>3039.4</v>
      </c>
      <c r="BB425" s="81">
        <v>199</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2098</v>
      </c>
      <c r="B426" s="80">
        <v>255</v>
      </c>
      <c r="C426" s="80">
        <v>19</v>
      </c>
      <c r="D426" s="80">
        <v>15</v>
      </c>
      <c r="E426" s="80">
        <v>2022</v>
      </c>
      <c r="F426" s="80" t="s">
        <v>568</v>
      </c>
      <c r="G426" s="174" t="s">
        <v>2079</v>
      </c>
      <c r="H426" s="80" t="s">
        <v>2080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1550</v>
      </c>
      <c r="AR426" s="81">
        <v>218</v>
      </c>
      <c r="AS426" s="81">
        <v>15</v>
      </c>
      <c r="AT426" s="81">
        <v>1</v>
      </c>
      <c r="AU426" s="81">
        <v>0</v>
      </c>
      <c r="AV426" s="81">
        <v>0</v>
      </c>
      <c r="AW426" s="81"/>
      <c r="AX426" s="82"/>
      <c r="AY426" s="81">
        <v>7134.5669999999855</v>
      </c>
      <c r="AZ426" s="81">
        <v>19646</v>
      </c>
      <c r="BA426" s="81">
        <v>3158.2</v>
      </c>
      <c r="BB426" s="81">
        <v>199</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2099</v>
      </c>
      <c r="B427" s="80">
        <v>409</v>
      </c>
      <c r="C427" s="80">
        <v>1</v>
      </c>
      <c r="D427" s="80">
        <v>25</v>
      </c>
      <c r="E427" s="80">
        <v>1990</v>
      </c>
      <c r="F427" s="80" t="s">
        <v>562</v>
      </c>
      <c r="G427" s="80" t="s">
        <v>2100</v>
      </c>
      <c r="H427" s="80" t="s">
        <v>2101</v>
      </c>
      <c r="I427" s="177"/>
      <c r="J427" s="81">
        <v>783.21153041983541</v>
      </c>
      <c r="K427" s="81">
        <v>15.055223611985745</v>
      </c>
      <c r="L427" s="81">
        <v>10.863286823106129</v>
      </c>
      <c r="M427" s="81">
        <v>149.13560050180024</v>
      </c>
      <c r="N427" s="81">
        <v>178.81003396879782</v>
      </c>
      <c r="O427" s="81">
        <v>140.71080613699667</v>
      </c>
      <c r="P427" s="81">
        <v>89.814677299914294</v>
      </c>
      <c r="Q427" s="81">
        <v>12.001648227023002</v>
      </c>
      <c r="R427" s="81">
        <v>0</v>
      </c>
      <c r="S427" s="81">
        <v>17.719372356865723</v>
      </c>
      <c r="T427" s="82"/>
      <c r="U427" s="81">
        <v>64202119</v>
      </c>
      <c r="V427" s="81">
        <v>6303</v>
      </c>
      <c r="W427" s="81">
        <v>99</v>
      </c>
      <c r="X427" s="81">
        <v>50872</v>
      </c>
      <c r="Y427" s="81">
        <v>71034</v>
      </c>
      <c r="Z427" s="81">
        <v>57876</v>
      </c>
      <c r="AA427" s="81">
        <v>21808</v>
      </c>
      <c r="AB427" s="81">
        <v>194866</v>
      </c>
      <c r="AC427" s="81">
        <v>0</v>
      </c>
      <c r="AD427" s="81">
        <v>17.719372356865723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2102</v>
      </c>
      <c r="B428" s="80">
        <v>410</v>
      </c>
      <c r="C428" s="80">
        <v>2</v>
      </c>
      <c r="D428" s="80">
        <v>25</v>
      </c>
      <c r="E428" s="80">
        <v>2005</v>
      </c>
      <c r="F428" s="80" t="s">
        <v>565</v>
      </c>
      <c r="G428" s="80" t="s">
        <v>2100</v>
      </c>
      <c r="H428" s="80" t="s">
        <v>2101</v>
      </c>
      <c r="I428" s="177"/>
      <c r="J428" s="81">
        <v>358.38608279241186</v>
      </c>
      <c r="K428" s="81">
        <v>9.4950152203639249</v>
      </c>
      <c r="L428" s="81">
        <v>1.9871528453774157</v>
      </c>
      <c r="M428" s="81">
        <v>289.66166476748447</v>
      </c>
      <c r="N428" s="81">
        <v>267.38461508253869</v>
      </c>
      <c r="O428" s="81">
        <v>167.83129644959462</v>
      </c>
      <c r="P428" s="81">
        <v>83.38529829022346</v>
      </c>
      <c r="Q428" s="81">
        <v>12.870763499339889</v>
      </c>
      <c r="R428" s="81">
        <v>0</v>
      </c>
      <c r="S428" s="81">
        <v>33.591830205000001</v>
      </c>
      <c r="T428" s="82"/>
      <c r="U428" s="81">
        <v>24068307</v>
      </c>
      <c r="V428" s="81">
        <v>4806</v>
      </c>
      <c r="W428" s="81">
        <v>22</v>
      </c>
      <c r="X428" s="81">
        <v>55186</v>
      </c>
      <c r="Y428" s="81">
        <v>94120</v>
      </c>
      <c r="Z428" s="81">
        <v>79882</v>
      </c>
      <c r="AA428" s="81">
        <v>16582</v>
      </c>
      <c r="AB428" s="81">
        <v>218464</v>
      </c>
      <c r="AC428" s="81">
        <v>0</v>
      </c>
      <c r="AD428" s="81">
        <v>33.591830205000001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2103</v>
      </c>
      <c r="B429" s="80">
        <v>411</v>
      </c>
      <c r="C429" s="80">
        <v>3</v>
      </c>
      <c r="D429" s="80">
        <v>25</v>
      </c>
      <c r="E429" s="80">
        <v>2006</v>
      </c>
      <c r="F429" s="80" t="s">
        <v>566</v>
      </c>
      <c r="G429" s="80" t="s">
        <v>2100</v>
      </c>
      <c r="H429" s="80" t="s">
        <v>2101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2104</v>
      </c>
      <c r="B430" s="80">
        <v>412</v>
      </c>
      <c r="C430" s="80">
        <v>4</v>
      </c>
      <c r="D430" s="80">
        <v>25</v>
      </c>
      <c r="E430" s="80">
        <v>2007</v>
      </c>
      <c r="F430" s="80" t="s">
        <v>567</v>
      </c>
      <c r="G430" s="80" t="s">
        <v>2100</v>
      </c>
      <c r="H430" s="80" t="s">
        <v>2101</v>
      </c>
      <c r="I430" s="177"/>
      <c r="J430" s="81">
        <v>414.80738628038381</v>
      </c>
      <c r="K430" s="81">
        <v>10.229649115414263</v>
      </c>
      <c r="L430" s="81">
        <v>1.3751923902627903</v>
      </c>
      <c r="M430" s="81">
        <v>282.81436517517824</v>
      </c>
      <c r="N430" s="81">
        <v>293.15415772145326</v>
      </c>
      <c r="O430" s="81">
        <v>160.11397778096355</v>
      </c>
      <c r="P430" s="81">
        <v>82.148288188908282</v>
      </c>
      <c r="Q430" s="81">
        <v>13.676096218157436</v>
      </c>
      <c r="R430" s="81">
        <v>0</v>
      </c>
      <c r="S430" s="81">
        <v>24.698224344000003</v>
      </c>
      <c r="T430" s="82"/>
      <c r="U430" s="81">
        <v>27988835</v>
      </c>
      <c r="V430" s="81">
        <v>4861</v>
      </c>
      <c r="W430" s="81">
        <v>14</v>
      </c>
      <c r="X430" s="81">
        <v>62434</v>
      </c>
      <c r="Y430" s="81">
        <v>96416</v>
      </c>
      <c r="Z430" s="81">
        <v>79223</v>
      </c>
      <c r="AA430" s="81">
        <v>16087</v>
      </c>
      <c r="AB430" s="81">
        <v>219857</v>
      </c>
      <c r="AC430" s="81">
        <v>0</v>
      </c>
      <c r="AD430" s="81">
        <v>24.698224344000003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2105</v>
      </c>
      <c r="B431" s="80">
        <v>413</v>
      </c>
      <c r="C431" s="80">
        <v>5</v>
      </c>
      <c r="D431" s="80">
        <v>25</v>
      </c>
      <c r="E431" s="80">
        <v>2008</v>
      </c>
      <c r="F431" s="80" t="s">
        <v>84</v>
      </c>
      <c r="G431" s="80" t="s">
        <v>2100</v>
      </c>
      <c r="H431" s="80" t="s">
        <v>2101</v>
      </c>
      <c r="I431" s="177"/>
      <c r="J431" s="81">
        <v>382.58133270090809</v>
      </c>
      <c r="K431" s="81">
        <v>7.7516897502095112</v>
      </c>
      <c r="L431" s="81">
        <v>1.0933501226833506</v>
      </c>
      <c r="M431" s="81">
        <v>295.81374568018884</v>
      </c>
      <c r="N431" s="81">
        <v>284.81349575930489</v>
      </c>
      <c r="O431" s="81">
        <v>154.22401629020379</v>
      </c>
      <c r="P431" s="81">
        <v>80.483658061633804</v>
      </c>
      <c r="Q431" s="81">
        <v>13.54704452778325</v>
      </c>
      <c r="R431" s="81">
        <v>0</v>
      </c>
      <c r="S431" s="81">
        <v>26.684759023999998</v>
      </c>
      <c r="T431" s="82"/>
      <c r="U431" s="81">
        <v>27085464</v>
      </c>
      <c r="V431" s="81">
        <v>4861</v>
      </c>
      <c r="W431" s="81">
        <v>14</v>
      </c>
      <c r="X431" s="81">
        <v>62434</v>
      </c>
      <c r="Y431" s="81">
        <v>97763</v>
      </c>
      <c r="Z431" s="81">
        <v>78987</v>
      </c>
      <c r="AA431" s="81">
        <v>15779</v>
      </c>
      <c r="AB431" s="81">
        <v>221361</v>
      </c>
      <c r="AC431" s="81">
        <v>0</v>
      </c>
      <c r="AD431" s="81">
        <v>26.684759023999998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2106</v>
      </c>
      <c r="B432" s="80">
        <v>414</v>
      </c>
      <c r="C432" s="80">
        <v>6</v>
      </c>
      <c r="D432" s="80">
        <v>25</v>
      </c>
      <c r="E432" s="80">
        <v>2009</v>
      </c>
      <c r="F432" s="80" t="s">
        <v>85</v>
      </c>
      <c r="G432" s="80" t="s">
        <v>2100</v>
      </c>
      <c r="H432" s="80" t="s">
        <v>2101</v>
      </c>
      <c r="I432" s="177"/>
      <c r="J432" s="81">
        <v>399.5048524473728</v>
      </c>
      <c r="K432" s="81">
        <v>8.1188951107620255</v>
      </c>
      <c r="L432" s="81">
        <v>1.7449969898288187</v>
      </c>
      <c r="M432" s="81">
        <v>265.49162532204627</v>
      </c>
      <c r="N432" s="81">
        <v>246.57844451174645</v>
      </c>
      <c r="O432" s="81">
        <v>155.75904199300561</v>
      </c>
      <c r="P432" s="81">
        <v>77.378747423874117</v>
      </c>
      <c r="Q432" s="81">
        <v>12.979515179320195</v>
      </c>
      <c r="R432" s="81">
        <v>0</v>
      </c>
      <c r="S432" s="81">
        <v>33.149280962500001</v>
      </c>
      <c r="T432" s="82"/>
      <c r="U432" s="81">
        <v>22350450</v>
      </c>
      <c r="V432" s="81">
        <v>6212</v>
      </c>
      <c r="W432" s="81">
        <v>33</v>
      </c>
      <c r="X432" s="81">
        <v>65418</v>
      </c>
      <c r="Y432" s="81">
        <v>99100</v>
      </c>
      <c r="Z432" s="81">
        <v>78740</v>
      </c>
      <c r="AA432" s="81">
        <v>15574</v>
      </c>
      <c r="AB432" s="81">
        <v>222640</v>
      </c>
      <c r="AC432" s="81">
        <v>0</v>
      </c>
      <c r="AD432" s="81">
        <v>33.149280962500001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46.31</v>
      </c>
      <c r="BJ432" s="81">
        <v>0</v>
      </c>
      <c r="BK432" s="81">
        <v>55.929999999999993</v>
      </c>
      <c r="BL432" s="81">
        <v>0</v>
      </c>
      <c r="BM432" s="82"/>
      <c r="BN432" s="81">
        <v>0</v>
      </c>
      <c r="BO432" s="81">
        <v>0</v>
      </c>
      <c r="BP432" s="81">
        <v>9</v>
      </c>
      <c r="BQ432" s="81">
        <v>0</v>
      </c>
      <c r="BR432" s="81">
        <v>8</v>
      </c>
      <c r="BS432" s="81">
        <v>0</v>
      </c>
      <c r="BT432"/>
      <c r="BU432" s="80"/>
      <c r="BV432" s="80"/>
      <c r="BW432" s="80"/>
      <c r="BX432" s="80"/>
      <c r="BY432" s="80"/>
      <c r="BZ432" s="80"/>
      <c r="CA432" s="80"/>
      <c r="CB432" s="80"/>
      <c r="CC432" s="80"/>
    </row>
    <row r="433" spans="1:81">
      <c r="A433" s="80" t="s">
        <v>2107</v>
      </c>
      <c r="B433" s="80">
        <v>415</v>
      </c>
      <c r="C433" s="80">
        <v>7</v>
      </c>
      <c r="D433" s="80">
        <v>25</v>
      </c>
      <c r="E433" s="80">
        <v>2010</v>
      </c>
      <c r="F433" s="80" t="s">
        <v>86</v>
      </c>
      <c r="G433" s="80" t="s">
        <v>2100</v>
      </c>
      <c r="H433" s="80" t="s">
        <v>2101</v>
      </c>
      <c r="I433" s="177"/>
      <c r="J433" s="81">
        <v>338.50082274525806</v>
      </c>
      <c r="K433" s="81">
        <v>8.6802095011293332</v>
      </c>
      <c r="L433" s="81">
        <v>1.6168216554615711</v>
      </c>
      <c r="M433" s="81">
        <v>268.837265575468</v>
      </c>
      <c r="N433" s="81">
        <v>264.06130579507561</v>
      </c>
      <c r="O433" s="81">
        <v>154.71963158729193</v>
      </c>
      <c r="P433" s="81">
        <v>79.202709126384789</v>
      </c>
      <c r="Q433" s="81">
        <v>13.623456297599066</v>
      </c>
      <c r="R433" s="81">
        <v>0</v>
      </c>
      <c r="S433" s="81">
        <v>27.493675906839997</v>
      </c>
      <c r="T433" s="82"/>
      <c r="U433" s="81">
        <v>22236046</v>
      </c>
      <c r="V433" s="81">
        <v>6212</v>
      </c>
      <c r="W433" s="81">
        <v>33</v>
      </c>
      <c r="X433" s="81">
        <v>65418</v>
      </c>
      <c r="Y433" s="81">
        <v>100259</v>
      </c>
      <c r="Z433" s="81">
        <v>78578</v>
      </c>
      <c r="AA433" s="81">
        <v>15543</v>
      </c>
      <c r="AB433" s="81">
        <v>223918</v>
      </c>
      <c r="AC433" s="81">
        <v>0</v>
      </c>
      <c r="AD433" s="81">
        <v>27.493675906839997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52.957999999999998</v>
      </c>
      <c r="BJ433" s="81">
        <v>0</v>
      </c>
      <c r="BK433" s="81">
        <v>91.218000000000004</v>
      </c>
      <c r="BL433" s="81">
        <v>0</v>
      </c>
      <c r="BM433" s="82"/>
      <c r="BN433" s="81">
        <v>0</v>
      </c>
      <c r="BO433" s="81">
        <v>0</v>
      </c>
      <c r="BP433" s="81">
        <v>10</v>
      </c>
      <c r="BQ433" s="81">
        <v>0</v>
      </c>
      <c r="BR433" s="81">
        <v>11</v>
      </c>
      <c r="BS433" s="81">
        <v>0</v>
      </c>
      <c r="BT433"/>
      <c r="BU433" s="80">
        <v>110.926</v>
      </c>
      <c r="BV433" s="80">
        <v>25.2</v>
      </c>
      <c r="BW433" s="80">
        <v>0</v>
      </c>
      <c r="BX433" s="80">
        <v>0</v>
      </c>
      <c r="BY433" s="80">
        <v>8.0500000000000007</v>
      </c>
      <c r="BZ433" s="80">
        <v>0</v>
      </c>
      <c r="CA433" s="80">
        <v>0</v>
      </c>
      <c r="CB433" s="80">
        <v>0</v>
      </c>
      <c r="CC433" s="80">
        <v>0</v>
      </c>
    </row>
    <row r="434" spans="1:81">
      <c r="A434" s="80" t="s">
        <v>2108</v>
      </c>
      <c r="B434" s="80">
        <v>416</v>
      </c>
      <c r="C434" s="80">
        <v>8</v>
      </c>
      <c r="D434" s="80">
        <v>25</v>
      </c>
      <c r="E434" s="80">
        <v>2011</v>
      </c>
      <c r="F434" s="80" t="s">
        <v>87</v>
      </c>
      <c r="G434" s="80" t="s">
        <v>2100</v>
      </c>
      <c r="H434" s="80" t="s">
        <v>2101</v>
      </c>
      <c r="I434" s="177"/>
      <c r="J434" s="81">
        <v>454.00042206677415</v>
      </c>
      <c r="K434" s="81">
        <v>13.582227771684435</v>
      </c>
      <c r="L434" s="81">
        <v>1.4818791306970094</v>
      </c>
      <c r="M434" s="81">
        <v>339.66954998541092</v>
      </c>
      <c r="N434" s="81">
        <v>281.46577246287154</v>
      </c>
      <c r="O434" s="81">
        <v>152.96381162862679</v>
      </c>
      <c r="P434" s="81">
        <v>77.245421317075525</v>
      </c>
      <c r="Q434" s="81">
        <v>15.849842795217127</v>
      </c>
      <c r="R434" s="81">
        <v>0</v>
      </c>
      <c r="S434" s="81">
        <v>33.443464367040001</v>
      </c>
      <c r="T434" s="82"/>
      <c r="U434" s="81">
        <v>29997165</v>
      </c>
      <c r="V434" s="81">
        <v>6212</v>
      </c>
      <c r="W434" s="81">
        <v>33</v>
      </c>
      <c r="X434" s="81">
        <v>65418</v>
      </c>
      <c r="Y434" s="81">
        <v>101694</v>
      </c>
      <c r="Z434" s="81">
        <v>79374</v>
      </c>
      <c r="AA434" s="81">
        <v>15610</v>
      </c>
      <c r="AB434" s="81">
        <v>225851</v>
      </c>
      <c r="AC434" s="81">
        <v>0</v>
      </c>
      <c r="AD434" s="81">
        <v>33.443464367040001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52.695999999999998</v>
      </c>
      <c r="BJ434" s="81">
        <v>0</v>
      </c>
      <c r="BK434" s="81">
        <v>91.863</v>
      </c>
      <c r="BL434" s="81">
        <v>0</v>
      </c>
      <c r="BM434" s="82"/>
      <c r="BN434" s="81">
        <v>0</v>
      </c>
      <c r="BO434" s="81">
        <v>0</v>
      </c>
      <c r="BP434" s="81">
        <v>11</v>
      </c>
      <c r="BQ434" s="81">
        <v>0</v>
      </c>
      <c r="BR434" s="81">
        <v>12</v>
      </c>
      <c r="BS434" s="81">
        <v>0</v>
      </c>
      <c r="BT434"/>
      <c r="BU434" s="80">
        <v>106.71899999999999</v>
      </c>
      <c r="BV434" s="80">
        <v>30.7</v>
      </c>
      <c r="BW434" s="80">
        <v>0</v>
      </c>
      <c r="BX434" s="80">
        <v>0</v>
      </c>
      <c r="BY434" s="80">
        <v>7.14</v>
      </c>
      <c r="BZ434" s="80">
        <v>0</v>
      </c>
      <c r="CA434" s="80">
        <v>0</v>
      </c>
      <c r="CB434" s="80">
        <v>0</v>
      </c>
      <c r="CC434" s="80">
        <v>0</v>
      </c>
    </row>
    <row r="435" spans="1:81">
      <c r="A435" s="80" t="s">
        <v>2109</v>
      </c>
      <c r="B435" s="80">
        <v>417</v>
      </c>
      <c r="C435" s="80">
        <v>9</v>
      </c>
      <c r="D435" s="80">
        <v>25</v>
      </c>
      <c r="E435" s="80">
        <v>2012</v>
      </c>
      <c r="F435" s="80" t="s">
        <v>88</v>
      </c>
      <c r="G435" s="80" t="s">
        <v>2100</v>
      </c>
      <c r="H435" s="80" t="s">
        <v>2101</v>
      </c>
      <c r="I435" s="177"/>
      <c r="J435" s="81">
        <v>503.02580097141032</v>
      </c>
      <c r="K435" s="81">
        <v>12.877555975336033</v>
      </c>
      <c r="L435" s="81">
        <v>1.4612746707550792</v>
      </c>
      <c r="M435" s="81">
        <v>349.37990335299185</v>
      </c>
      <c r="N435" s="81">
        <v>302.6243611740901</v>
      </c>
      <c r="O435" s="81">
        <v>153.00862150795049</v>
      </c>
      <c r="P435" s="81">
        <v>77.958632464143719</v>
      </c>
      <c r="Q435" s="81">
        <v>17.675746566925209</v>
      </c>
      <c r="R435" s="81">
        <v>0</v>
      </c>
      <c r="S435" s="81">
        <v>38.882568208039999</v>
      </c>
      <c r="T435" s="82"/>
      <c r="U435" s="81">
        <v>32540963</v>
      </c>
      <c r="V435" s="81">
        <v>6212</v>
      </c>
      <c r="W435" s="81">
        <v>33</v>
      </c>
      <c r="X435" s="81">
        <v>65418</v>
      </c>
      <c r="Y435" s="81">
        <v>104668</v>
      </c>
      <c r="Z435" s="81">
        <v>80027</v>
      </c>
      <c r="AA435" s="81">
        <v>15665</v>
      </c>
      <c r="AB435" s="81">
        <v>231822</v>
      </c>
      <c r="AC435" s="81">
        <v>0</v>
      </c>
      <c r="AD435" s="81">
        <v>38.882568208039999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65.259</v>
      </c>
      <c r="BJ435" s="81">
        <v>0</v>
      </c>
      <c r="BK435" s="81">
        <v>101.518</v>
      </c>
      <c r="BL435" s="81">
        <v>0</v>
      </c>
      <c r="BM435" s="82"/>
      <c r="BN435" s="81">
        <v>0</v>
      </c>
      <c r="BO435" s="81">
        <v>0</v>
      </c>
      <c r="BP435" s="81">
        <v>13</v>
      </c>
      <c r="BQ435" s="81">
        <v>0</v>
      </c>
      <c r="BR435" s="81">
        <v>12</v>
      </c>
      <c r="BS435" s="81">
        <v>0</v>
      </c>
      <c r="BT435"/>
      <c r="BU435" s="80">
        <v>123.227</v>
      </c>
      <c r="BV435" s="80">
        <v>36.799999999999997</v>
      </c>
      <c r="BW435" s="80">
        <v>0</v>
      </c>
      <c r="BX435" s="80">
        <v>0</v>
      </c>
      <c r="BY435" s="80">
        <v>6.75</v>
      </c>
      <c r="BZ435" s="80">
        <v>0</v>
      </c>
      <c r="CA435" s="80">
        <v>0</v>
      </c>
      <c r="CB435" s="80">
        <v>0</v>
      </c>
      <c r="CC435" s="80">
        <v>0</v>
      </c>
    </row>
    <row r="436" spans="1:81">
      <c r="A436" s="80" t="s">
        <v>2110</v>
      </c>
      <c r="B436" s="80">
        <v>418</v>
      </c>
      <c r="C436" s="80">
        <v>10</v>
      </c>
      <c r="D436" s="80">
        <v>25</v>
      </c>
      <c r="E436" s="80">
        <v>2013</v>
      </c>
      <c r="F436" s="80" t="s">
        <v>89</v>
      </c>
      <c r="G436" s="80" t="s">
        <v>2100</v>
      </c>
      <c r="H436" s="80" t="s">
        <v>2101</v>
      </c>
      <c r="I436" s="177"/>
      <c r="J436" s="81">
        <v>510.27820047729324</v>
      </c>
      <c r="K436" s="81">
        <v>11.553382757514607</v>
      </c>
      <c r="L436" s="81">
        <v>1.3367922535346244</v>
      </c>
      <c r="M436" s="81">
        <v>369.10452544373345</v>
      </c>
      <c r="N436" s="81">
        <v>321.70617609157773</v>
      </c>
      <c r="O436" s="81">
        <v>147.50679702383763</v>
      </c>
      <c r="P436" s="81">
        <v>78.15246493243734</v>
      </c>
      <c r="Q436" s="81">
        <v>18.025390653865248</v>
      </c>
      <c r="R436" s="81">
        <v>0</v>
      </c>
      <c r="S436" s="81">
        <v>39.719312079360002</v>
      </c>
      <c r="T436" s="82"/>
      <c r="U436" s="81">
        <v>30742654</v>
      </c>
      <c r="V436" s="81">
        <v>6212</v>
      </c>
      <c r="W436" s="81">
        <v>33</v>
      </c>
      <c r="X436" s="81">
        <v>65418</v>
      </c>
      <c r="Y436" s="81">
        <v>105520</v>
      </c>
      <c r="Z436" s="81">
        <v>80594</v>
      </c>
      <c r="AA436" s="81">
        <v>15645</v>
      </c>
      <c r="AB436" s="81">
        <v>233018</v>
      </c>
      <c r="AC436" s="81">
        <v>0</v>
      </c>
      <c r="AD436" s="81">
        <v>39.719312079360002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72.382999999999996</v>
      </c>
      <c r="BJ436" s="81">
        <v>0</v>
      </c>
      <c r="BK436" s="81">
        <v>105.571</v>
      </c>
      <c r="BL436" s="81">
        <v>0</v>
      </c>
      <c r="BM436" s="82"/>
      <c r="BN436" s="81">
        <v>0</v>
      </c>
      <c r="BO436" s="81">
        <v>0</v>
      </c>
      <c r="BP436" s="81">
        <v>12</v>
      </c>
      <c r="BQ436" s="81">
        <v>0</v>
      </c>
      <c r="BR436" s="81">
        <v>11</v>
      </c>
      <c r="BS436" s="81">
        <v>0</v>
      </c>
      <c r="BT436"/>
      <c r="BU436" s="80">
        <v>132.81399999999999</v>
      </c>
      <c r="BV436" s="80">
        <v>37.5</v>
      </c>
      <c r="BW436" s="80">
        <v>0</v>
      </c>
      <c r="BX436" s="80">
        <v>0</v>
      </c>
      <c r="BY436" s="80">
        <v>7.64</v>
      </c>
      <c r="BZ436" s="80">
        <v>0</v>
      </c>
      <c r="CA436" s="80">
        <v>0</v>
      </c>
      <c r="CB436" s="80">
        <v>0</v>
      </c>
      <c r="CC436" s="80">
        <v>0</v>
      </c>
    </row>
    <row r="437" spans="1:81">
      <c r="A437" s="80" t="s">
        <v>2111</v>
      </c>
      <c r="B437" s="80">
        <v>419</v>
      </c>
      <c r="C437" s="80">
        <v>11</v>
      </c>
      <c r="D437" s="80">
        <v>25</v>
      </c>
      <c r="E437" s="80">
        <v>2014</v>
      </c>
      <c r="F437" s="80" t="s">
        <v>90</v>
      </c>
      <c r="G437" s="80" t="s">
        <v>2100</v>
      </c>
      <c r="H437" s="80" t="s">
        <v>2101</v>
      </c>
      <c r="I437" s="177"/>
      <c r="J437" s="81">
        <v>456.25064711398727</v>
      </c>
      <c r="K437" s="81">
        <v>11.742875640726961</v>
      </c>
      <c r="L437" s="81">
        <v>1.793974343028623</v>
      </c>
      <c r="M437" s="81">
        <v>319.10786687924679</v>
      </c>
      <c r="N437" s="81">
        <v>322.6729538662467</v>
      </c>
      <c r="O437" s="81">
        <v>141.18041384470447</v>
      </c>
      <c r="P437" s="81">
        <v>78.93052206531209</v>
      </c>
      <c r="Q437" s="81">
        <v>17.336705226063742</v>
      </c>
      <c r="R437" s="81">
        <v>0</v>
      </c>
      <c r="S437" s="81">
        <v>37.189998374350004</v>
      </c>
      <c r="T437" s="82"/>
      <c r="U437" s="81">
        <v>29868139</v>
      </c>
      <c r="V437" s="81">
        <v>5669</v>
      </c>
      <c r="W437" s="81">
        <v>28</v>
      </c>
      <c r="X437" s="81">
        <v>65527</v>
      </c>
      <c r="Y437" s="81">
        <v>106593</v>
      </c>
      <c r="Z437" s="81">
        <v>81242</v>
      </c>
      <c r="AA437" s="81">
        <v>15719</v>
      </c>
      <c r="AB437" s="81">
        <v>233586</v>
      </c>
      <c r="AC437" s="81">
        <v>0</v>
      </c>
      <c r="AD437" s="81">
        <v>37.189998374350004</v>
      </c>
      <c r="AE437" s="82"/>
      <c r="AF437" s="81">
        <v>229697404.59000316</v>
      </c>
      <c r="AG437" s="81">
        <v>11181489.366103794</v>
      </c>
      <c r="AH437" s="81">
        <v>401536.25400107284</v>
      </c>
      <c r="AI437" s="81">
        <v>449091652.43199253</v>
      </c>
      <c r="AJ437" s="81">
        <v>465230003.61088806</v>
      </c>
      <c r="AK437" s="81">
        <v>0</v>
      </c>
      <c r="AL437" s="81">
        <v>0</v>
      </c>
      <c r="AM437" s="81">
        <v>32067867.274188593</v>
      </c>
      <c r="AN437" s="81">
        <v>0</v>
      </c>
      <c r="AO437" s="81">
        <v>0</v>
      </c>
      <c r="AP437" s="82"/>
      <c r="AQ437" s="81">
        <v>2841</v>
      </c>
      <c r="AR437" s="81">
        <v>102</v>
      </c>
      <c r="AS437" s="81">
        <v>0</v>
      </c>
      <c r="AT437" s="81">
        <v>0</v>
      </c>
      <c r="AU437" s="81">
        <v>0</v>
      </c>
      <c r="AV437" s="81">
        <v>0</v>
      </c>
      <c r="AW437" s="81" t="s">
        <v>564</v>
      </c>
      <c r="AX437" s="82"/>
      <c r="AY437" s="81">
        <v>9512.7000000000007</v>
      </c>
      <c r="AZ437" s="81">
        <v>1773.8999999999999</v>
      </c>
      <c r="BA437" s="81">
        <v>0</v>
      </c>
      <c r="BB437" s="81">
        <v>0</v>
      </c>
      <c r="BC437" s="81">
        <v>0</v>
      </c>
      <c r="BD437" s="81">
        <v>0</v>
      </c>
      <c r="BE437" s="81" t="s">
        <v>564</v>
      </c>
      <c r="BF437" s="82"/>
      <c r="BG437" s="81">
        <v>0</v>
      </c>
      <c r="BH437" s="81">
        <v>0</v>
      </c>
      <c r="BI437" s="81">
        <v>77.227999999999994</v>
      </c>
      <c r="BJ437" s="81">
        <v>0</v>
      </c>
      <c r="BK437" s="81">
        <v>103.084</v>
      </c>
      <c r="BL437" s="81">
        <v>0</v>
      </c>
      <c r="BM437" s="82"/>
      <c r="BN437" s="81">
        <v>0</v>
      </c>
      <c r="BO437" s="81">
        <v>0</v>
      </c>
      <c r="BP437" s="81">
        <v>13</v>
      </c>
      <c r="BQ437" s="81">
        <v>0</v>
      </c>
      <c r="BR437" s="81">
        <v>11</v>
      </c>
      <c r="BS437" s="81">
        <v>0</v>
      </c>
      <c r="BT437"/>
      <c r="BU437" s="80">
        <v>137.11199999999999</v>
      </c>
      <c r="BV437" s="80">
        <v>35.299999999999997</v>
      </c>
      <c r="BW437" s="80">
        <v>0</v>
      </c>
      <c r="BX437" s="80">
        <v>0</v>
      </c>
      <c r="BY437" s="80">
        <v>7.9</v>
      </c>
      <c r="BZ437" s="80">
        <v>0</v>
      </c>
      <c r="CA437" s="80">
        <v>0</v>
      </c>
      <c r="CB437" s="80">
        <v>0</v>
      </c>
      <c r="CC437" s="80">
        <v>0</v>
      </c>
    </row>
    <row r="438" spans="1:81">
      <c r="A438" s="80" t="s">
        <v>2112</v>
      </c>
      <c r="B438" s="80">
        <v>420</v>
      </c>
      <c r="C438" s="80">
        <v>12</v>
      </c>
      <c r="D438" s="80">
        <v>25</v>
      </c>
      <c r="E438" s="80">
        <v>2015</v>
      </c>
      <c r="F438" s="80" t="s">
        <v>91</v>
      </c>
      <c r="G438" s="80" t="s">
        <v>2100</v>
      </c>
      <c r="H438" s="80" t="s">
        <v>2101</v>
      </c>
      <c r="I438" s="177"/>
      <c r="J438" s="81">
        <v>463.59846135835443</v>
      </c>
      <c r="K438" s="81">
        <v>11.212692677990272</v>
      </c>
      <c r="L438" s="81">
        <v>1.9817610172446027</v>
      </c>
      <c r="M438" s="81">
        <v>320.79621491314191</v>
      </c>
      <c r="N438" s="81">
        <v>287.94709939205319</v>
      </c>
      <c r="O438" s="81">
        <v>140.65416387741644</v>
      </c>
      <c r="P438" s="81">
        <v>79.319270156825041</v>
      </c>
      <c r="Q438" s="81">
        <v>17.047410215262151</v>
      </c>
      <c r="R438" s="81">
        <v>0</v>
      </c>
      <c r="S438" s="81">
        <v>30.854671148519998</v>
      </c>
      <c r="T438" s="82"/>
      <c r="U438" s="81">
        <v>30761693</v>
      </c>
      <c r="V438" s="81">
        <v>5669</v>
      </c>
      <c r="W438" s="81">
        <v>28</v>
      </c>
      <c r="X438" s="81">
        <v>65527</v>
      </c>
      <c r="Y438" s="81">
        <v>107710</v>
      </c>
      <c r="Z438" s="81">
        <v>81719</v>
      </c>
      <c r="AA438" s="81">
        <v>15784</v>
      </c>
      <c r="AB438" s="81">
        <v>234627</v>
      </c>
      <c r="AC438" s="81">
        <v>0</v>
      </c>
      <c r="AD438" s="81">
        <v>30.854671148519998</v>
      </c>
      <c r="AE438" s="82"/>
      <c r="AF438" s="81">
        <v>219482388.42748392</v>
      </c>
      <c r="AG438" s="81">
        <v>9513261.6055985</v>
      </c>
      <c r="AH438" s="81">
        <v>378663.91289790871</v>
      </c>
      <c r="AI438" s="81">
        <v>461882376.92105699</v>
      </c>
      <c r="AJ438" s="81">
        <v>403108367.93599844</v>
      </c>
      <c r="AK438" s="81">
        <v>0</v>
      </c>
      <c r="AL438" s="81">
        <v>0</v>
      </c>
      <c r="AM438" s="81">
        <v>32154646.126752343</v>
      </c>
      <c r="AN438" s="81">
        <v>0</v>
      </c>
      <c r="AO438" s="81">
        <v>0</v>
      </c>
      <c r="AP438" s="82"/>
      <c r="AQ438" s="81">
        <v>3108</v>
      </c>
      <c r="AR438" s="81">
        <v>162</v>
      </c>
      <c r="AS438" s="81">
        <v>0</v>
      </c>
      <c r="AT438" s="81">
        <v>0</v>
      </c>
      <c r="AU438" s="81">
        <v>0</v>
      </c>
      <c r="AV438" s="81">
        <v>0</v>
      </c>
      <c r="AW438" s="81" t="s">
        <v>564</v>
      </c>
      <c r="AX438" s="82"/>
      <c r="AY438" s="81">
        <v>10663.3</v>
      </c>
      <c r="AZ438" s="81">
        <v>2849.2</v>
      </c>
      <c r="BA438" s="81">
        <v>0</v>
      </c>
      <c r="BB438" s="81">
        <v>0</v>
      </c>
      <c r="BC438" s="81">
        <v>0</v>
      </c>
      <c r="BD438" s="81">
        <v>0</v>
      </c>
      <c r="BE438" s="81" t="s">
        <v>564</v>
      </c>
      <c r="BF438" s="82"/>
      <c r="BG438" s="81">
        <v>0</v>
      </c>
      <c r="BH438" s="81">
        <v>0</v>
      </c>
      <c r="BI438" s="81">
        <v>68.436999999999998</v>
      </c>
      <c r="BJ438" s="81">
        <v>0</v>
      </c>
      <c r="BK438" s="81">
        <v>91.331000000000003</v>
      </c>
      <c r="BL438" s="81">
        <v>0</v>
      </c>
      <c r="BM438" s="82"/>
      <c r="BN438" s="81">
        <v>0</v>
      </c>
      <c r="BO438" s="81">
        <v>0</v>
      </c>
      <c r="BP438" s="81">
        <v>12</v>
      </c>
      <c r="BQ438" s="81">
        <v>0</v>
      </c>
      <c r="BR438" s="81">
        <v>10</v>
      </c>
      <c r="BS438" s="81">
        <v>0</v>
      </c>
      <c r="BT438"/>
      <c r="BU438" s="80">
        <v>122.998</v>
      </c>
      <c r="BV438" s="80">
        <v>28.9</v>
      </c>
      <c r="BW438" s="80">
        <v>0</v>
      </c>
      <c r="BX438" s="80">
        <v>0</v>
      </c>
      <c r="BY438" s="80">
        <v>7.87</v>
      </c>
      <c r="BZ438" s="80">
        <v>0</v>
      </c>
      <c r="CA438" s="80">
        <v>0</v>
      </c>
      <c r="CB438" s="80">
        <v>0</v>
      </c>
      <c r="CC438" s="80">
        <v>0</v>
      </c>
    </row>
    <row r="439" spans="1:81">
      <c r="A439" s="80" t="s">
        <v>2113</v>
      </c>
      <c r="B439" s="80">
        <v>421</v>
      </c>
      <c r="C439" s="80">
        <v>13</v>
      </c>
      <c r="D439" s="80">
        <v>25</v>
      </c>
      <c r="E439" s="80">
        <v>2016</v>
      </c>
      <c r="F439" s="80" t="s">
        <v>92</v>
      </c>
      <c r="G439" s="80" t="s">
        <v>2100</v>
      </c>
      <c r="H439" s="80" t="s">
        <v>2101</v>
      </c>
      <c r="I439" s="177"/>
      <c r="J439" s="81">
        <v>440.39887831921743</v>
      </c>
      <c r="K439" s="81">
        <v>11.042963878670138</v>
      </c>
      <c r="L439" s="81">
        <v>2.1743270744652961</v>
      </c>
      <c r="M439" s="81">
        <v>271.92522043213035</v>
      </c>
      <c r="N439" s="81">
        <v>278.86343620125569</v>
      </c>
      <c r="O439" s="81">
        <v>139.49363145142897</v>
      </c>
      <c r="P439" s="81">
        <v>79.91139964949663</v>
      </c>
      <c r="Q439" s="81">
        <v>16.629180845144393</v>
      </c>
      <c r="R439" s="81">
        <v>0</v>
      </c>
      <c r="S439" s="81">
        <v>27.567927622119992</v>
      </c>
      <c r="T439" s="82"/>
      <c r="U439" s="81">
        <v>27858338</v>
      </c>
      <c r="V439" s="81">
        <v>5669</v>
      </c>
      <c r="W439" s="81">
        <v>28</v>
      </c>
      <c r="X439" s="81">
        <v>65527</v>
      </c>
      <c r="Y439" s="81">
        <v>108851</v>
      </c>
      <c r="Z439" s="81">
        <v>82041</v>
      </c>
      <c r="AA439" s="81">
        <v>16447</v>
      </c>
      <c r="AB439" s="81">
        <v>235434</v>
      </c>
      <c r="AC439" s="81">
        <v>0</v>
      </c>
      <c r="AD439" s="81">
        <v>27.567927622119988</v>
      </c>
      <c r="AE439" s="82"/>
      <c r="AF439" s="81">
        <v>213419709.98233831</v>
      </c>
      <c r="AG439" s="81">
        <v>8838504.4535611272</v>
      </c>
      <c r="AH439" s="81">
        <v>397963.58982782537</v>
      </c>
      <c r="AI439" s="81">
        <v>429887359.83676058</v>
      </c>
      <c r="AJ439" s="81">
        <v>398741288.6374163</v>
      </c>
      <c r="AK439" s="81">
        <v>0</v>
      </c>
      <c r="AL439" s="81">
        <v>0</v>
      </c>
      <c r="AM439" s="81">
        <v>32290309.01878259</v>
      </c>
      <c r="AN439" s="81">
        <v>0</v>
      </c>
      <c r="AO439" s="81">
        <v>0</v>
      </c>
      <c r="AP439" s="82"/>
      <c r="AQ439" s="81">
        <v>3281</v>
      </c>
      <c r="AR439" s="81">
        <v>190</v>
      </c>
      <c r="AS439" s="81">
        <v>0</v>
      </c>
      <c r="AT439" s="81">
        <v>0</v>
      </c>
      <c r="AU439" s="81">
        <v>0</v>
      </c>
      <c r="AV439" s="81">
        <v>0</v>
      </c>
      <c r="AW439" s="81" t="s">
        <v>564</v>
      </c>
      <c r="AX439" s="82"/>
      <c r="AY439" s="81">
        <v>11456.5</v>
      </c>
      <c r="AZ439" s="81">
        <v>3338.7</v>
      </c>
      <c r="BA439" s="81">
        <v>0</v>
      </c>
      <c r="BB439" s="81">
        <v>0</v>
      </c>
      <c r="BC439" s="81">
        <v>0</v>
      </c>
      <c r="BD439" s="81">
        <v>0</v>
      </c>
      <c r="BE439" s="81" t="s">
        <v>564</v>
      </c>
      <c r="BF439" s="82"/>
      <c r="BG439" s="81">
        <v>0</v>
      </c>
      <c r="BH439" s="81">
        <v>0</v>
      </c>
      <c r="BI439" s="81">
        <v>52.473999999999997</v>
      </c>
      <c r="BJ439" s="81">
        <v>0</v>
      </c>
      <c r="BK439" s="81">
        <v>87.953000000000003</v>
      </c>
      <c r="BL439" s="81">
        <v>0</v>
      </c>
      <c r="BM439" s="82"/>
      <c r="BN439" s="81">
        <v>0</v>
      </c>
      <c r="BO439" s="81">
        <v>0</v>
      </c>
      <c r="BP439" s="81">
        <v>11</v>
      </c>
      <c r="BQ439" s="81">
        <v>0</v>
      </c>
      <c r="BR439" s="81">
        <v>10</v>
      </c>
      <c r="BS439" s="81">
        <v>0</v>
      </c>
      <c r="BT439"/>
      <c r="BU439" s="80">
        <v>107.23699999999999</v>
      </c>
      <c r="BV439" s="80">
        <v>25.2</v>
      </c>
      <c r="BW439" s="80">
        <v>0</v>
      </c>
      <c r="BX439" s="80">
        <v>0</v>
      </c>
      <c r="BY439" s="80">
        <v>7.99</v>
      </c>
      <c r="BZ439" s="80">
        <v>0</v>
      </c>
      <c r="CA439" s="80">
        <v>0</v>
      </c>
      <c r="CB439" s="80">
        <v>0</v>
      </c>
      <c r="CC439" s="80">
        <v>0</v>
      </c>
    </row>
    <row r="440" spans="1:81">
      <c r="A440" s="80" t="s">
        <v>2114</v>
      </c>
      <c r="B440" s="80">
        <v>422</v>
      </c>
      <c r="C440" s="80">
        <v>14</v>
      </c>
      <c r="D440" s="80">
        <v>25</v>
      </c>
      <c r="E440" s="80">
        <v>2017</v>
      </c>
      <c r="F440" s="80" t="s">
        <v>71</v>
      </c>
      <c r="G440" s="80" t="s">
        <v>2100</v>
      </c>
      <c r="H440" s="80" t="s">
        <v>2101</v>
      </c>
      <c r="I440" s="177"/>
      <c r="J440" s="81">
        <v>445.51069786212031</v>
      </c>
      <c r="K440" s="81">
        <v>11.397238797266287</v>
      </c>
      <c r="L440" s="81">
        <v>2.5715007501994043</v>
      </c>
      <c r="M440" s="81">
        <v>271.26250549042038</v>
      </c>
      <c r="N440" s="81">
        <v>287.54199849532631</v>
      </c>
      <c r="O440" s="81">
        <v>138.3815204701034</v>
      </c>
      <c r="P440" s="81">
        <v>79.921779440265354</v>
      </c>
      <c r="Q440" s="81">
        <v>16.165058436980306</v>
      </c>
      <c r="R440" s="81">
        <v>0</v>
      </c>
      <c r="S440" s="81">
        <v>30.458787418349996</v>
      </c>
      <c r="T440" s="82"/>
      <c r="U440" s="81">
        <v>30815858</v>
      </c>
      <c r="V440" s="81">
        <v>5669</v>
      </c>
      <c r="W440" s="81">
        <v>28</v>
      </c>
      <c r="X440" s="81">
        <v>65527</v>
      </c>
      <c r="Y440" s="81">
        <v>110397</v>
      </c>
      <c r="Z440" s="81">
        <v>82737</v>
      </c>
      <c r="AA440" s="81">
        <v>16554</v>
      </c>
      <c r="AB440" s="81">
        <v>236675</v>
      </c>
      <c r="AC440" s="81">
        <v>0</v>
      </c>
      <c r="AD440" s="81">
        <v>30.458787418349999</v>
      </c>
      <c r="AE440" s="82"/>
      <c r="AF440" s="81">
        <v>221725883.71393779</v>
      </c>
      <c r="AG440" s="81">
        <v>9190864.4254355393</v>
      </c>
      <c r="AH440" s="81">
        <v>566501.42477878218</v>
      </c>
      <c r="AI440" s="81">
        <v>445230456.904845</v>
      </c>
      <c r="AJ440" s="81">
        <v>409951488.7056759</v>
      </c>
      <c r="AK440" s="81">
        <v>0</v>
      </c>
      <c r="AL440" s="81">
        <v>0</v>
      </c>
      <c r="AM440" s="81">
        <v>32511306.83886968</v>
      </c>
      <c r="AN440" s="81">
        <v>0</v>
      </c>
      <c r="AO440" s="81">
        <v>0</v>
      </c>
      <c r="AP440" s="82"/>
      <c r="AQ440" s="81">
        <v>3485</v>
      </c>
      <c r="AR440" s="81">
        <v>206</v>
      </c>
      <c r="AS440" s="81">
        <v>0</v>
      </c>
      <c r="AT440" s="81">
        <v>0</v>
      </c>
      <c r="AU440" s="81">
        <v>0</v>
      </c>
      <c r="AV440" s="81">
        <v>0</v>
      </c>
      <c r="AW440" s="81" t="s">
        <v>564</v>
      </c>
      <c r="AX440" s="82"/>
      <c r="AY440" s="81">
        <v>12359.6</v>
      </c>
      <c r="AZ440" s="81">
        <v>3787.1</v>
      </c>
      <c r="BA440" s="81">
        <v>0</v>
      </c>
      <c r="BB440" s="81">
        <v>0</v>
      </c>
      <c r="BC440" s="81">
        <v>0</v>
      </c>
      <c r="BD440" s="81">
        <v>0</v>
      </c>
      <c r="BE440" s="81" t="s">
        <v>564</v>
      </c>
      <c r="BF440" s="82"/>
      <c r="BG440" s="81">
        <v>0</v>
      </c>
      <c r="BH440" s="81">
        <v>0</v>
      </c>
      <c r="BI440" s="81">
        <v>63.758000000000003</v>
      </c>
      <c r="BJ440" s="81">
        <v>0</v>
      </c>
      <c r="BK440" s="81">
        <v>83.048000000000002</v>
      </c>
      <c r="BL440" s="81">
        <v>0</v>
      </c>
      <c r="BM440" s="82"/>
      <c r="BN440" s="81">
        <v>0</v>
      </c>
      <c r="BO440" s="81">
        <v>0</v>
      </c>
      <c r="BP440" s="81">
        <v>13</v>
      </c>
      <c r="BQ440" s="81">
        <v>0</v>
      </c>
      <c r="BR440" s="81">
        <v>8</v>
      </c>
      <c r="BS440" s="81">
        <v>0</v>
      </c>
      <c r="BT440"/>
      <c r="BU440" s="80">
        <v>108.82599999999999</v>
      </c>
      <c r="BV440" s="80">
        <v>30</v>
      </c>
      <c r="BW440" s="80">
        <v>0</v>
      </c>
      <c r="BX440" s="80">
        <v>0</v>
      </c>
      <c r="BY440" s="80">
        <v>7.98</v>
      </c>
      <c r="BZ440" s="80">
        <v>0</v>
      </c>
      <c r="CA440" s="80">
        <v>0</v>
      </c>
      <c r="CB440" s="80">
        <v>0</v>
      </c>
      <c r="CC440" s="80">
        <v>0</v>
      </c>
    </row>
    <row r="441" spans="1:81">
      <c r="A441" s="80" t="s">
        <v>2115</v>
      </c>
      <c r="B441" s="80">
        <v>423</v>
      </c>
      <c r="C441" s="80">
        <v>15</v>
      </c>
      <c r="D441" s="80">
        <v>25</v>
      </c>
      <c r="E441" s="80">
        <v>2018</v>
      </c>
      <c r="F441" s="80" t="s">
        <v>93</v>
      </c>
      <c r="G441" s="80" t="s">
        <v>2100</v>
      </c>
      <c r="H441" s="80" t="s">
        <v>2101</v>
      </c>
      <c r="I441" s="177"/>
      <c r="J441" s="81">
        <v>418.74638177091822</v>
      </c>
      <c r="K441" s="81">
        <v>10.645346530784833</v>
      </c>
      <c r="L441" s="81">
        <v>1.6882546308262143</v>
      </c>
      <c r="M441" s="81">
        <v>267.33154947310845</v>
      </c>
      <c r="N441" s="81">
        <v>279.72785325887753</v>
      </c>
      <c r="O441" s="81">
        <v>135.44684451954322</v>
      </c>
      <c r="P441" s="81">
        <v>79.350873680646274</v>
      </c>
      <c r="Q441" s="81">
        <v>15.028055315326712</v>
      </c>
      <c r="R441" s="81">
        <v>0</v>
      </c>
      <c r="S441" s="81">
        <v>25.999932521886002</v>
      </c>
      <c r="T441" s="82"/>
      <c r="U441" s="81">
        <v>30430031</v>
      </c>
      <c r="V441" s="81">
        <v>5669</v>
      </c>
      <c r="W441" s="81">
        <v>28</v>
      </c>
      <c r="X441" s="81">
        <v>65527</v>
      </c>
      <c r="Y441" s="81">
        <v>111822</v>
      </c>
      <c r="Z441" s="81">
        <v>82533</v>
      </c>
      <c r="AA441" s="81">
        <v>16601</v>
      </c>
      <c r="AB441" s="81">
        <v>237112</v>
      </c>
      <c r="AC441" s="81">
        <v>0</v>
      </c>
      <c r="AD441" s="81">
        <v>25.999932521885999</v>
      </c>
      <c r="AE441" s="82"/>
      <c r="AF441" s="81">
        <v>202067872.2885749</v>
      </c>
      <c r="AG441" s="81">
        <v>8160804.3213982191</v>
      </c>
      <c r="AH441" s="81">
        <v>337501.39264837932</v>
      </c>
      <c r="AI441" s="81">
        <v>431674714.11675179</v>
      </c>
      <c r="AJ441" s="81">
        <v>413667641.05524278</v>
      </c>
      <c r="AK441" s="81">
        <v>0</v>
      </c>
      <c r="AL441" s="81">
        <v>0</v>
      </c>
      <c r="AM441" s="81">
        <v>32638730.16306049</v>
      </c>
      <c r="AN441" s="81">
        <v>0</v>
      </c>
      <c r="AO441" s="81">
        <v>0</v>
      </c>
      <c r="AP441" s="82"/>
      <c r="AQ441" s="81">
        <v>3679</v>
      </c>
      <c r="AR441" s="81">
        <v>234</v>
      </c>
      <c r="AS441" s="81">
        <v>0</v>
      </c>
      <c r="AT441" s="81">
        <v>0</v>
      </c>
      <c r="AU441" s="81">
        <v>0</v>
      </c>
      <c r="AV441" s="81">
        <v>0</v>
      </c>
      <c r="AW441" s="81" t="s">
        <v>564</v>
      </c>
      <c r="AX441" s="82"/>
      <c r="AY441" s="81">
        <v>13263.2</v>
      </c>
      <c r="AZ441" s="81">
        <v>4238.6000000000004</v>
      </c>
      <c r="BA441" s="81">
        <v>0</v>
      </c>
      <c r="BB441" s="81">
        <v>0</v>
      </c>
      <c r="BC441" s="81">
        <v>0</v>
      </c>
      <c r="BD441" s="81">
        <v>0</v>
      </c>
      <c r="BE441" s="81" t="s">
        <v>564</v>
      </c>
      <c r="BF441" s="82"/>
      <c r="BG441" s="81">
        <v>0</v>
      </c>
      <c r="BH441" s="81">
        <v>0</v>
      </c>
      <c r="BI441" s="81">
        <v>61.942999999999998</v>
      </c>
      <c r="BJ441" s="81">
        <v>0</v>
      </c>
      <c r="BK441" s="81">
        <v>76.241</v>
      </c>
      <c r="BL441" s="81">
        <v>0</v>
      </c>
      <c r="BM441" s="82"/>
      <c r="BN441" s="81">
        <v>0</v>
      </c>
      <c r="BO441" s="81">
        <v>0</v>
      </c>
      <c r="BP441" s="81">
        <v>12</v>
      </c>
      <c r="BQ441" s="81">
        <v>0</v>
      </c>
      <c r="BR441" s="81">
        <v>8</v>
      </c>
      <c r="BS441" s="81">
        <v>0</v>
      </c>
      <c r="BT441"/>
      <c r="BU441" s="80">
        <v>104.52500000000001</v>
      </c>
      <c r="BV441" s="80">
        <v>25.8</v>
      </c>
      <c r="BW441" s="80">
        <v>0</v>
      </c>
      <c r="BX441" s="80">
        <v>0</v>
      </c>
      <c r="BY441" s="80">
        <v>7.859</v>
      </c>
      <c r="BZ441" s="80">
        <v>0</v>
      </c>
      <c r="CA441" s="80">
        <v>0</v>
      </c>
      <c r="CB441" s="80">
        <v>0</v>
      </c>
      <c r="CC441" s="80">
        <v>0</v>
      </c>
    </row>
    <row r="442" spans="1:81">
      <c r="A442" s="80" t="s">
        <v>2116</v>
      </c>
      <c r="B442" s="80">
        <v>424</v>
      </c>
      <c r="C442" s="80">
        <v>16</v>
      </c>
      <c r="D442" s="80">
        <v>25</v>
      </c>
      <c r="E442" s="80">
        <v>2019</v>
      </c>
      <c r="F442" s="80" t="s">
        <v>73</v>
      </c>
      <c r="G442" s="80" t="s">
        <v>2100</v>
      </c>
      <c r="H442" s="80" t="s">
        <v>2101</v>
      </c>
      <c r="I442" s="177"/>
      <c r="J442" s="81">
        <v>411.06288660548802</v>
      </c>
      <c r="K442" s="81">
        <v>9.682189283903778</v>
      </c>
      <c r="L442" s="81">
        <v>1.7026317966930313</v>
      </c>
      <c r="M442" s="81">
        <v>267.24451236319828</v>
      </c>
      <c r="N442" s="81">
        <v>290.82744689198302</v>
      </c>
      <c r="O442" s="81">
        <v>131.3370614999875</v>
      </c>
      <c r="P442" s="81">
        <v>77.743553890384405</v>
      </c>
      <c r="Q442" s="81">
        <v>14.760248878733995</v>
      </c>
      <c r="R442" s="81">
        <v>0</v>
      </c>
      <c r="S442" s="81">
        <v>24.218167946249999</v>
      </c>
      <c r="T442" s="82"/>
      <c r="U442" s="81">
        <v>30097240</v>
      </c>
      <c r="V442" s="81">
        <v>5669</v>
      </c>
      <c r="W442" s="81">
        <v>28</v>
      </c>
      <c r="X442" s="81">
        <v>65527</v>
      </c>
      <c r="Y442" s="81">
        <v>114191</v>
      </c>
      <c r="Z442" s="81">
        <v>82226</v>
      </c>
      <c r="AA442" s="81">
        <v>16143</v>
      </c>
      <c r="AB442" s="81">
        <v>239192</v>
      </c>
      <c r="AC442" s="81">
        <v>0</v>
      </c>
      <c r="AD442" s="81">
        <v>24.218167946249999</v>
      </c>
      <c r="AE442" s="82"/>
      <c r="AF442" s="81">
        <v>205152746.2332074</v>
      </c>
      <c r="AG442" s="81">
        <v>7851984.2763893092</v>
      </c>
      <c r="AH442" s="81">
        <v>356217.04824222048</v>
      </c>
      <c r="AI442" s="81">
        <v>448267657.0587697</v>
      </c>
      <c r="AJ442" s="81">
        <v>423804636.47485232</v>
      </c>
      <c r="AK442" s="81">
        <v>0</v>
      </c>
      <c r="AL442" s="81">
        <v>0</v>
      </c>
      <c r="AM442" s="81">
        <v>32576149.763588056</v>
      </c>
      <c r="AN442" s="81">
        <v>0</v>
      </c>
      <c r="AO442" s="81">
        <v>0</v>
      </c>
      <c r="AP442" s="82"/>
      <c r="AQ442" s="81">
        <v>3922</v>
      </c>
      <c r="AR442" s="81">
        <v>253</v>
      </c>
      <c r="AS442" s="81">
        <v>0</v>
      </c>
      <c r="AT442" s="81">
        <v>0</v>
      </c>
      <c r="AU442" s="81">
        <v>0</v>
      </c>
      <c r="AV442" s="81">
        <v>0</v>
      </c>
      <c r="AW442" s="81" t="s">
        <v>564</v>
      </c>
      <c r="AX442" s="82"/>
      <c r="AY442" s="81">
        <v>14347.3</v>
      </c>
      <c r="AZ442" s="81">
        <v>4521.3999999999987</v>
      </c>
      <c r="BA442" s="81">
        <v>0</v>
      </c>
      <c r="BB442" s="81">
        <v>0</v>
      </c>
      <c r="BC442" s="81">
        <v>0</v>
      </c>
      <c r="BD442" s="81">
        <v>0</v>
      </c>
      <c r="BE442" s="81" t="s">
        <v>564</v>
      </c>
      <c r="BF442" s="82"/>
      <c r="BG442" s="81">
        <v>0</v>
      </c>
      <c r="BH442" s="81">
        <v>0</v>
      </c>
      <c r="BI442" s="81">
        <v>53.45</v>
      </c>
      <c r="BJ442" s="81">
        <v>0</v>
      </c>
      <c r="BK442" s="81">
        <v>77.59899999999999</v>
      </c>
      <c r="BL442" s="81">
        <v>0</v>
      </c>
      <c r="BM442" s="82"/>
      <c r="BN442" s="81">
        <v>0</v>
      </c>
      <c r="BO442" s="81">
        <v>0</v>
      </c>
      <c r="BP442" s="81">
        <v>11</v>
      </c>
      <c r="BQ442" s="81">
        <v>0</v>
      </c>
      <c r="BR442" s="81">
        <v>9</v>
      </c>
      <c r="BS442" s="81">
        <v>0</v>
      </c>
      <c r="BT442"/>
      <c r="BU442" s="80">
        <v>98.962000000000003</v>
      </c>
      <c r="BV442" s="80">
        <v>24.1</v>
      </c>
      <c r="BW442" s="80">
        <v>0</v>
      </c>
      <c r="BX442" s="80">
        <v>0</v>
      </c>
      <c r="BY442" s="80">
        <v>7.9870000000000001</v>
      </c>
      <c r="BZ442" s="80">
        <v>0</v>
      </c>
      <c r="CA442" s="80">
        <v>0</v>
      </c>
      <c r="CB442" s="80">
        <v>0</v>
      </c>
      <c r="CC442" s="80">
        <v>0</v>
      </c>
    </row>
    <row r="443" spans="1:81">
      <c r="A443" s="80" t="s">
        <v>2117</v>
      </c>
      <c r="B443" s="80">
        <v>425</v>
      </c>
      <c r="C443" s="80">
        <v>17</v>
      </c>
      <c r="D443" s="80">
        <v>25</v>
      </c>
      <c r="E443" s="80">
        <v>2020</v>
      </c>
      <c r="F443" s="80" t="s">
        <v>218</v>
      </c>
      <c r="G443" s="80" t="s">
        <v>2100</v>
      </c>
      <c r="H443" s="80" t="s">
        <v>2101</v>
      </c>
      <c r="I443" s="177"/>
      <c r="J443" s="81">
        <v>394.99169680760559</v>
      </c>
      <c r="K443" s="81">
        <v>12.313585511286185</v>
      </c>
      <c r="L443" s="81">
        <v>1.6482850754073148</v>
      </c>
      <c r="M443" s="81">
        <v>224.47968720060717</v>
      </c>
      <c r="N443" s="81">
        <v>300.81022760903477</v>
      </c>
      <c r="O443" s="81">
        <v>115.90251342615952</v>
      </c>
      <c r="P443" s="81">
        <v>74.972760065034436</v>
      </c>
      <c r="Q443" s="81">
        <v>14.210006297237626</v>
      </c>
      <c r="R443" s="81">
        <v>0</v>
      </c>
      <c r="S443" s="81">
        <v>28.90712258456</v>
      </c>
      <c r="T443" s="82"/>
      <c r="U443" s="81">
        <v>28398628</v>
      </c>
      <c r="V443" s="81">
        <v>6768</v>
      </c>
      <c r="W443" s="81">
        <v>28</v>
      </c>
      <c r="X443" s="81">
        <v>62452</v>
      </c>
      <c r="Y443" s="81">
        <v>116296</v>
      </c>
      <c r="Z443" s="81">
        <v>82821</v>
      </c>
      <c r="AA443" s="81">
        <v>16914</v>
      </c>
      <c r="AB443" s="81">
        <v>240998</v>
      </c>
      <c r="AC443" s="81">
        <v>0</v>
      </c>
      <c r="AD443" s="81">
        <v>28.90712258456</v>
      </c>
      <c r="AE443" s="82"/>
      <c r="AF443" s="81">
        <v>197831598.76780409</v>
      </c>
      <c r="AG443" s="81">
        <v>9409854.9401326403</v>
      </c>
      <c r="AH443" s="81">
        <v>341444.70801393635</v>
      </c>
      <c r="AI443" s="81">
        <v>379190689.63219863</v>
      </c>
      <c r="AJ443" s="81">
        <v>467549156.43947208</v>
      </c>
      <c r="AK443" s="81"/>
      <c r="AL443" s="81"/>
      <c r="AM443" s="81">
        <v>31452916.543625653</v>
      </c>
      <c r="AN443" s="81"/>
      <c r="AO443" s="81"/>
      <c r="AP443" s="82"/>
      <c r="AQ443" s="81">
        <v>4113</v>
      </c>
      <c r="AR443" s="81">
        <v>257</v>
      </c>
      <c r="AS443" s="81">
        <v>0</v>
      </c>
      <c r="AT443" s="81">
        <v>0</v>
      </c>
      <c r="AU443" s="81">
        <v>0</v>
      </c>
      <c r="AV443" s="81">
        <v>0</v>
      </c>
      <c r="AW443" s="81">
        <v>0</v>
      </c>
      <c r="AX443" s="82"/>
      <c r="AY443" s="81">
        <v>15238.49999999998</v>
      </c>
      <c r="AZ443" s="81">
        <v>4585.2</v>
      </c>
      <c r="BA443" s="81">
        <v>0</v>
      </c>
      <c r="BB443" s="81">
        <v>0</v>
      </c>
      <c r="BC443" s="81">
        <v>0</v>
      </c>
      <c r="BD443" s="81">
        <v>0</v>
      </c>
      <c r="BE443" s="81">
        <v>0</v>
      </c>
      <c r="BF443" s="82"/>
      <c r="BG443" s="81">
        <v>0</v>
      </c>
      <c r="BH443" s="81">
        <v>0</v>
      </c>
      <c r="BI443" s="81">
        <v>50.634</v>
      </c>
      <c r="BJ443" s="81">
        <v>0</v>
      </c>
      <c r="BK443" s="81">
        <v>75.472999999999999</v>
      </c>
      <c r="BL443" s="81">
        <v>0</v>
      </c>
      <c r="BM443" s="82"/>
      <c r="BN443" s="81">
        <v>0</v>
      </c>
      <c r="BO443" s="81">
        <v>0</v>
      </c>
      <c r="BP443" s="81">
        <v>12</v>
      </c>
      <c r="BQ443" s="81">
        <v>0</v>
      </c>
      <c r="BR443" s="81">
        <v>8</v>
      </c>
      <c r="BS443" s="81">
        <v>0</v>
      </c>
      <c r="BT443"/>
      <c r="BU443" s="80">
        <v>89.37</v>
      </c>
      <c r="BV443" s="80">
        <v>28.4</v>
      </c>
      <c r="BW443" s="80">
        <v>0</v>
      </c>
      <c r="BX443" s="80">
        <v>0</v>
      </c>
      <c r="BY443" s="80">
        <v>8.3369999999999997</v>
      </c>
      <c r="BZ443" s="80">
        <v>0</v>
      </c>
      <c r="CA443" s="80">
        <v>0</v>
      </c>
      <c r="CB443" s="80">
        <v>0</v>
      </c>
      <c r="CC443" s="80">
        <v>0</v>
      </c>
    </row>
    <row r="444" spans="1:81">
      <c r="A444" s="80" t="s">
        <v>2118</v>
      </c>
      <c r="B444" s="80">
        <v>425</v>
      </c>
      <c r="C444" s="80">
        <v>18</v>
      </c>
      <c r="D444" s="80">
        <v>25</v>
      </c>
      <c r="E444" s="80">
        <v>2021</v>
      </c>
      <c r="F444" s="80" t="s">
        <v>75</v>
      </c>
      <c r="G444" s="174" t="s">
        <v>2100</v>
      </c>
      <c r="H444" s="80" t="s">
        <v>2101</v>
      </c>
      <c r="I444" s="177"/>
      <c r="J444" s="81">
        <v>381.8699721850806</v>
      </c>
      <c r="K444" s="81">
        <v>15.46428015323297</v>
      </c>
      <c r="L444" s="81">
        <v>1.6066148795138337</v>
      </c>
      <c r="M444" s="81">
        <v>240.66115804069011</v>
      </c>
      <c r="N444" s="81">
        <v>274.60638373938542</v>
      </c>
      <c r="O444" s="81">
        <v>112.88048952945861</v>
      </c>
      <c r="P444" s="81">
        <v>77.392685381888541</v>
      </c>
      <c r="Q444" s="81">
        <v>14.496239532110033</v>
      </c>
      <c r="R444" s="81">
        <v>0</v>
      </c>
      <c r="S444" s="81">
        <v>20.996519341104001</v>
      </c>
      <c r="T444" s="82"/>
      <c r="U444" s="81">
        <v>28709342</v>
      </c>
      <c r="V444" s="81">
        <v>6768</v>
      </c>
      <c r="W444" s="81">
        <v>28</v>
      </c>
      <c r="X444" s="81">
        <v>62452</v>
      </c>
      <c r="Y444" s="81">
        <v>118269</v>
      </c>
      <c r="Z444" s="81">
        <v>83056</v>
      </c>
      <c r="AA444" s="81">
        <v>17027</v>
      </c>
      <c r="AB444" s="81">
        <v>242937</v>
      </c>
      <c r="AC444" s="81">
        <v>0</v>
      </c>
      <c r="AD444" s="81">
        <v>20.996519341104001</v>
      </c>
      <c r="AE444" s="82"/>
      <c r="AF444" s="81">
        <v>176743900.67456207</v>
      </c>
      <c r="AG444" s="81">
        <v>11662498.247133946</v>
      </c>
      <c r="AH444" s="81">
        <v>323203.11206716998</v>
      </c>
      <c r="AI444" s="81">
        <v>401685519.11662263</v>
      </c>
      <c r="AJ444" s="81">
        <v>397842391.01628882</v>
      </c>
      <c r="AK444" s="81">
        <v>0</v>
      </c>
      <c r="AL444" s="81">
        <v>0</v>
      </c>
      <c r="AM444" s="81">
        <v>31888855.112364218</v>
      </c>
      <c r="AN444" s="81">
        <v>0</v>
      </c>
      <c r="AO444" s="81">
        <v>0</v>
      </c>
      <c r="AP444" s="82"/>
      <c r="AQ444" s="81">
        <v>4390</v>
      </c>
      <c r="AR444" s="81">
        <v>257</v>
      </c>
      <c r="AS444" s="81">
        <v>0</v>
      </c>
      <c r="AT444" s="81">
        <v>0</v>
      </c>
      <c r="AU444" s="81">
        <v>0</v>
      </c>
      <c r="AV444" s="81">
        <v>0</v>
      </c>
      <c r="AW444" s="81"/>
      <c r="AX444" s="82"/>
      <c r="AY444" s="81">
        <v>16547.19999999999</v>
      </c>
      <c r="AZ444" s="81">
        <v>4583.7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2119</v>
      </c>
      <c r="B445" s="80">
        <v>425</v>
      </c>
      <c r="C445" s="80">
        <v>19</v>
      </c>
      <c r="D445" s="80">
        <v>25</v>
      </c>
      <c r="E445" s="80">
        <v>2022</v>
      </c>
      <c r="F445" s="80" t="s">
        <v>568</v>
      </c>
      <c r="G445" s="174" t="s">
        <v>2100</v>
      </c>
      <c r="H445" s="80" t="s">
        <v>2101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4719</v>
      </c>
      <c r="AR445" s="81">
        <v>258</v>
      </c>
      <c r="AS445" s="81">
        <v>0</v>
      </c>
      <c r="AT445" s="81">
        <v>0</v>
      </c>
      <c r="AU445" s="81">
        <v>0</v>
      </c>
      <c r="AV445" s="81">
        <v>0</v>
      </c>
      <c r="AW445" s="81"/>
      <c r="AX445" s="82"/>
      <c r="AY445" s="81">
        <v>17963.899999999987</v>
      </c>
      <c r="AZ445" s="81">
        <v>4594.7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2120</v>
      </c>
      <c r="B446" s="80">
        <v>324</v>
      </c>
      <c r="C446" s="80">
        <v>1</v>
      </c>
      <c r="D446" s="80">
        <v>20</v>
      </c>
      <c r="E446" s="80">
        <v>1990</v>
      </c>
      <c r="F446" s="80" t="s">
        <v>562</v>
      </c>
      <c r="G446" s="80" t="s">
        <v>2121</v>
      </c>
      <c r="H446" s="80" t="s">
        <v>2122</v>
      </c>
      <c r="I446" s="177"/>
      <c r="J446" s="81">
        <v>129.93581112106597</v>
      </c>
      <c r="K446" s="81">
        <v>50.340857220227605</v>
      </c>
      <c r="L446" s="81">
        <v>124.19653283892561</v>
      </c>
      <c r="M446" s="81">
        <v>222.9993218311125</v>
      </c>
      <c r="N446" s="81">
        <v>225.36244120347885</v>
      </c>
      <c r="O446" s="81">
        <v>170.56164720669821</v>
      </c>
      <c r="P446" s="81">
        <v>208.39657401196644</v>
      </c>
      <c r="Q446" s="81">
        <v>17.261061107395303</v>
      </c>
      <c r="R446" s="81">
        <v>70.439784732339959</v>
      </c>
      <c r="S446" s="81">
        <v>20.172240211745798</v>
      </c>
      <c r="T446" s="82"/>
      <c r="U446" s="81">
        <v>17771710</v>
      </c>
      <c r="V446" s="81">
        <v>11443</v>
      </c>
      <c r="W446" s="81">
        <v>1140</v>
      </c>
      <c r="X446" s="81">
        <v>89547</v>
      </c>
      <c r="Y446" s="81">
        <v>93555</v>
      </c>
      <c r="Z446" s="81">
        <v>70154</v>
      </c>
      <c r="AA446" s="81">
        <v>50601</v>
      </c>
      <c r="AB446" s="81">
        <v>280261</v>
      </c>
      <c r="AC446" s="81">
        <v>12200297.5</v>
      </c>
      <c r="AD446" s="81">
        <v>20.172240211745798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2123</v>
      </c>
      <c r="B447" s="80">
        <v>325</v>
      </c>
      <c r="C447" s="80">
        <v>2</v>
      </c>
      <c r="D447" s="80">
        <v>20</v>
      </c>
      <c r="E447" s="80">
        <v>2005</v>
      </c>
      <c r="F447" s="80" t="s">
        <v>565</v>
      </c>
      <c r="G447" s="80" t="s">
        <v>2121</v>
      </c>
      <c r="H447" s="80" t="s">
        <v>2122</v>
      </c>
      <c r="I447" s="177"/>
      <c r="J447" s="81">
        <v>111.44722395943953</v>
      </c>
      <c r="K447" s="81">
        <v>21.832874852901849</v>
      </c>
      <c r="L447" s="81">
        <v>130.61436250317473</v>
      </c>
      <c r="M447" s="81">
        <v>342.97143788481895</v>
      </c>
      <c r="N447" s="81">
        <v>316.40816668202189</v>
      </c>
      <c r="O447" s="81">
        <v>258.08353101539461</v>
      </c>
      <c r="P447" s="81">
        <v>193.65886035790587</v>
      </c>
      <c r="Q447" s="81">
        <v>16.022116306116708</v>
      </c>
      <c r="R447" s="81">
        <v>43.801370914169681</v>
      </c>
      <c r="S447" s="81">
        <v>32.957474015241999</v>
      </c>
      <c r="T447" s="82"/>
      <c r="U447" s="81">
        <v>16613802</v>
      </c>
      <c r="V447" s="81">
        <v>9536</v>
      </c>
      <c r="W447" s="81">
        <v>1090</v>
      </c>
      <c r="X447" s="81">
        <v>74978</v>
      </c>
      <c r="Y447" s="81">
        <v>116238</v>
      </c>
      <c r="Z447" s="81">
        <v>122839</v>
      </c>
      <c r="AA447" s="81">
        <v>38511</v>
      </c>
      <c r="AB447" s="81">
        <v>271954</v>
      </c>
      <c r="AC447" s="81">
        <v>7745365.5</v>
      </c>
      <c r="AD447" s="81">
        <v>32.957474015241999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2124</v>
      </c>
      <c r="B448" s="80">
        <v>326</v>
      </c>
      <c r="C448" s="80">
        <v>3</v>
      </c>
      <c r="D448" s="80">
        <v>20</v>
      </c>
      <c r="E448" s="80">
        <v>2006</v>
      </c>
      <c r="F448" s="80" t="s">
        <v>566</v>
      </c>
      <c r="G448" s="80" t="s">
        <v>2121</v>
      </c>
      <c r="H448" s="80" t="s">
        <v>2122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2125</v>
      </c>
      <c r="B449" s="80">
        <v>327</v>
      </c>
      <c r="C449" s="80">
        <v>4</v>
      </c>
      <c r="D449" s="80">
        <v>20</v>
      </c>
      <c r="E449" s="80">
        <v>2007</v>
      </c>
      <c r="F449" s="80" t="s">
        <v>567</v>
      </c>
      <c r="G449" s="80" t="s">
        <v>2121</v>
      </c>
      <c r="H449" s="80" t="s">
        <v>2122</v>
      </c>
      <c r="I449" s="177"/>
      <c r="J449" s="81">
        <v>93.035735004078845</v>
      </c>
      <c r="K449" s="81">
        <v>21.495671539800927</v>
      </c>
      <c r="L449" s="81">
        <v>108.27811186874668</v>
      </c>
      <c r="M449" s="81">
        <v>345.98545113632167</v>
      </c>
      <c r="N449" s="81">
        <v>325.62213207891278</v>
      </c>
      <c r="O449" s="81">
        <v>251.62124930550425</v>
      </c>
      <c r="P449" s="81">
        <v>187.37796275276935</v>
      </c>
      <c r="Q449" s="81">
        <v>16.685861272331501</v>
      </c>
      <c r="R449" s="81">
        <v>41.342887512702227</v>
      </c>
      <c r="S449" s="81">
        <v>42.691597456812438</v>
      </c>
      <c r="T449" s="82"/>
      <c r="U449" s="81">
        <v>18670203</v>
      </c>
      <c r="V449" s="81">
        <v>8784</v>
      </c>
      <c r="W449" s="81">
        <v>969</v>
      </c>
      <c r="X449" s="81">
        <v>91730</v>
      </c>
      <c r="Y449" s="81">
        <v>117155</v>
      </c>
      <c r="Z449" s="81">
        <v>124500</v>
      </c>
      <c r="AA449" s="81">
        <v>36694</v>
      </c>
      <c r="AB449" s="81">
        <v>268242</v>
      </c>
      <c r="AC449" s="81">
        <v>7520394.5</v>
      </c>
      <c r="AD449" s="81">
        <v>42.691597456812438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2126</v>
      </c>
      <c r="B450" s="80">
        <v>328</v>
      </c>
      <c r="C450" s="80">
        <v>5</v>
      </c>
      <c r="D450" s="80">
        <v>20</v>
      </c>
      <c r="E450" s="80">
        <v>2008</v>
      </c>
      <c r="F450" s="80" t="s">
        <v>84</v>
      </c>
      <c r="G450" s="80" t="s">
        <v>2121</v>
      </c>
      <c r="H450" s="80" t="s">
        <v>2122</v>
      </c>
      <c r="I450" s="177"/>
      <c r="J450" s="81">
        <v>86.177492984552799</v>
      </c>
      <c r="K450" s="81">
        <v>15.801453366229012</v>
      </c>
      <c r="L450" s="81">
        <v>89.723060369383177</v>
      </c>
      <c r="M450" s="81">
        <v>368.012875080919</v>
      </c>
      <c r="N450" s="81">
        <v>320.7056075876564</v>
      </c>
      <c r="O450" s="81">
        <v>244.09284024590801</v>
      </c>
      <c r="P450" s="81">
        <v>182.12494421374589</v>
      </c>
      <c r="Q450" s="81">
        <v>16.302095555524119</v>
      </c>
      <c r="R450" s="81">
        <v>35.634321305555765</v>
      </c>
      <c r="S450" s="81">
        <v>43.265872903819115</v>
      </c>
      <c r="T450" s="82"/>
      <c r="U450" s="81">
        <v>18423405</v>
      </c>
      <c r="V450" s="81">
        <v>8784</v>
      </c>
      <c r="W450" s="81">
        <v>969</v>
      </c>
      <c r="X450" s="81">
        <v>91730</v>
      </c>
      <c r="Y450" s="81">
        <v>117765</v>
      </c>
      <c r="Z450" s="81">
        <v>125014</v>
      </c>
      <c r="AA450" s="81">
        <v>35706</v>
      </c>
      <c r="AB450" s="81">
        <v>266379</v>
      </c>
      <c r="AC450" s="81">
        <v>6730833</v>
      </c>
      <c r="AD450" s="81">
        <v>43.265872903819115</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2127</v>
      </c>
      <c r="B451" s="80">
        <v>329</v>
      </c>
      <c r="C451" s="80">
        <v>6</v>
      </c>
      <c r="D451" s="80">
        <v>20</v>
      </c>
      <c r="E451" s="80">
        <v>2009</v>
      </c>
      <c r="F451" s="80" t="s">
        <v>85</v>
      </c>
      <c r="G451" s="80" t="s">
        <v>2121</v>
      </c>
      <c r="H451" s="80" t="s">
        <v>2122</v>
      </c>
      <c r="I451" s="177"/>
      <c r="J451" s="81">
        <v>95.798808626647826</v>
      </c>
      <c r="K451" s="81">
        <v>15.99060929028073</v>
      </c>
      <c r="L451" s="81">
        <v>90.482107221576683</v>
      </c>
      <c r="M451" s="81">
        <v>370.85753014063386</v>
      </c>
      <c r="N451" s="81">
        <v>294.35684628860264</v>
      </c>
      <c r="O451" s="81">
        <v>248.9790680778467</v>
      </c>
      <c r="P451" s="81">
        <v>173.32461820225046</v>
      </c>
      <c r="Q451" s="81">
        <v>15.446637452378278</v>
      </c>
      <c r="R451" s="81">
        <v>38.47797175281022</v>
      </c>
      <c r="S451" s="81">
        <v>39.04725424168592</v>
      </c>
      <c r="T451" s="82"/>
      <c r="U451" s="81">
        <v>17703848</v>
      </c>
      <c r="V451" s="81">
        <v>8455</v>
      </c>
      <c r="W451" s="81">
        <v>1057</v>
      </c>
      <c r="X451" s="81">
        <v>96702</v>
      </c>
      <c r="Y451" s="81">
        <v>118812</v>
      </c>
      <c r="Z451" s="81">
        <v>125865</v>
      </c>
      <c r="AA451" s="81">
        <v>34885</v>
      </c>
      <c r="AB451" s="81">
        <v>264959</v>
      </c>
      <c r="AC451" s="81">
        <v>7090477</v>
      </c>
      <c r="AD451" s="81">
        <v>39.04725424168592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42.353000000000002</v>
      </c>
      <c r="BJ451" s="81">
        <v>13.081999999999999</v>
      </c>
      <c r="BK451" s="81">
        <v>54.145999999999994</v>
      </c>
      <c r="BL451" s="81">
        <v>0</v>
      </c>
      <c r="BM451" s="82"/>
      <c r="BN451" s="81">
        <v>0</v>
      </c>
      <c r="BO451" s="81">
        <v>0</v>
      </c>
      <c r="BP451" s="81">
        <v>4</v>
      </c>
      <c r="BQ451" s="81">
        <v>2</v>
      </c>
      <c r="BR451" s="81">
        <v>12</v>
      </c>
      <c r="BS451" s="81">
        <v>0</v>
      </c>
      <c r="BT451"/>
      <c r="BU451" s="80"/>
      <c r="BV451" s="80"/>
      <c r="BW451" s="80"/>
      <c r="BX451" s="80"/>
      <c r="BY451" s="80"/>
      <c r="BZ451" s="80"/>
      <c r="CA451" s="80"/>
      <c r="CB451" s="80"/>
      <c r="CC451" s="80"/>
    </row>
    <row r="452" spans="1:81">
      <c r="A452" s="80" t="s">
        <v>2128</v>
      </c>
      <c r="B452" s="80">
        <v>330</v>
      </c>
      <c r="C452" s="80">
        <v>7</v>
      </c>
      <c r="D452" s="80">
        <v>20</v>
      </c>
      <c r="E452" s="80">
        <v>2010</v>
      </c>
      <c r="F452" s="80" t="s">
        <v>86</v>
      </c>
      <c r="G452" s="80" t="s">
        <v>2121</v>
      </c>
      <c r="H452" s="80" t="s">
        <v>2122</v>
      </c>
      <c r="I452" s="177"/>
      <c r="J452" s="81">
        <v>85.824845056175064</v>
      </c>
      <c r="K452" s="81">
        <v>17.341885623567197</v>
      </c>
      <c r="L452" s="81">
        <v>81.545645019046788</v>
      </c>
      <c r="M452" s="81">
        <v>397.73951774422812</v>
      </c>
      <c r="N452" s="81">
        <v>333.07451396568581</v>
      </c>
      <c r="O452" s="81">
        <v>249.9736672881042</v>
      </c>
      <c r="P452" s="81">
        <v>174.47220985513022</v>
      </c>
      <c r="Q452" s="81">
        <v>16.048954510159398</v>
      </c>
      <c r="R452" s="81">
        <v>40.788429794426385</v>
      </c>
      <c r="S452" s="81">
        <v>37.319739681929995</v>
      </c>
      <c r="T452" s="82"/>
      <c r="U452" s="81">
        <v>18946455</v>
      </c>
      <c r="V452" s="81">
        <v>8455</v>
      </c>
      <c r="W452" s="81">
        <v>1057</v>
      </c>
      <c r="X452" s="81">
        <v>96702</v>
      </c>
      <c r="Y452" s="81">
        <v>118592</v>
      </c>
      <c r="Z452" s="81">
        <v>126955</v>
      </c>
      <c r="AA452" s="81">
        <v>34239</v>
      </c>
      <c r="AB452" s="81">
        <v>263784</v>
      </c>
      <c r="AC452" s="81">
        <v>7122825</v>
      </c>
      <c r="AD452" s="81">
        <v>37.319739681929995</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54.692999999999998</v>
      </c>
      <c r="BJ452" s="81">
        <v>29.192</v>
      </c>
      <c r="BK452" s="81">
        <v>54.493000000000002</v>
      </c>
      <c r="BL452" s="81">
        <v>0</v>
      </c>
      <c r="BM452" s="82"/>
      <c r="BN452" s="81">
        <v>0</v>
      </c>
      <c r="BO452" s="81">
        <v>0</v>
      </c>
      <c r="BP452" s="81">
        <v>5</v>
      </c>
      <c r="BQ452" s="81">
        <v>2</v>
      </c>
      <c r="BR452" s="81">
        <v>12</v>
      </c>
      <c r="BS452" s="81">
        <v>0</v>
      </c>
      <c r="BT452"/>
      <c r="BU452" s="80">
        <v>138.37799999999999</v>
      </c>
      <c r="BV452" s="80">
        <v>0</v>
      </c>
      <c r="BW452" s="80">
        <v>0</v>
      </c>
      <c r="BX452" s="80">
        <v>0</v>
      </c>
      <c r="BY452" s="80">
        <v>0</v>
      </c>
      <c r="BZ452" s="80">
        <v>0</v>
      </c>
      <c r="CA452" s="80">
        <v>0</v>
      </c>
      <c r="CB452" s="80">
        <v>0</v>
      </c>
      <c r="CC452" s="80">
        <v>0</v>
      </c>
    </row>
    <row r="453" spans="1:81">
      <c r="A453" s="80" t="s">
        <v>2129</v>
      </c>
      <c r="B453" s="80">
        <v>331</v>
      </c>
      <c r="C453" s="80">
        <v>8</v>
      </c>
      <c r="D453" s="80">
        <v>20</v>
      </c>
      <c r="E453" s="80">
        <v>2011</v>
      </c>
      <c r="F453" s="80" t="s">
        <v>87</v>
      </c>
      <c r="G453" s="80" t="s">
        <v>2121</v>
      </c>
      <c r="H453" s="80" t="s">
        <v>2122</v>
      </c>
      <c r="I453" s="177"/>
      <c r="J453" s="81">
        <v>120.01030835721419</v>
      </c>
      <c r="K453" s="81">
        <v>23.174086127989959</v>
      </c>
      <c r="L453" s="81">
        <v>75.035418998224642</v>
      </c>
      <c r="M453" s="81">
        <v>460.95278308039195</v>
      </c>
      <c r="N453" s="81">
        <v>387.16368742646989</v>
      </c>
      <c r="O453" s="81">
        <v>249.00220647470502</v>
      </c>
      <c r="P453" s="81">
        <v>167.14899687688515</v>
      </c>
      <c r="Q453" s="81">
        <v>18.424544844226986</v>
      </c>
      <c r="R453" s="81">
        <v>42.239064346074287</v>
      </c>
      <c r="S453" s="81">
        <v>33.509865420400004</v>
      </c>
      <c r="T453" s="82"/>
      <c r="U453" s="81">
        <v>18378229</v>
      </c>
      <c r="V453" s="81">
        <v>8455</v>
      </c>
      <c r="W453" s="81">
        <v>1057</v>
      </c>
      <c r="X453" s="81">
        <v>96702</v>
      </c>
      <c r="Y453" s="81">
        <v>119290</v>
      </c>
      <c r="Z453" s="81">
        <v>129209</v>
      </c>
      <c r="AA453" s="81">
        <v>33778</v>
      </c>
      <c r="AB453" s="81">
        <v>262539</v>
      </c>
      <c r="AC453" s="81">
        <v>7363948</v>
      </c>
      <c r="AD453" s="81">
        <v>33.509865420400004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44.143000000000001</v>
      </c>
      <c r="BJ453" s="81">
        <v>75.244</v>
      </c>
      <c r="BK453" s="81">
        <v>57.442999999999998</v>
      </c>
      <c r="BL453" s="81">
        <v>0</v>
      </c>
      <c r="BM453" s="82"/>
      <c r="BN453" s="81">
        <v>0</v>
      </c>
      <c r="BO453" s="81">
        <v>0</v>
      </c>
      <c r="BP453" s="81">
        <v>4</v>
      </c>
      <c r="BQ453" s="81">
        <v>2</v>
      </c>
      <c r="BR453" s="81">
        <v>11</v>
      </c>
      <c r="BS453" s="81">
        <v>0</v>
      </c>
      <c r="BT453"/>
      <c r="BU453" s="80">
        <v>176.83</v>
      </c>
      <c r="BV453" s="80">
        <v>0</v>
      </c>
      <c r="BW453" s="80">
        <v>0</v>
      </c>
      <c r="BX453" s="80">
        <v>0</v>
      </c>
      <c r="BY453" s="80">
        <v>0</v>
      </c>
      <c r="BZ453" s="80">
        <v>0</v>
      </c>
      <c r="CA453" s="80">
        <v>0</v>
      </c>
      <c r="CB453" s="80">
        <v>0</v>
      </c>
      <c r="CC453" s="80">
        <v>0</v>
      </c>
    </row>
    <row r="454" spans="1:81">
      <c r="A454" s="80" t="s">
        <v>2130</v>
      </c>
      <c r="B454" s="80">
        <v>332</v>
      </c>
      <c r="C454" s="80">
        <v>9</v>
      </c>
      <c r="D454" s="80">
        <v>20</v>
      </c>
      <c r="E454" s="80">
        <v>2012</v>
      </c>
      <c r="F454" s="80" t="s">
        <v>88</v>
      </c>
      <c r="G454" s="80" t="s">
        <v>2121</v>
      </c>
      <c r="H454" s="80" t="s">
        <v>2122</v>
      </c>
      <c r="I454" s="177"/>
      <c r="J454" s="81">
        <v>144.5894110420266</v>
      </c>
      <c r="K454" s="81">
        <v>22.397898400891808</v>
      </c>
      <c r="L454" s="81">
        <v>72.75083199928531</v>
      </c>
      <c r="M454" s="81">
        <v>499.37032428871669</v>
      </c>
      <c r="N454" s="81">
        <v>451.83829860154123</v>
      </c>
      <c r="O454" s="81">
        <v>250.81888617465324</v>
      </c>
      <c r="P454" s="81">
        <v>165.04437197835063</v>
      </c>
      <c r="Q454" s="81">
        <v>20.010355379430848</v>
      </c>
      <c r="R454" s="81">
        <v>54.329508895451752</v>
      </c>
      <c r="S454" s="81">
        <v>33.511920674109994</v>
      </c>
      <c r="T454" s="82"/>
      <c r="U454" s="81">
        <v>19828978</v>
      </c>
      <c r="V454" s="81">
        <v>8455</v>
      </c>
      <c r="W454" s="81">
        <v>1057</v>
      </c>
      <c r="X454" s="81">
        <v>96702</v>
      </c>
      <c r="Y454" s="81">
        <v>120317</v>
      </c>
      <c r="Z454" s="81">
        <v>131184</v>
      </c>
      <c r="AA454" s="81">
        <v>33164</v>
      </c>
      <c r="AB454" s="81">
        <v>262441</v>
      </c>
      <c r="AC454" s="81">
        <v>9226466</v>
      </c>
      <c r="AD454" s="81">
        <v>33.511920674109994</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2.4910000000000001</v>
      </c>
      <c r="BI454" s="81">
        <v>55.994999999999997</v>
      </c>
      <c r="BJ454" s="81">
        <v>115.15900000000001</v>
      </c>
      <c r="BK454" s="81">
        <v>71.871000000000009</v>
      </c>
      <c r="BL454" s="81">
        <v>0</v>
      </c>
      <c r="BM454" s="82"/>
      <c r="BN454" s="81">
        <v>0</v>
      </c>
      <c r="BO454" s="81">
        <v>1</v>
      </c>
      <c r="BP454" s="81">
        <v>5</v>
      </c>
      <c r="BQ454" s="81">
        <v>2</v>
      </c>
      <c r="BR454" s="81">
        <v>13</v>
      </c>
      <c r="BS454" s="81">
        <v>0</v>
      </c>
      <c r="BT454"/>
      <c r="BU454" s="80">
        <v>245.51599999999999</v>
      </c>
      <c r="BV454" s="80">
        <v>0</v>
      </c>
      <c r="BW454" s="80">
        <v>0</v>
      </c>
      <c r="BX454" s="80">
        <v>0</v>
      </c>
      <c r="BY454" s="80">
        <v>0</v>
      </c>
      <c r="BZ454" s="80">
        <v>0</v>
      </c>
      <c r="CA454" s="80">
        <v>0</v>
      </c>
      <c r="CB454" s="80">
        <v>0</v>
      </c>
      <c r="CC454" s="80">
        <v>0</v>
      </c>
    </row>
    <row r="455" spans="1:81">
      <c r="A455" s="80" t="s">
        <v>2131</v>
      </c>
      <c r="B455" s="80">
        <v>333</v>
      </c>
      <c r="C455" s="80">
        <v>10</v>
      </c>
      <c r="D455" s="80">
        <v>20</v>
      </c>
      <c r="E455" s="80">
        <v>2013</v>
      </c>
      <c r="F455" s="80" t="s">
        <v>89</v>
      </c>
      <c r="G455" s="80" t="s">
        <v>2121</v>
      </c>
      <c r="H455" s="80" t="s">
        <v>2122</v>
      </c>
      <c r="I455" s="177"/>
      <c r="J455" s="81">
        <v>165.98340794302487</v>
      </c>
      <c r="K455" s="81">
        <v>21.154920739628004</v>
      </c>
      <c r="L455" s="81">
        <v>73.823548670112231</v>
      </c>
      <c r="M455" s="81">
        <v>505.78666227700376</v>
      </c>
      <c r="N455" s="81">
        <v>439.87881543740446</v>
      </c>
      <c r="O455" s="81">
        <v>242.67406660778295</v>
      </c>
      <c r="P455" s="81">
        <v>162.76393511624198</v>
      </c>
      <c r="Q455" s="81">
        <v>20.274522623331691</v>
      </c>
      <c r="R455" s="81">
        <v>54.59186947933572</v>
      </c>
      <c r="S455" s="81">
        <v>31.642727810460002</v>
      </c>
      <c r="T455" s="82"/>
      <c r="U455" s="81">
        <v>16928087</v>
      </c>
      <c r="V455" s="81">
        <v>8455</v>
      </c>
      <c r="W455" s="81">
        <v>1057</v>
      </c>
      <c r="X455" s="81">
        <v>96702</v>
      </c>
      <c r="Y455" s="81">
        <v>120911</v>
      </c>
      <c r="Z455" s="81">
        <v>132591</v>
      </c>
      <c r="AA455" s="81">
        <v>32583</v>
      </c>
      <c r="AB455" s="81">
        <v>262093</v>
      </c>
      <c r="AC455" s="81">
        <v>9049793</v>
      </c>
      <c r="AD455" s="81">
        <v>31.642727810460002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2.306</v>
      </c>
      <c r="BI455" s="81">
        <v>60.344000000000001</v>
      </c>
      <c r="BJ455" s="81">
        <v>95.927000000000007</v>
      </c>
      <c r="BK455" s="81">
        <v>72.878</v>
      </c>
      <c r="BL455" s="81">
        <v>0</v>
      </c>
      <c r="BM455" s="82"/>
      <c r="BN455" s="81">
        <v>0</v>
      </c>
      <c r="BO455" s="81">
        <v>1</v>
      </c>
      <c r="BP455" s="81">
        <v>5</v>
      </c>
      <c r="BQ455" s="81">
        <v>2</v>
      </c>
      <c r="BR455" s="81">
        <v>12</v>
      </c>
      <c r="BS455" s="81">
        <v>0</v>
      </c>
      <c r="BT455"/>
      <c r="BU455" s="80">
        <v>231.45500000000001</v>
      </c>
      <c r="BV455" s="80">
        <v>0</v>
      </c>
      <c r="BW455" s="80">
        <v>0</v>
      </c>
      <c r="BX455" s="80">
        <v>0</v>
      </c>
      <c r="BY455" s="80">
        <v>0</v>
      </c>
      <c r="BZ455" s="80">
        <v>0</v>
      </c>
      <c r="CA455" s="80">
        <v>0</v>
      </c>
      <c r="CB455" s="80">
        <v>0</v>
      </c>
      <c r="CC455" s="80">
        <v>0</v>
      </c>
    </row>
    <row r="456" spans="1:81">
      <c r="A456" s="80" t="s">
        <v>2132</v>
      </c>
      <c r="B456" s="80">
        <v>334</v>
      </c>
      <c r="C456" s="80">
        <v>11</v>
      </c>
      <c r="D456" s="80">
        <v>20</v>
      </c>
      <c r="E456" s="80">
        <v>2014</v>
      </c>
      <c r="F456" s="80" t="s">
        <v>90</v>
      </c>
      <c r="G456" s="80" t="s">
        <v>2121</v>
      </c>
      <c r="H456" s="80" t="s">
        <v>2122</v>
      </c>
      <c r="I456" s="177"/>
      <c r="J456" s="81">
        <v>142.01266475065205</v>
      </c>
      <c r="K456" s="81">
        <v>21.948577783782937</v>
      </c>
      <c r="L456" s="81">
        <v>82.789089518964417</v>
      </c>
      <c r="M456" s="81">
        <v>487.80388073389508</v>
      </c>
      <c r="N456" s="81">
        <v>409.95648709934159</v>
      </c>
      <c r="O456" s="81">
        <v>232.36848203710525</v>
      </c>
      <c r="P456" s="81">
        <v>162.72672743625986</v>
      </c>
      <c r="Q456" s="81">
        <v>19.305311090354042</v>
      </c>
      <c r="R456" s="81">
        <v>49.384370442256632</v>
      </c>
      <c r="S456" s="81">
        <v>28.16729438674</v>
      </c>
      <c r="T456" s="82"/>
      <c r="U456" s="81">
        <v>16337318</v>
      </c>
      <c r="V456" s="81">
        <v>7867</v>
      </c>
      <c r="W456" s="81">
        <v>1071</v>
      </c>
      <c r="X456" s="81">
        <v>93872</v>
      </c>
      <c r="Y456" s="81">
        <v>121213</v>
      </c>
      <c r="Z456" s="81">
        <v>133716</v>
      </c>
      <c r="AA456" s="81">
        <v>32407</v>
      </c>
      <c r="AB456" s="81">
        <v>260110</v>
      </c>
      <c r="AC456" s="81">
        <v>8212278</v>
      </c>
      <c r="AD456" s="81">
        <v>28.16729438674</v>
      </c>
      <c r="AE456" s="82"/>
      <c r="AF456" s="81">
        <v>198553829.90072957</v>
      </c>
      <c r="AG456" s="81">
        <v>16386794.320274098</v>
      </c>
      <c r="AH456" s="81">
        <v>11099255.9369449</v>
      </c>
      <c r="AI456" s="81">
        <v>590254847.43022799</v>
      </c>
      <c r="AJ456" s="81">
        <v>568803371.88145375</v>
      </c>
      <c r="AK456" s="81">
        <v>0</v>
      </c>
      <c r="AL456" s="81">
        <v>0</v>
      </c>
      <c r="AM456" s="81">
        <v>35709216.120354801</v>
      </c>
      <c r="AN456" s="81">
        <v>0</v>
      </c>
      <c r="AO456" s="81">
        <v>0</v>
      </c>
      <c r="AP456" s="82"/>
      <c r="AQ456" s="81">
        <v>4966</v>
      </c>
      <c r="AR456" s="81">
        <v>647</v>
      </c>
      <c r="AS456" s="81">
        <v>2</v>
      </c>
      <c r="AT456" s="81">
        <v>0</v>
      </c>
      <c r="AU456" s="81">
        <v>0</v>
      </c>
      <c r="AV456" s="81">
        <v>2</v>
      </c>
      <c r="AW456" s="81" t="s">
        <v>564</v>
      </c>
      <c r="AX456" s="82"/>
      <c r="AY456" s="81">
        <v>21421.281999999999</v>
      </c>
      <c r="AZ456" s="81">
        <v>48253.67</v>
      </c>
      <c r="BA456" s="81">
        <v>27000</v>
      </c>
      <c r="BB456" s="81">
        <v>0</v>
      </c>
      <c r="BC456" s="81">
        <v>0</v>
      </c>
      <c r="BD456" s="81">
        <v>2102.6</v>
      </c>
      <c r="BE456" s="81" t="s">
        <v>564</v>
      </c>
      <c r="BF456" s="82"/>
      <c r="BG456" s="81">
        <v>0</v>
      </c>
      <c r="BH456" s="81">
        <v>2.5289999999999999</v>
      </c>
      <c r="BI456" s="81">
        <v>56.761000000000003</v>
      </c>
      <c r="BJ456" s="81">
        <v>104.07</v>
      </c>
      <c r="BK456" s="81">
        <v>81.208999999999989</v>
      </c>
      <c r="BL456" s="81">
        <v>0</v>
      </c>
      <c r="BM456" s="82"/>
      <c r="BN456" s="81">
        <v>0</v>
      </c>
      <c r="BO456" s="81">
        <v>1</v>
      </c>
      <c r="BP456" s="81">
        <v>5</v>
      </c>
      <c r="BQ456" s="81">
        <v>2</v>
      </c>
      <c r="BR456" s="81">
        <v>12</v>
      </c>
      <c r="BS456" s="81">
        <v>0</v>
      </c>
      <c r="BT456"/>
      <c r="BU456" s="80">
        <v>244.56899999999999</v>
      </c>
      <c r="BV456" s="80">
        <v>0</v>
      </c>
      <c r="BW456" s="80">
        <v>0</v>
      </c>
      <c r="BX456" s="80">
        <v>0</v>
      </c>
      <c r="BY456" s="80">
        <v>0</v>
      </c>
      <c r="BZ456" s="80">
        <v>0</v>
      </c>
      <c r="CA456" s="80">
        <v>0</v>
      </c>
      <c r="CB456" s="80">
        <v>0</v>
      </c>
      <c r="CC456" s="80">
        <v>0</v>
      </c>
    </row>
    <row r="457" spans="1:81">
      <c r="A457" s="80" t="s">
        <v>2133</v>
      </c>
      <c r="B457" s="80">
        <v>335</v>
      </c>
      <c r="C457" s="80">
        <v>12</v>
      </c>
      <c r="D457" s="80">
        <v>20</v>
      </c>
      <c r="E457" s="80">
        <v>2015</v>
      </c>
      <c r="F457" s="80" t="s">
        <v>91</v>
      </c>
      <c r="G457" s="80" t="s">
        <v>2121</v>
      </c>
      <c r="H457" s="80" t="s">
        <v>2122</v>
      </c>
      <c r="I457" s="177"/>
      <c r="J457" s="81">
        <v>111.8545815436532</v>
      </c>
      <c r="K457" s="81">
        <v>18.377211345238937</v>
      </c>
      <c r="L457" s="81">
        <v>94.110789425852957</v>
      </c>
      <c r="M457" s="81">
        <v>412.77167762919424</v>
      </c>
      <c r="N457" s="81">
        <v>358.99622604235742</v>
      </c>
      <c r="O457" s="81">
        <v>231.87222483033361</v>
      </c>
      <c r="P457" s="81">
        <v>160.52805156421812</v>
      </c>
      <c r="Q457" s="81">
        <v>18.779492252374819</v>
      </c>
      <c r="R457" s="81">
        <v>45.93292253750036</v>
      </c>
      <c r="S457" s="81">
        <v>30.541163567314399</v>
      </c>
      <c r="T457" s="82"/>
      <c r="U457" s="81">
        <v>16325079</v>
      </c>
      <c r="V457" s="81">
        <v>7867</v>
      </c>
      <c r="W457" s="81">
        <v>1071</v>
      </c>
      <c r="X457" s="81">
        <v>93872</v>
      </c>
      <c r="Y457" s="81">
        <v>121706</v>
      </c>
      <c r="Z457" s="81">
        <v>134716</v>
      </c>
      <c r="AA457" s="81">
        <v>31944</v>
      </c>
      <c r="AB457" s="81">
        <v>258466</v>
      </c>
      <c r="AC457" s="81">
        <v>7868438</v>
      </c>
      <c r="AD457" s="81">
        <v>30.541163567314399</v>
      </c>
      <c r="AE457" s="82"/>
      <c r="AF457" s="81">
        <v>174325228.94392169</v>
      </c>
      <c r="AG457" s="81">
        <v>14079294.097344307</v>
      </c>
      <c r="AH457" s="81">
        <v>11697784.23825315</v>
      </c>
      <c r="AI457" s="81">
        <v>576665128.2646215</v>
      </c>
      <c r="AJ457" s="81">
        <v>549961096.77200115</v>
      </c>
      <c r="AK457" s="81">
        <v>0</v>
      </c>
      <c r="AL457" s="81">
        <v>0</v>
      </c>
      <c r="AM457" s="81">
        <v>35421681.075908452</v>
      </c>
      <c r="AN457" s="81">
        <v>0</v>
      </c>
      <c r="AO457" s="81">
        <v>0</v>
      </c>
      <c r="AP457" s="82"/>
      <c r="AQ457" s="81">
        <v>5286</v>
      </c>
      <c r="AR457" s="81">
        <v>805</v>
      </c>
      <c r="AS457" s="81">
        <v>2</v>
      </c>
      <c r="AT457" s="81">
        <v>0</v>
      </c>
      <c r="AU457" s="81">
        <v>0</v>
      </c>
      <c r="AV457" s="81">
        <v>2</v>
      </c>
      <c r="AW457" s="81" t="s">
        <v>564</v>
      </c>
      <c r="AX457" s="82"/>
      <c r="AY457" s="81">
        <v>23273.061999999998</v>
      </c>
      <c r="AZ457" s="81">
        <v>76469.47</v>
      </c>
      <c r="BA457" s="81">
        <v>27000</v>
      </c>
      <c r="BB457" s="81">
        <v>0</v>
      </c>
      <c r="BC457" s="81">
        <v>0</v>
      </c>
      <c r="BD457" s="81">
        <v>2102.6</v>
      </c>
      <c r="BE457" s="81" t="s">
        <v>564</v>
      </c>
      <c r="BF457" s="82"/>
      <c r="BG457" s="81">
        <v>0</v>
      </c>
      <c r="BH457" s="81">
        <v>0</v>
      </c>
      <c r="BI457" s="81">
        <v>55.012</v>
      </c>
      <c r="BJ457" s="81">
        <v>53.305</v>
      </c>
      <c r="BK457" s="81">
        <v>73.833000000000013</v>
      </c>
      <c r="BL457" s="81">
        <v>0</v>
      </c>
      <c r="BM457" s="82"/>
      <c r="BN457" s="81">
        <v>0</v>
      </c>
      <c r="BO457" s="81">
        <v>0</v>
      </c>
      <c r="BP457" s="81">
        <v>5</v>
      </c>
      <c r="BQ457" s="81">
        <v>2</v>
      </c>
      <c r="BR457" s="81">
        <v>12</v>
      </c>
      <c r="BS457" s="81">
        <v>0</v>
      </c>
      <c r="BT457"/>
      <c r="BU457" s="80">
        <v>182.15</v>
      </c>
      <c r="BV457" s="80">
        <v>0</v>
      </c>
      <c r="BW457" s="80">
        <v>0</v>
      </c>
      <c r="BX457" s="80">
        <v>0</v>
      </c>
      <c r="BY457" s="80">
        <v>0</v>
      </c>
      <c r="BZ457" s="80">
        <v>0</v>
      </c>
      <c r="CA457" s="80">
        <v>0</v>
      </c>
      <c r="CB457" s="80">
        <v>0</v>
      </c>
      <c r="CC457" s="80">
        <v>0</v>
      </c>
    </row>
    <row r="458" spans="1:81">
      <c r="A458" s="80" t="s">
        <v>2134</v>
      </c>
      <c r="B458" s="80">
        <v>336</v>
      </c>
      <c r="C458" s="80">
        <v>13</v>
      </c>
      <c r="D458" s="80">
        <v>20</v>
      </c>
      <c r="E458" s="80">
        <v>2016</v>
      </c>
      <c r="F458" s="80" t="s">
        <v>92</v>
      </c>
      <c r="G458" s="80" t="s">
        <v>2121</v>
      </c>
      <c r="H458" s="80" t="s">
        <v>2122</v>
      </c>
      <c r="I458" s="177"/>
      <c r="J458" s="81">
        <v>112.82837402938451</v>
      </c>
      <c r="K458" s="81">
        <v>18.497168508435209</v>
      </c>
      <c r="L458" s="81">
        <v>89.724338397075428</v>
      </c>
      <c r="M458" s="81">
        <v>343.98873300861231</v>
      </c>
      <c r="N458" s="81">
        <v>330.28075857884926</v>
      </c>
      <c r="O458" s="81">
        <v>230.78059259275796</v>
      </c>
      <c r="P458" s="81">
        <v>155.70746182084383</v>
      </c>
      <c r="Q458" s="81">
        <v>18.118527784417033</v>
      </c>
      <c r="R458" s="81">
        <v>39.292374157903751</v>
      </c>
      <c r="S458" s="81">
        <v>47.752294693299994</v>
      </c>
      <c r="T458" s="82"/>
      <c r="U458" s="81">
        <v>18484343</v>
      </c>
      <c r="V458" s="81">
        <v>7867</v>
      </c>
      <c r="W458" s="81">
        <v>1071</v>
      </c>
      <c r="X458" s="81">
        <v>93872</v>
      </c>
      <c r="Y458" s="81">
        <v>121973</v>
      </c>
      <c r="Z458" s="81">
        <v>135730</v>
      </c>
      <c r="AA458" s="81">
        <v>32047</v>
      </c>
      <c r="AB458" s="81">
        <v>256520</v>
      </c>
      <c r="AC458" s="81">
        <v>6710750.7324689226</v>
      </c>
      <c r="AD458" s="81">
        <v>47.752294693299987</v>
      </c>
      <c r="AE458" s="82"/>
      <c r="AF458" s="81">
        <v>191466890.56675071</v>
      </c>
      <c r="AG458" s="81">
        <v>13787162.758849319</v>
      </c>
      <c r="AH458" s="81">
        <v>10377043.07394412</v>
      </c>
      <c r="AI458" s="81">
        <v>543607201.04337835</v>
      </c>
      <c r="AJ458" s="81">
        <v>511589881.39898342</v>
      </c>
      <c r="AK458" s="81">
        <v>0</v>
      </c>
      <c r="AL458" s="81">
        <v>0</v>
      </c>
      <c r="AM458" s="81">
        <v>35182301.916877389</v>
      </c>
      <c r="AN458" s="81">
        <v>0</v>
      </c>
      <c r="AO458" s="81">
        <v>0</v>
      </c>
      <c r="AP458" s="82"/>
      <c r="AQ458" s="81">
        <v>5614</v>
      </c>
      <c r="AR458" s="81">
        <v>879</v>
      </c>
      <c r="AS458" s="81">
        <v>2</v>
      </c>
      <c r="AT458" s="81">
        <v>0</v>
      </c>
      <c r="AU458" s="81">
        <v>0</v>
      </c>
      <c r="AV458" s="81">
        <v>2</v>
      </c>
      <c r="AW458" s="81" t="s">
        <v>564</v>
      </c>
      <c r="AX458" s="82"/>
      <c r="AY458" s="81">
        <v>24976.962</v>
      </c>
      <c r="AZ458" s="81">
        <v>80742.97</v>
      </c>
      <c r="BA458" s="81">
        <v>27000</v>
      </c>
      <c r="BB458" s="81">
        <v>0</v>
      </c>
      <c r="BC458" s="81">
        <v>0</v>
      </c>
      <c r="BD458" s="81">
        <v>2149.1999999999998</v>
      </c>
      <c r="BE458" s="81" t="s">
        <v>564</v>
      </c>
      <c r="BF458" s="82"/>
      <c r="BG458" s="81">
        <v>0</v>
      </c>
      <c r="BH458" s="81">
        <v>0</v>
      </c>
      <c r="BI458" s="81">
        <v>51.435000000000002</v>
      </c>
      <c r="BJ458" s="81">
        <v>9.1170000000000009</v>
      </c>
      <c r="BK458" s="81">
        <v>119.48</v>
      </c>
      <c r="BL458" s="81">
        <v>0</v>
      </c>
      <c r="BM458" s="82"/>
      <c r="BN458" s="81">
        <v>0</v>
      </c>
      <c r="BO458" s="81">
        <v>0</v>
      </c>
      <c r="BP458" s="81">
        <v>5</v>
      </c>
      <c r="BQ458" s="81">
        <v>2</v>
      </c>
      <c r="BR458" s="81">
        <v>14</v>
      </c>
      <c r="BS458" s="81">
        <v>0</v>
      </c>
      <c r="BT458"/>
      <c r="BU458" s="80">
        <v>128.63499999999999</v>
      </c>
      <c r="BV458" s="80">
        <v>51.396999999999998</v>
      </c>
      <c r="BW458" s="80">
        <v>0</v>
      </c>
      <c r="BX458" s="80">
        <v>0</v>
      </c>
      <c r="BY458" s="80">
        <v>0</v>
      </c>
      <c r="BZ458" s="80">
        <v>0</v>
      </c>
      <c r="CA458" s="80">
        <v>0</v>
      </c>
      <c r="CB458" s="80">
        <v>0</v>
      </c>
      <c r="CC458" s="80">
        <v>0</v>
      </c>
    </row>
    <row r="459" spans="1:81">
      <c r="A459" s="80" t="s">
        <v>2135</v>
      </c>
      <c r="B459" s="80">
        <v>337</v>
      </c>
      <c r="C459" s="80">
        <v>14</v>
      </c>
      <c r="D459" s="80">
        <v>20</v>
      </c>
      <c r="E459" s="80">
        <v>2017</v>
      </c>
      <c r="F459" s="80" t="s">
        <v>71</v>
      </c>
      <c r="G459" s="80" t="s">
        <v>2121</v>
      </c>
      <c r="H459" s="80" t="s">
        <v>2122</v>
      </c>
      <c r="I459" s="177"/>
      <c r="J459" s="81">
        <v>83.529991826213902</v>
      </c>
      <c r="K459" s="81">
        <v>17.72218152661863</v>
      </c>
      <c r="L459" s="81">
        <v>77.886763544267339</v>
      </c>
      <c r="M459" s="81">
        <v>330.30421139576373</v>
      </c>
      <c r="N459" s="81">
        <v>332.66569449004629</v>
      </c>
      <c r="O459" s="81">
        <v>228.39799957498954</v>
      </c>
      <c r="P459" s="81">
        <v>153.27755549532108</v>
      </c>
      <c r="Q459" s="81">
        <v>17.374731406146285</v>
      </c>
      <c r="R459" s="81">
        <v>39.301376392707269</v>
      </c>
      <c r="S459" s="81">
        <v>30.153582352320001</v>
      </c>
      <c r="T459" s="82"/>
      <c r="U459" s="81">
        <v>16466013</v>
      </c>
      <c r="V459" s="81">
        <v>7867</v>
      </c>
      <c r="W459" s="81">
        <v>1071</v>
      </c>
      <c r="X459" s="81">
        <v>93872</v>
      </c>
      <c r="Y459" s="81">
        <v>121892</v>
      </c>
      <c r="Z459" s="81">
        <v>136557</v>
      </c>
      <c r="AA459" s="81">
        <v>31748</v>
      </c>
      <c r="AB459" s="81">
        <v>254386</v>
      </c>
      <c r="AC459" s="81">
        <v>6845473.9999999981</v>
      </c>
      <c r="AD459" s="81">
        <v>30.153582352320001</v>
      </c>
      <c r="AE459" s="82"/>
      <c r="AF459" s="81">
        <v>151658409.18892029</v>
      </c>
      <c r="AG459" s="81">
        <v>13565992.888656029</v>
      </c>
      <c r="AH459" s="81">
        <v>12191273.0914426</v>
      </c>
      <c r="AI459" s="81">
        <v>546897611.14724231</v>
      </c>
      <c r="AJ459" s="81">
        <v>577022788.52960443</v>
      </c>
      <c r="AK459" s="81">
        <v>0</v>
      </c>
      <c r="AL459" s="81">
        <v>0</v>
      </c>
      <c r="AM459" s="81">
        <v>34944211.689078704</v>
      </c>
      <c r="AN459" s="81">
        <v>0</v>
      </c>
      <c r="AO459" s="81">
        <v>0</v>
      </c>
      <c r="AP459" s="82"/>
      <c r="AQ459" s="81">
        <v>5857</v>
      </c>
      <c r="AR459" s="81">
        <v>956</v>
      </c>
      <c r="AS459" s="81">
        <v>2</v>
      </c>
      <c r="AT459" s="81">
        <v>0</v>
      </c>
      <c r="AU459" s="81">
        <v>0</v>
      </c>
      <c r="AV459" s="81">
        <v>2</v>
      </c>
      <c r="AW459" s="81" t="s">
        <v>564</v>
      </c>
      <c r="AX459" s="82"/>
      <c r="AY459" s="81">
        <v>26336.851999999999</v>
      </c>
      <c r="AZ459" s="81">
        <v>87013.869999999966</v>
      </c>
      <c r="BA459" s="81">
        <v>27000</v>
      </c>
      <c r="BB459" s="81">
        <v>0</v>
      </c>
      <c r="BC459" s="81">
        <v>0</v>
      </c>
      <c r="BD459" s="81">
        <v>2149.15</v>
      </c>
      <c r="BE459" s="81" t="s">
        <v>564</v>
      </c>
      <c r="BF459" s="82"/>
      <c r="BG459" s="81">
        <v>0</v>
      </c>
      <c r="BH459" s="81">
        <v>0</v>
      </c>
      <c r="BI459" s="81">
        <v>53.296999999999997</v>
      </c>
      <c r="BJ459" s="81">
        <v>8.5719999999999992</v>
      </c>
      <c r="BK459" s="81">
        <v>96.480999999999995</v>
      </c>
      <c r="BL459" s="81">
        <v>0</v>
      </c>
      <c r="BM459" s="82"/>
      <c r="BN459" s="81">
        <v>0</v>
      </c>
      <c r="BO459" s="81">
        <v>0</v>
      </c>
      <c r="BP459" s="81">
        <v>6</v>
      </c>
      <c r="BQ459" s="81">
        <v>2</v>
      </c>
      <c r="BR459" s="81">
        <v>14</v>
      </c>
      <c r="BS459" s="81">
        <v>0</v>
      </c>
      <c r="BT459"/>
      <c r="BU459" s="80">
        <v>124.93</v>
      </c>
      <c r="BV459" s="80">
        <v>33.42</v>
      </c>
      <c r="BW459" s="80">
        <v>0</v>
      </c>
      <c r="BX459" s="80">
        <v>0</v>
      </c>
      <c r="BY459" s="80">
        <v>0</v>
      </c>
      <c r="BZ459" s="80">
        <v>0</v>
      </c>
      <c r="CA459" s="80">
        <v>0</v>
      </c>
      <c r="CB459" s="80">
        <v>0</v>
      </c>
      <c r="CC459" s="80">
        <v>0</v>
      </c>
    </row>
    <row r="460" spans="1:81">
      <c r="A460" s="80" t="s">
        <v>2136</v>
      </c>
      <c r="B460" s="80">
        <v>338</v>
      </c>
      <c r="C460" s="80">
        <v>15</v>
      </c>
      <c r="D460" s="80">
        <v>20</v>
      </c>
      <c r="E460" s="80">
        <v>2018</v>
      </c>
      <c r="F460" s="80" t="s">
        <v>93</v>
      </c>
      <c r="G460" s="80" t="s">
        <v>2121</v>
      </c>
      <c r="H460" s="80" t="s">
        <v>2122</v>
      </c>
      <c r="I460" s="177"/>
      <c r="J460" s="81">
        <v>82.431104911841274</v>
      </c>
      <c r="K460" s="81">
        <v>15.541207888468302</v>
      </c>
      <c r="L460" s="81">
        <v>70.23415448184727</v>
      </c>
      <c r="M460" s="81">
        <v>298.52530090032457</v>
      </c>
      <c r="N460" s="81">
        <v>249.75764351277294</v>
      </c>
      <c r="O460" s="81">
        <v>224.76827239282031</v>
      </c>
      <c r="P460" s="81">
        <v>151.16386845072213</v>
      </c>
      <c r="Q460" s="81">
        <v>15.995100711600434</v>
      </c>
      <c r="R460" s="81">
        <v>36.127245554785866</v>
      </c>
      <c r="S460" s="81">
        <v>62.737621254033499</v>
      </c>
      <c r="T460" s="82"/>
      <c r="U460" s="81">
        <v>22069007</v>
      </c>
      <c r="V460" s="81">
        <v>7867</v>
      </c>
      <c r="W460" s="81">
        <v>1071</v>
      </c>
      <c r="X460" s="81">
        <v>93872</v>
      </c>
      <c r="Y460" s="81">
        <v>122117</v>
      </c>
      <c r="Z460" s="81">
        <v>136960</v>
      </c>
      <c r="AA460" s="81">
        <v>31625</v>
      </c>
      <c r="AB460" s="81">
        <v>252370</v>
      </c>
      <c r="AC460" s="81">
        <v>6267945.4999999991</v>
      </c>
      <c r="AD460" s="81">
        <v>62.737621254033499</v>
      </c>
      <c r="AE460" s="82"/>
      <c r="AF460" s="81">
        <v>184690582.43204871</v>
      </c>
      <c r="AG460" s="81">
        <v>12111868.874131789</v>
      </c>
      <c r="AH460" s="81">
        <v>10556258.9285331</v>
      </c>
      <c r="AI460" s="81">
        <v>569018189.49991691</v>
      </c>
      <c r="AJ460" s="81">
        <v>557838671.81558859</v>
      </c>
      <c r="AK460" s="81">
        <v>0</v>
      </c>
      <c r="AL460" s="81">
        <v>0</v>
      </c>
      <c r="AM460" s="81">
        <v>34739010.810298823</v>
      </c>
      <c r="AN460" s="81">
        <v>0</v>
      </c>
      <c r="AO460" s="81">
        <v>0</v>
      </c>
      <c r="AP460" s="82"/>
      <c r="AQ460" s="81">
        <v>6136</v>
      </c>
      <c r="AR460" s="81">
        <v>995</v>
      </c>
      <c r="AS460" s="81">
        <v>3</v>
      </c>
      <c r="AT460" s="81">
        <v>0</v>
      </c>
      <c r="AU460" s="81">
        <v>0</v>
      </c>
      <c r="AV460" s="81">
        <v>2</v>
      </c>
      <c r="AW460" s="81" t="s">
        <v>564</v>
      </c>
      <c r="AX460" s="82"/>
      <c r="AY460" s="81">
        <v>27926.071999999971</v>
      </c>
      <c r="AZ460" s="81">
        <v>92041.57</v>
      </c>
      <c r="BA460" s="81">
        <v>27020</v>
      </c>
      <c r="BB460" s="81">
        <v>0</v>
      </c>
      <c r="BC460" s="81">
        <v>0</v>
      </c>
      <c r="BD460" s="81">
        <v>2149.65</v>
      </c>
      <c r="BE460" s="81" t="s">
        <v>564</v>
      </c>
      <c r="BF460" s="82"/>
      <c r="BG460" s="81">
        <v>0</v>
      </c>
      <c r="BH460" s="81">
        <v>0</v>
      </c>
      <c r="BI460" s="81">
        <v>47.932000000000002</v>
      </c>
      <c r="BJ460" s="81">
        <v>0.78800000000000003</v>
      </c>
      <c r="BK460" s="81">
        <v>96.983999999999995</v>
      </c>
      <c r="BL460" s="81">
        <v>0</v>
      </c>
      <c r="BM460" s="82"/>
      <c r="BN460" s="81">
        <v>0</v>
      </c>
      <c r="BO460" s="81">
        <v>0</v>
      </c>
      <c r="BP460" s="81">
        <v>5</v>
      </c>
      <c r="BQ460" s="81">
        <v>1</v>
      </c>
      <c r="BR460" s="81">
        <v>12</v>
      </c>
      <c r="BS460" s="81">
        <v>0</v>
      </c>
      <c r="BT460"/>
      <c r="BU460" s="80">
        <v>104.125</v>
      </c>
      <c r="BV460" s="80">
        <v>41.579000000000001</v>
      </c>
      <c r="BW460" s="80">
        <v>0</v>
      </c>
      <c r="BX460" s="80">
        <v>0</v>
      </c>
      <c r="BY460" s="80">
        <v>0</v>
      </c>
      <c r="BZ460" s="80">
        <v>0</v>
      </c>
      <c r="CA460" s="80">
        <v>0</v>
      </c>
      <c r="CB460" s="80">
        <v>0</v>
      </c>
      <c r="CC460" s="80">
        <v>0</v>
      </c>
    </row>
    <row r="461" spans="1:81">
      <c r="A461" s="80" t="s">
        <v>2137</v>
      </c>
      <c r="B461" s="80">
        <v>339</v>
      </c>
      <c r="C461" s="80">
        <v>16</v>
      </c>
      <c r="D461" s="80">
        <v>20</v>
      </c>
      <c r="E461" s="80">
        <v>2019</v>
      </c>
      <c r="F461" s="80" t="s">
        <v>73</v>
      </c>
      <c r="G461" s="80" t="s">
        <v>2121</v>
      </c>
      <c r="H461" s="80" t="s">
        <v>2122</v>
      </c>
      <c r="I461" s="177"/>
      <c r="J461" s="81">
        <v>103.83060200432958</v>
      </c>
      <c r="K461" s="81">
        <v>14.571738693911538</v>
      </c>
      <c r="L461" s="81">
        <v>71.494984726480283</v>
      </c>
      <c r="M461" s="81">
        <v>304.50550607958797</v>
      </c>
      <c r="N461" s="81">
        <v>266.81146946286407</v>
      </c>
      <c r="O461" s="81">
        <v>218.95686357771615</v>
      </c>
      <c r="P461" s="81">
        <v>150.43519747716891</v>
      </c>
      <c r="Q461" s="81">
        <v>15.40751237621318</v>
      </c>
      <c r="R461" s="81">
        <v>41.491800682536947</v>
      </c>
      <c r="S461" s="81">
        <v>30.830885215147603</v>
      </c>
      <c r="T461" s="82"/>
      <c r="U461" s="81">
        <v>23223798</v>
      </c>
      <c r="V461" s="81">
        <v>7867</v>
      </c>
      <c r="W461" s="81">
        <v>1071</v>
      </c>
      <c r="X461" s="81">
        <v>93872</v>
      </c>
      <c r="Y461" s="81">
        <v>122014</v>
      </c>
      <c r="Z461" s="81">
        <v>137082</v>
      </c>
      <c r="AA461" s="81">
        <v>31237</v>
      </c>
      <c r="AB461" s="81">
        <v>249681</v>
      </c>
      <c r="AC461" s="81">
        <v>7316582</v>
      </c>
      <c r="AD461" s="81">
        <v>30.8308852151476</v>
      </c>
      <c r="AE461" s="82"/>
      <c r="AF461" s="81">
        <v>229951670.06653589</v>
      </c>
      <c r="AG461" s="81">
        <v>11718604.468534339</v>
      </c>
      <c r="AH461" s="81">
        <v>12595055.892863421</v>
      </c>
      <c r="AI461" s="81">
        <v>538057121.6573534</v>
      </c>
      <c r="AJ461" s="81">
        <v>560021010.86724877</v>
      </c>
      <c r="AK461" s="81">
        <v>0</v>
      </c>
      <c r="AL461" s="81">
        <v>0</v>
      </c>
      <c r="AM461" s="81">
        <v>34004672.602438331</v>
      </c>
      <c r="AN461" s="81">
        <v>0</v>
      </c>
      <c r="AO461" s="81">
        <v>0</v>
      </c>
      <c r="AP461" s="82"/>
      <c r="AQ461" s="81">
        <v>6422</v>
      </c>
      <c r="AR461" s="81">
        <v>1035</v>
      </c>
      <c r="AS461" s="81">
        <v>3</v>
      </c>
      <c r="AT461" s="81">
        <v>0</v>
      </c>
      <c r="AU461" s="81">
        <v>0</v>
      </c>
      <c r="AV461" s="81">
        <v>2</v>
      </c>
      <c r="AW461" s="81" t="s">
        <v>564</v>
      </c>
      <c r="AX461" s="82"/>
      <c r="AY461" s="81">
        <v>29507.331999999951</v>
      </c>
      <c r="AZ461" s="81">
        <v>102134.97</v>
      </c>
      <c r="BA461" s="81">
        <v>27019.8</v>
      </c>
      <c r="BB461" s="81">
        <v>0</v>
      </c>
      <c r="BC461" s="81">
        <v>0</v>
      </c>
      <c r="BD461" s="81">
        <v>2149.15</v>
      </c>
      <c r="BE461" s="81" t="s">
        <v>564</v>
      </c>
      <c r="BF461" s="82"/>
      <c r="BG461" s="81">
        <v>0</v>
      </c>
      <c r="BH461" s="81">
        <v>0</v>
      </c>
      <c r="BI461" s="81">
        <v>41.984999999999999</v>
      </c>
      <c r="BJ461" s="81">
        <v>0.79700000000000004</v>
      </c>
      <c r="BK461" s="81">
        <v>83.36</v>
      </c>
      <c r="BL461" s="81">
        <v>0</v>
      </c>
      <c r="BM461" s="82"/>
      <c r="BN461" s="81">
        <v>0</v>
      </c>
      <c r="BO461" s="81">
        <v>0</v>
      </c>
      <c r="BP461" s="81">
        <v>6</v>
      </c>
      <c r="BQ461" s="81">
        <v>1</v>
      </c>
      <c r="BR461" s="81">
        <v>11</v>
      </c>
      <c r="BS461" s="81">
        <v>0</v>
      </c>
      <c r="BT461"/>
      <c r="BU461" s="80">
        <v>85.46</v>
      </c>
      <c r="BV461" s="80">
        <v>40.682000000000002</v>
      </c>
      <c r="BW461" s="80">
        <v>0</v>
      </c>
      <c r="BX461" s="80">
        <v>0</v>
      </c>
      <c r="BY461" s="80">
        <v>0</v>
      </c>
      <c r="BZ461" s="80">
        <v>0</v>
      </c>
      <c r="CA461" s="80">
        <v>0</v>
      </c>
      <c r="CB461" s="80">
        <v>0</v>
      </c>
      <c r="CC461" s="80">
        <v>0</v>
      </c>
    </row>
    <row r="462" spans="1:81">
      <c r="A462" s="80" t="s">
        <v>2138</v>
      </c>
      <c r="B462" s="80">
        <v>340</v>
      </c>
      <c r="C462" s="80">
        <v>17</v>
      </c>
      <c r="D462" s="80">
        <v>20</v>
      </c>
      <c r="E462" s="80">
        <v>2020</v>
      </c>
      <c r="F462" s="80" t="s">
        <v>218</v>
      </c>
      <c r="G462" s="174" t="s">
        <v>2121</v>
      </c>
      <c r="H462" s="80" t="s">
        <v>2122</v>
      </c>
      <c r="I462" s="177"/>
      <c r="J462" s="81">
        <v>89.38678582975119</v>
      </c>
      <c r="K462" s="81">
        <v>15.685146979649998</v>
      </c>
      <c r="L462" s="81">
        <v>81.338015789424304</v>
      </c>
      <c r="M462" s="81">
        <v>299.04175436617464</v>
      </c>
      <c r="N462" s="81">
        <v>264.63882197518632</v>
      </c>
      <c r="O462" s="81">
        <v>192.47673650548234</v>
      </c>
      <c r="P462" s="81">
        <v>140.344538795029</v>
      </c>
      <c r="Q462" s="81">
        <v>14.53094283727474</v>
      </c>
      <c r="R462" s="81">
        <v>38.208675496893981</v>
      </c>
      <c r="S462" s="81">
        <v>25.918836801772802</v>
      </c>
      <c r="T462" s="82"/>
      <c r="U462" s="81">
        <v>18262724</v>
      </c>
      <c r="V462" s="81">
        <v>7554</v>
      </c>
      <c r="W462" s="81">
        <v>1100</v>
      </c>
      <c r="X462" s="81">
        <v>89902</v>
      </c>
      <c r="Y462" s="81">
        <v>121508</v>
      </c>
      <c r="Z462" s="81">
        <v>137539</v>
      </c>
      <c r="AA462" s="81">
        <v>31662</v>
      </c>
      <c r="AB462" s="81">
        <v>246441</v>
      </c>
      <c r="AC462" s="81">
        <v>6772792.0000000009</v>
      </c>
      <c r="AD462" s="81">
        <v>25.918836801772802</v>
      </c>
      <c r="AE462" s="82"/>
      <c r="AF462" s="81">
        <v>189110273.42493501</v>
      </c>
      <c r="AG462" s="81">
        <v>11705334.968027147</v>
      </c>
      <c r="AH462" s="81">
        <v>16409819.478666136</v>
      </c>
      <c r="AI462" s="81">
        <v>506453753.4371388</v>
      </c>
      <c r="AJ462" s="81">
        <v>530531589.14077425</v>
      </c>
      <c r="AK462" s="81"/>
      <c r="AL462" s="81"/>
      <c r="AM462" s="81">
        <v>32163288.516616937</v>
      </c>
      <c r="AN462" s="81"/>
      <c r="AO462" s="81"/>
      <c r="AP462" s="82"/>
      <c r="AQ462" s="81">
        <v>6674</v>
      </c>
      <c r="AR462" s="81">
        <v>1064</v>
      </c>
      <c r="AS462" s="81">
        <v>3</v>
      </c>
      <c r="AT462" s="81">
        <v>0</v>
      </c>
      <c r="AU462" s="81">
        <v>0</v>
      </c>
      <c r="AV462" s="81">
        <v>3</v>
      </c>
      <c r="AW462" s="81">
        <v>3</v>
      </c>
      <c r="AX462" s="82"/>
      <c r="AY462" s="81">
        <v>30948.40799999993</v>
      </c>
      <c r="AZ462" s="81">
        <v>111138.2900000003</v>
      </c>
      <c r="BA462" s="81">
        <v>27019.8</v>
      </c>
      <c r="BB462" s="81">
        <v>0</v>
      </c>
      <c r="BC462" s="81">
        <v>0</v>
      </c>
      <c r="BD462" s="81">
        <v>3413.6239999999998</v>
      </c>
      <c r="BE462" s="81">
        <v>27019.8</v>
      </c>
      <c r="BF462" s="82"/>
      <c r="BG462" s="81">
        <v>0</v>
      </c>
      <c r="BH462" s="81">
        <v>0</v>
      </c>
      <c r="BI462" s="81">
        <v>39.429000000000002</v>
      </c>
      <c r="BJ462" s="81">
        <v>0.52</v>
      </c>
      <c r="BK462" s="81">
        <v>82.734999999999999</v>
      </c>
      <c r="BL462" s="81">
        <v>0</v>
      </c>
      <c r="BM462" s="82"/>
      <c r="BN462" s="81">
        <v>0</v>
      </c>
      <c r="BO462" s="81">
        <v>0</v>
      </c>
      <c r="BP462" s="81">
        <v>6</v>
      </c>
      <c r="BQ462" s="81">
        <v>1</v>
      </c>
      <c r="BR462" s="81">
        <v>11</v>
      </c>
      <c r="BS462" s="81">
        <v>0</v>
      </c>
      <c r="BT462"/>
      <c r="BU462" s="80">
        <v>80.05</v>
      </c>
      <c r="BV462" s="80">
        <v>42.634</v>
      </c>
      <c r="BW462" s="80">
        <v>0</v>
      </c>
      <c r="BX462" s="80">
        <v>0</v>
      </c>
      <c r="BY462" s="80">
        <v>0</v>
      </c>
      <c r="BZ462" s="80">
        <v>0</v>
      </c>
      <c r="CA462" s="80">
        <v>0</v>
      </c>
      <c r="CB462" s="80">
        <v>0</v>
      </c>
      <c r="CC462" s="80">
        <v>0</v>
      </c>
    </row>
    <row r="463" spans="1:81">
      <c r="A463" s="80" t="s">
        <v>2139</v>
      </c>
      <c r="B463" s="80">
        <v>340</v>
      </c>
      <c r="C463" s="80">
        <v>18</v>
      </c>
      <c r="D463" s="80">
        <v>20</v>
      </c>
      <c r="E463" s="80">
        <v>2021</v>
      </c>
      <c r="F463" s="80" t="s">
        <v>75</v>
      </c>
      <c r="G463" s="174" t="s">
        <v>2121</v>
      </c>
      <c r="H463" s="80" t="s">
        <v>2122</v>
      </c>
      <c r="I463" s="177"/>
      <c r="J463" s="81">
        <v>89.838906537608452</v>
      </c>
      <c r="K463" s="81">
        <v>15.842667915545608</v>
      </c>
      <c r="L463" s="81">
        <v>74.766317877134455</v>
      </c>
      <c r="M463" s="81">
        <v>269.34677635025281</v>
      </c>
      <c r="N463" s="81">
        <v>221.17326618496651</v>
      </c>
      <c r="O463" s="81">
        <v>186.54854547309631</v>
      </c>
      <c r="P463" s="81">
        <v>144.1130253549162</v>
      </c>
      <c r="Q463" s="81">
        <v>14.50441442854779</v>
      </c>
      <c r="R463" s="81">
        <v>40.57965018810166</v>
      </c>
      <c r="S463" s="81">
        <v>29.755193229989999</v>
      </c>
      <c r="T463" s="82"/>
      <c r="U463" s="81">
        <v>19088380</v>
      </c>
      <c r="V463" s="81">
        <v>7554</v>
      </c>
      <c r="W463" s="81">
        <v>1100</v>
      </c>
      <c r="X463" s="81">
        <v>89902</v>
      </c>
      <c r="Y463" s="81">
        <v>120922</v>
      </c>
      <c r="Z463" s="81">
        <v>137260</v>
      </c>
      <c r="AA463" s="81">
        <v>31706</v>
      </c>
      <c r="AB463" s="81">
        <v>243074</v>
      </c>
      <c r="AC463" s="81">
        <v>6971978.4999999991</v>
      </c>
      <c r="AD463" s="81">
        <v>29.755193229989999</v>
      </c>
      <c r="AE463" s="82"/>
      <c r="AF463" s="81">
        <v>218391383.97822249</v>
      </c>
      <c r="AG463" s="81">
        <v>12177881.364202136</v>
      </c>
      <c r="AH463" s="81">
        <v>15774344.204723904</v>
      </c>
      <c r="AI463" s="81">
        <v>532058472.43831521</v>
      </c>
      <c r="AJ463" s="81">
        <v>506932508.15154499</v>
      </c>
      <c r="AK463" s="81">
        <v>0</v>
      </c>
      <c r="AL463" s="81">
        <v>0</v>
      </c>
      <c r="AM463" s="81">
        <v>31906838.264993887</v>
      </c>
      <c r="AN463" s="81">
        <v>0</v>
      </c>
      <c r="AO463" s="81">
        <v>0</v>
      </c>
      <c r="AP463" s="82"/>
      <c r="AQ463" s="81">
        <v>6925</v>
      </c>
      <c r="AR463" s="81">
        <v>1079</v>
      </c>
      <c r="AS463" s="81">
        <v>3</v>
      </c>
      <c r="AT463" s="81">
        <v>0</v>
      </c>
      <c r="AU463" s="81">
        <v>0</v>
      </c>
      <c r="AV463" s="81">
        <v>3</v>
      </c>
      <c r="AW463" s="81"/>
      <c r="AX463" s="82"/>
      <c r="AY463" s="81">
        <v>32430.66299999999</v>
      </c>
      <c r="AZ463" s="81">
        <v>114615.0400000003</v>
      </c>
      <c r="BA463" s="81">
        <v>27019.8</v>
      </c>
      <c r="BB463" s="81">
        <v>0</v>
      </c>
      <c r="BC463" s="81">
        <v>0</v>
      </c>
      <c r="BD463" s="81">
        <v>3413.6239999999998</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2140</v>
      </c>
      <c r="B464" s="80">
        <v>340</v>
      </c>
      <c r="C464" s="80">
        <v>19</v>
      </c>
      <c r="D464" s="80">
        <v>20</v>
      </c>
      <c r="E464" s="80">
        <v>2022</v>
      </c>
      <c r="F464" s="80" t="s">
        <v>568</v>
      </c>
      <c r="G464" s="80" t="s">
        <v>2121</v>
      </c>
      <c r="H464" s="80" t="s">
        <v>2122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7377</v>
      </c>
      <c r="AR464" s="81">
        <v>1093</v>
      </c>
      <c r="AS464" s="81">
        <v>3</v>
      </c>
      <c r="AT464" s="81">
        <v>0</v>
      </c>
      <c r="AU464" s="81">
        <v>0</v>
      </c>
      <c r="AV464" s="81">
        <v>3</v>
      </c>
      <c r="AW464" s="81"/>
      <c r="AX464" s="82"/>
      <c r="AY464" s="81">
        <v>35313.203000000234</v>
      </c>
      <c r="AZ464" s="81">
        <v>115278.94000000028</v>
      </c>
      <c r="BA464" s="81">
        <v>27019.8</v>
      </c>
      <c r="BB464" s="81">
        <v>0</v>
      </c>
      <c r="BC464" s="81">
        <v>0</v>
      </c>
      <c r="BD464" s="81">
        <v>3413.6240000000003</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2141</v>
      </c>
      <c r="B465" s="80">
        <v>358</v>
      </c>
      <c r="C465" s="80">
        <v>1</v>
      </c>
      <c r="D465" s="80">
        <v>22</v>
      </c>
      <c r="E465" s="80">
        <v>1990</v>
      </c>
      <c r="F465" s="80" t="s">
        <v>562</v>
      </c>
      <c r="G465" s="80" t="s">
        <v>2142</v>
      </c>
      <c r="H465" s="80" t="s">
        <v>2143</v>
      </c>
      <c r="I465" s="177"/>
      <c r="J465" s="81">
        <v>219.38421674045404</v>
      </c>
      <c r="K465" s="81">
        <v>33.738880313778594</v>
      </c>
      <c r="L465" s="81">
        <v>18.518225777702884</v>
      </c>
      <c r="M465" s="81">
        <v>234.51526055548021</v>
      </c>
      <c r="N465" s="81">
        <v>299.40461440314959</v>
      </c>
      <c r="O465" s="81">
        <v>200.87442505789861</v>
      </c>
      <c r="P465" s="81">
        <v>225.54982653187392</v>
      </c>
      <c r="Q465" s="81">
        <v>15.365713932729607</v>
      </c>
      <c r="R465" s="81">
        <v>0</v>
      </c>
      <c r="S465" s="81">
        <v>12.535994635534292</v>
      </c>
      <c r="T465" s="82"/>
      <c r="U465" s="81">
        <v>35647406</v>
      </c>
      <c r="V465" s="81">
        <v>9698</v>
      </c>
      <c r="W465" s="81">
        <v>266</v>
      </c>
      <c r="X465" s="81">
        <v>98364</v>
      </c>
      <c r="Y465" s="81">
        <v>77829</v>
      </c>
      <c r="Z465" s="81">
        <v>82622</v>
      </c>
      <c r="AA465" s="81">
        <v>54766</v>
      </c>
      <c r="AB465" s="81">
        <v>249487</v>
      </c>
      <c r="AC465" s="81">
        <v>0</v>
      </c>
      <c r="AD465" s="81">
        <v>12.535994635534292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2144</v>
      </c>
      <c r="B466" s="80">
        <v>359</v>
      </c>
      <c r="C466" s="80">
        <v>2</v>
      </c>
      <c r="D466" s="80">
        <v>22</v>
      </c>
      <c r="E466" s="80">
        <v>2005</v>
      </c>
      <c r="F466" s="80" t="s">
        <v>565</v>
      </c>
      <c r="G466" s="80" t="s">
        <v>2142</v>
      </c>
      <c r="H466" s="80" t="s">
        <v>2143</v>
      </c>
      <c r="I466" s="177"/>
      <c r="J466" s="81">
        <v>177.93629968354963</v>
      </c>
      <c r="K466" s="81">
        <v>27.27538342957962</v>
      </c>
      <c r="L466" s="81">
        <v>15.075432937330712</v>
      </c>
      <c r="M466" s="81">
        <v>575.03022013968894</v>
      </c>
      <c r="N466" s="81">
        <v>494.7738296311839</v>
      </c>
      <c r="O466" s="81">
        <v>301.59713834580134</v>
      </c>
      <c r="P466" s="81">
        <v>195.84130032039272</v>
      </c>
      <c r="Q466" s="81">
        <v>14.788911651948595</v>
      </c>
      <c r="R466" s="81">
        <v>0</v>
      </c>
      <c r="S466" s="81">
        <v>31.720863383999998</v>
      </c>
      <c r="T466" s="82"/>
      <c r="U466" s="81">
        <v>22982139</v>
      </c>
      <c r="V466" s="81">
        <v>10059</v>
      </c>
      <c r="W466" s="81">
        <v>169</v>
      </c>
      <c r="X466" s="81">
        <v>95766</v>
      </c>
      <c r="Y466" s="81">
        <v>91893</v>
      </c>
      <c r="Z466" s="81">
        <v>143550</v>
      </c>
      <c r="AA466" s="81">
        <v>38945</v>
      </c>
      <c r="AB466" s="81">
        <v>251022</v>
      </c>
      <c r="AC466" s="81">
        <v>0</v>
      </c>
      <c r="AD466" s="81">
        <v>31.720863383999998</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2145</v>
      </c>
      <c r="B467" s="80">
        <v>360</v>
      </c>
      <c r="C467" s="80">
        <v>3</v>
      </c>
      <c r="D467" s="80">
        <v>22</v>
      </c>
      <c r="E467" s="80">
        <v>2006</v>
      </c>
      <c r="F467" s="80" t="s">
        <v>566</v>
      </c>
      <c r="G467" s="80" t="s">
        <v>2142</v>
      </c>
      <c r="H467" s="80" t="s">
        <v>2143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2146</v>
      </c>
      <c r="B468" s="80">
        <v>361</v>
      </c>
      <c r="C468" s="80">
        <v>4</v>
      </c>
      <c r="D468" s="80">
        <v>22</v>
      </c>
      <c r="E468" s="80">
        <v>2007</v>
      </c>
      <c r="F468" s="80" t="s">
        <v>567</v>
      </c>
      <c r="G468" s="80" t="s">
        <v>2142</v>
      </c>
      <c r="H468" s="80" t="s">
        <v>2143</v>
      </c>
      <c r="I468" s="177"/>
      <c r="J468" s="81">
        <v>171.85901448526562</v>
      </c>
      <c r="K468" s="81">
        <v>25.118510022043299</v>
      </c>
      <c r="L468" s="81">
        <v>25.462875113469952</v>
      </c>
      <c r="M468" s="81">
        <v>540.19648614575487</v>
      </c>
      <c r="N468" s="81">
        <v>501.16379675949179</v>
      </c>
      <c r="O468" s="81">
        <v>292.74566039681667</v>
      </c>
      <c r="P468" s="81">
        <v>190.42654409477086</v>
      </c>
      <c r="Q468" s="81">
        <v>15.572773830368277</v>
      </c>
      <c r="R468" s="81">
        <v>0</v>
      </c>
      <c r="S468" s="81">
        <v>35.7778914620744</v>
      </c>
      <c r="T468" s="82"/>
      <c r="U468" s="81">
        <v>24705477</v>
      </c>
      <c r="V468" s="81">
        <v>9777</v>
      </c>
      <c r="W468" s="81">
        <v>295</v>
      </c>
      <c r="X468" s="81">
        <v>110844</v>
      </c>
      <c r="Y468" s="81">
        <v>93346</v>
      </c>
      <c r="Z468" s="81">
        <v>144848</v>
      </c>
      <c r="AA468" s="81">
        <v>37291</v>
      </c>
      <c r="AB468" s="81">
        <v>250348</v>
      </c>
      <c r="AC468" s="81">
        <v>0</v>
      </c>
      <c r="AD468" s="81">
        <v>35.7778914620744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2147</v>
      </c>
      <c r="B469" s="80">
        <v>362</v>
      </c>
      <c r="C469" s="80">
        <v>5</v>
      </c>
      <c r="D469" s="80">
        <v>22</v>
      </c>
      <c r="E469" s="80">
        <v>2008</v>
      </c>
      <c r="F469" s="80" t="s">
        <v>84</v>
      </c>
      <c r="G469" s="80" t="s">
        <v>2142</v>
      </c>
      <c r="H469" s="80" t="s">
        <v>2143</v>
      </c>
      <c r="I469" s="177"/>
      <c r="J469" s="81">
        <v>145.9985523947075</v>
      </c>
      <c r="K469" s="81">
        <v>18.786134304682392</v>
      </c>
      <c r="L469" s="81">
        <v>22.684767872170347</v>
      </c>
      <c r="M469" s="81">
        <v>546.42829355528897</v>
      </c>
      <c r="N469" s="81">
        <v>490.88382815155438</v>
      </c>
      <c r="O469" s="81">
        <v>283.26437752184034</v>
      </c>
      <c r="P469" s="81">
        <v>184.90481579265398</v>
      </c>
      <c r="Q469" s="81">
        <v>15.308164600316434</v>
      </c>
      <c r="R469" s="81">
        <v>0</v>
      </c>
      <c r="S469" s="81">
        <v>34.189854904519997</v>
      </c>
      <c r="T469" s="82"/>
      <c r="U469" s="81">
        <v>24011407</v>
      </c>
      <c r="V469" s="81">
        <v>9777</v>
      </c>
      <c r="W469" s="81">
        <v>295</v>
      </c>
      <c r="X469" s="81">
        <v>110844</v>
      </c>
      <c r="Y469" s="81">
        <v>94069</v>
      </c>
      <c r="Z469" s="81">
        <v>145076</v>
      </c>
      <c r="AA469" s="81">
        <v>36251</v>
      </c>
      <c r="AB469" s="81">
        <v>250138</v>
      </c>
      <c r="AC469" s="81">
        <v>0</v>
      </c>
      <c r="AD469" s="81">
        <v>34.189854904519997</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2148</v>
      </c>
      <c r="B470" s="80">
        <v>363</v>
      </c>
      <c r="C470" s="80">
        <v>6</v>
      </c>
      <c r="D470" s="80">
        <v>22</v>
      </c>
      <c r="E470" s="80">
        <v>2009</v>
      </c>
      <c r="F470" s="80" t="s">
        <v>85</v>
      </c>
      <c r="G470" s="80" t="s">
        <v>2142</v>
      </c>
      <c r="H470" s="80" t="s">
        <v>2143</v>
      </c>
      <c r="I470" s="177"/>
      <c r="J470" s="81">
        <v>151.22130798897638</v>
      </c>
      <c r="K470" s="81">
        <v>20.02534441043052</v>
      </c>
      <c r="L470" s="81">
        <v>25.882255883362888</v>
      </c>
      <c r="M470" s="81">
        <v>569.95220961427458</v>
      </c>
      <c r="N470" s="81">
        <v>447.21685357691746</v>
      </c>
      <c r="O470" s="81">
        <v>288.8782283140535</v>
      </c>
      <c r="P470" s="81">
        <v>175.07848348031823</v>
      </c>
      <c r="Q470" s="81">
        <v>14.576886343142391</v>
      </c>
      <c r="R470" s="81">
        <v>0</v>
      </c>
      <c r="S470" s="81">
        <v>34.346662257250003</v>
      </c>
      <c r="T470" s="82"/>
      <c r="U470" s="81">
        <v>19683530</v>
      </c>
      <c r="V470" s="81">
        <v>9578</v>
      </c>
      <c r="W470" s="81">
        <v>481</v>
      </c>
      <c r="X470" s="81">
        <v>116458</v>
      </c>
      <c r="Y470" s="81">
        <v>94897</v>
      </c>
      <c r="Z470" s="81">
        <v>146035</v>
      </c>
      <c r="AA470" s="81">
        <v>35238</v>
      </c>
      <c r="AB470" s="81">
        <v>250040</v>
      </c>
      <c r="AC470" s="81">
        <v>0</v>
      </c>
      <c r="AD470" s="81">
        <v>34.346662257250003</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63.946000000000012</v>
      </c>
      <c r="BJ470" s="81">
        <v>0.97399999999999998</v>
      </c>
      <c r="BK470" s="81">
        <v>85.978999999999999</v>
      </c>
      <c r="BL470" s="81">
        <v>0</v>
      </c>
      <c r="BM470" s="82"/>
      <c r="BN470" s="81">
        <v>0</v>
      </c>
      <c r="BO470" s="81">
        <v>0</v>
      </c>
      <c r="BP470" s="81">
        <v>10</v>
      </c>
      <c r="BQ470" s="81">
        <v>1</v>
      </c>
      <c r="BR470" s="81">
        <v>9</v>
      </c>
      <c r="BS470" s="81">
        <v>0</v>
      </c>
      <c r="BT470"/>
      <c r="BU470" s="80"/>
      <c r="BV470" s="80"/>
      <c r="BW470" s="80"/>
      <c r="BX470" s="80"/>
      <c r="BY470" s="80"/>
      <c r="BZ470" s="80"/>
      <c r="CA470" s="80"/>
      <c r="CB470" s="80"/>
      <c r="CC470" s="80"/>
    </row>
    <row r="471" spans="1:81">
      <c r="A471" s="80" t="s">
        <v>2149</v>
      </c>
      <c r="B471" s="80">
        <v>364</v>
      </c>
      <c r="C471" s="80">
        <v>7</v>
      </c>
      <c r="D471" s="80">
        <v>22</v>
      </c>
      <c r="E471" s="80">
        <v>2010</v>
      </c>
      <c r="F471" s="80" t="s">
        <v>86</v>
      </c>
      <c r="G471" s="80" t="s">
        <v>2142</v>
      </c>
      <c r="H471" s="80" t="s">
        <v>2143</v>
      </c>
      <c r="I471" s="177"/>
      <c r="J471" s="81">
        <v>127.8976454923225</v>
      </c>
      <c r="K471" s="81">
        <v>20.514076370663091</v>
      </c>
      <c r="L471" s="81">
        <v>24.541818604002049</v>
      </c>
      <c r="M471" s="81">
        <v>547.30486148815817</v>
      </c>
      <c r="N471" s="81">
        <v>463.81393399604934</v>
      </c>
      <c r="O471" s="81">
        <v>289.30038980195002</v>
      </c>
      <c r="P471" s="81">
        <v>176.32705036996032</v>
      </c>
      <c r="Q471" s="81">
        <v>15.197967616588901</v>
      </c>
      <c r="R471" s="81">
        <v>0</v>
      </c>
      <c r="S471" s="81">
        <v>32.196950796731869</v>
      </c>
      <c r="T471" s="82"/>
      <c r="U471" s="81">
        <v>19074825</v>
      </c>
      <c r="V471" s="81">
        <v>9578</v>
      </c>
      <c r="W471" s="81">
        <v>481</v>
      </c>
      <c r="X471" s="81">
        <v>116458</v>
      </c>
      <c r="Y471" s="81">
        <v>95619</v>
      </c>
      <c r="Z471" s="81">
        <v>146928</v>
      </c>
      <c r="AA471" s="81">
        <v>34603</v>
      </c>
      <c r="AB471" s="81">
        <v>249797</v>
      </c>
      <c r="AC471" s="81">
        <v>0</v>
      </c>
      <c r="AD471" s="81">
        <v>32.196950796731869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64.727999999999994</v>
      </c>
      <c r="BJ471" s="81">
        <v>1.244</v>
      </c>
      <c r="BK471" s="81">
        <v>116.962</v>
      </c>
      <c r="BL471" s="81">
        <v>0</v>
      </c>
      <c r="BM471" s="82"/>
      <c r="BN471" s="81">
        <v>0</v>
      </c>
      <c r="BO471" s="81">
        <v>0</v>
      </c>
      <c r="BP471" s="81">
        <v>10</v>
      </c>
      <c r="BQ471" s="81">
        <v>1</v>
      </c>
      <c r="BR471" s="81">
        <v>11</v>
      </c>
      <c r="BS471" s="81">
        <v>0</v>
      </c>
      <c r="BT471"/>
      <c r="BU471" s="80">
        <v>130.1</v>
      </c>
      <c r="BV471" s="80">
        <v>52.834000000000003</v>
      </c>
      <c r="BW471" s="80">
        <v>0</v>
      </c>
      <c r="BX471" s="80">
        <v>0</v>
      </c>
      <c r="BY471" s="80">
        <v>0</v>
      </c>
      <c r="BZ471" s="80">
        <v>0</v>
      </c>
      <c r="CA471" s="80">
        <v>0</v>
      </c>
      <c r="CB471" s="80">
        <v>0</v>
      </c>
      <c r="CC471" s="80">
        <v>0</v>
      </c>
    </row>
    <row r="472" spans="1:81">
      <c r="A472" s="80" t="s">
        <v>2150</v>
      </c>
      <c r="B472" s="80">
        <v>365</v>
      </c>
      <c r="C472" s="80">
        <v>8</v>
      </c>
      <c r="D472" s="80">
        <v>22</v>
      </c>
      <c r="E472" s="80">
        <v>2011</v>
      </c>
      <c r="F472" s="80" t="s">
        <v>87</v>
      </c>
      <c r="G472" s="80" t="s">
        <v>2142</v>
      </c>
      <c r="H472" s="80" t="s">
        <v>2143</v>
      </c>
      <c r="I472" s="177"/>
      <c r="J472" s="81">
        <v>137.53039136006123</v>
      </c>
      <c r="K472" s="81">
        <v>26.353081375952449</v>
      </c>
      <c r="L472" s="81">
        <v>19.393311304941715</v>
      </c>
      <c r="M472" s="81">
        <v>616.62428014667739</v>
      </c>
      <c r="N472" s="81">
        <v>542.21504146809002</v>
      </c>
      <c r="O472" s="81">
        <v>288.42159779760118</v>
      </c>
      <c r="P472" s="81">
        <v>171.07807211876585</v>
      </c>
      <c r="Q472" s="81">
        <v>17.546052687404444</v>
      </c>
      <c r="R472" s="81">
        <v>0</v>
      </c>
      <c r="S472" s="81">
        <v>32.332403359101832</v>
      </c>
      <c r="T472" s="82"/>
      <c r="U472" s="81">
        <v>18928690</v>
      </c>
      <c r="V472" s="81">
        <v>9578</v>
      </c>
      <c r="W472" s="81">
        <v>481</v>
      </c>
      <c r="X472" s="81">
        <v>116458</v>
      </c>
      <c r="Y472" s="81">
        <v>96578</v>
      </c>
      <c r="Z472" s="81">
        <v>149664</v>
      </c>
      <c r="AA472" s="81">
        <v>34572</v>
      </c>
      <c r="AB472" s="81">
        <v>250021</v>
      </c>
      <c r="AC472" s="81">
        <v>0</v>
      </c>
      <c r="AD472" s="81">
        <v>32.332403359101832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62.011000000000003</v>
      </c>
      <c r="BJ472" s="81">
        <v>1.1499999999999999</v>
      </c>
      <c r="BK472" s="81">
        <v>81.795999999999992</v>
      </c>
      <c r="BL472" s="81">
        <v>0</v>
      </c>
      <c r="BM472" s="82"/>
      <c r="BN472" s="81">
        <v>0</v>
      </c>
      <c r="BO472" s="81">
        <v>0</v>
      </c>
      <c r="BP472" s="81">
        <v>10</v>
      </c>
      <c r="BQ472" s="81">
        <v>1</v>
      </c>
      <c r="BR472" s="81">
        <v>9</v>
      </c>
      <c r="BS472" s="81">
        <v>0</v>
      </c>
      <c r="BT472"/>
      <c r="BU472" s="80">
        <v>121.794</v>
      </c>
      <c r="BV472" s="80">
        <v>23.163</v>
      </c>
      <c r="BW472" s="80">
        <v>0</v>
      </c>
      <c r="BX472" s="80">
        <v>0</v>
      </c>
      <c r="BY472" s="80">
        <v>0</v>
      </c>
      <c r="BZ472" s="80">
        <v>0</v>
      </c>
      <c r="CA472" s="80">
        <v>0</v>
      </c>
      <c r="CB472" s="80">
        <v>0</v>
      </c>
      <c r="CC472" s="80">
        <v>0</v>
      </c>
    </row>
    <row r="473" spans="1:81">
      <c r="A473" s="80" t="s">
        <v>2151</v>
      </c>
      <c r="B473" s="80">
        <v>366</v>
      </c>
      <c r="C473" s="80">
        <v>9</v>
      </c>
      <c r="D473" s="80">
        <v>22</v>
      </c>
      <c r="E473" s="80">
        <v>2012</v>
      </c>
      <c r="F473" s="80" t="s">
        <v>88</v>
      </c>
      <c r="G473" s="80" t="s">
        <v>2142</v>
      </c>
      <c r="H473" s="80" t="s">
        <v>2143</v>
      </c>
      <c r="I473" s="177"/>
      <c r="J473" s="81">
        <v>150.81947957930106</v>
      </c>
      <c r="K473" s="81">
        <v>24.735438894059453</v>
      </c>
      <c r="L473" s="81">
        <v>19.101582590471146</v>
      </c>
      <c r="M473" s="81">
        <v>614.3573790603964</v>
      </c>
      <c r="N473" s="81">
        <v>547.69995022753119</v>
      </c>
      <c r="O473" s="81">
        <v>290.14604245687093</v>
      </c>
      <c r="P473" s="81">
        <v>169.34914166117758</v>
      </c>
      <c r="Q473" s="81">
        <v>19.103777804046544</v>
      </c>
      <c r="R473" s="81">
        <v>0</v>
      </c>
      <c r="S473" s="81">
        <v>32.076202516485907</v>
      </c>
      <c r="T473" s="82"/>
      <c r="U473" s="81">
        <v>18303404</v>
      </c>
      <c r="V473" s="81">
        <v>9578</v>
      </c>
      <c r="W473" s="81">
        <v>481</v>
      </c>
      <c r="X473" s="81">
        <v>116458</v>
      </c>
      <c r="Y473" s="81">
        <v>97851</v>
      </c>
      <c r="Z473" s="81">
        <v>151753</v>
      </c>
      <c r="AA473" s="81">
        <v>34029</v>
      </c>
      <c r="AB473" s="81">
        <v>250551</v>
      </c>
      <c r="AC473" s="81">
        <v>0</v>
      </c>
      <c r="AD473" s="81">
        <v>32.076202516485907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65.350999999999999</v>
      </c>
      <c r="BJ473" s="81">
        <v>1.1200000000000001</v>
      </c>
      <c r="BK473" s="81">
        <v>124.383</v>
      </c>
      <c r="BL473" s="81">
        <v>0</v>
      </c>
      <c r="BM473" s="82"/>
      <c r="BN473" s="81">
        <v>0</v>
      </c>
      <c r="BO473" s="81">
        <v>0</v>
      </c>
      <c r="BP473" s="81">
        <v>10</v>
      </c>
      <c r="BQ473" s="81">
        <v>1</v>
      </c>
      <c r="BR473" s="81">
        <v>11</v>
      </c>
      <c r="BS473" s="81">
        <v>0</v>
      </c>
      <c r="BT473"/>
      <c r="BU473" s="80">
        <v>132.178</v>
      </c>
      <c r="BV473" s="80">
        <v>58.676000000000002</v>
      </c>
      <c r="BW473" s="80">
        <v>0</v>
      </c>
      <c r="BX473" s="80">
        <v>0</v>
      </c>
      <c r="BY473" s="80">
        <v>0</v>
      </c>
      <c r="BZ473" s="80">
        <v>0</v>
      </c>
      <c r="CA473" s="80">
        <v>0</v>
      </c>
      <c r="CB473" s="80">
        <v>0</v>
      </c>
      <c r="CC473" s="80">
        <v>0</v>
      </c>
    </row>
    <row r="474" spans="1:81">
      <c r="A474" s="80" t="s">
        <v>2152</v>
      </c>
      <c r="B474" s="80">
        <v>367</v>
      </c>
      <c r="C474" s="80">
        <v>10</v>
      </c>
      <c r="D474" s="80">
        <v>22</v>
      </c>
      <c r="E474" s="80">
        <v>2013</v>
      </c>
      <c r="F474" s="80" t="s">
        <v>89</v>
      </c>
      <c r="G474" s="80" t="s">
        <v>2142</v>
      </c>
      <c r="H474" s="80" t="s">
        <v>2143</v>
      </c>
      <c r="I474" s="177"/>
      <c r="J474" s="81">
        <v>156.87073756785728</v>
      </c>
      <c r="K474" s="81">
        <v>21.335756560554554</v>
      </c>
      <c r="L474" s="81">
        <v>17.449537250245122</v>
      </c>
      <c r="M474" s="81">
        <v>589.3238928627618</v>
      </c>
      <c r="N474" s="81">
        <v>584.49473338092344</v>
      </c>
      <c r="O474" s="81">
        <v>281.97675612921</v>
      </c>
      <c r="P474" s="81">
        <v>169.09805627535548</v>
      </c>
      <c r="Q474" s="81">
        <v>19.442711236653352</v>
      </c>
      <c r="R474" s="81">
        <v>0</v>
      </c>
      <c r="S474" s="81">
        <v>32.182115820878593</v>
      </c>
      <c r="T474" s="82"/>
      <c r="U474" s="81">
        <v>18668380</v>
      </c>
      <c r="V474" s="81">
        <v>9578</v>
      </c>
      <c r="W474" s="81">
        <v>481</v>
      </c>
      <c r="X474" s="81">
        <v>116458</v>
      </c>
      <c r="Y474" s="81">
        <v>99129</v>
      </c>
      <c r="Z474" s="81">
        <v>154065</v>
      </c>
      <c r="AA474" s="81">
        <v>33851</v>
      </c>
      <c r="AB474" s="81">
        <v>251340</v>
      </c>
      <c r="AC474" s="81">
        <v>0</v>
      </c>
      <c r="AD474" s="81">
        <v>32.182115820878593</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61.139000000000003</v>
      </c>
      <c r="BJ474" s="81">
        <v>1.145</v>
      </c>
      <c r="BK474" s="81">
        <v>123.571</v>
      </c>
      <c r="BL474" s="81">
        <v>0</v>
      </c>
      <c r="BM474" s="82"/>
      <c r="BN474" s="81">
        <v>0</v>
      </c>
      <c r="BO474" s="81">
        <v>0</v>
      </c>
      <c r="BP474" s="81">
        <v>9</v>
      </c>
      <c r="BQ474" s="81">
        <v>1</v>
      </c>
      <c r="BR474" s="81">
        <v>11</v>
      </c>
      <c r="BS474" s="81">
        <v>0</v>
      </c>
      <c r="BT474"/>
      <c r="BU474" s="80">
        <v>128.93299999999999</v>
      </c>
      <c r="BV474" s="80">
        <v>56.921999999999997</v>
      </c>
      <c r="BW474" s="80">
        <v>0</v>
      </c>
      <c r="BX474" s="80">
        <v>0</v>
      </c>
      <c r="BY474" s="80">
        <v>0</v>
      </c>
      <c r="BZ474" s="80">
        <v>0</v>
      </c>
      <c r="CA474" s="80">
        <v>0</v>
      </c>
      <c r="CB474" s="80">
        <v>0</v>
      </c>
      <c r="CC474" s="80">
        <v>0</v>
      </c>
    </row>
    <row r="475" spans="1:81">
      <c r="A475" s="80" t="s">
        <v>2153</v>
      </c>
      <c r="B475" s="80">
        <v>368</v>
      </c>
      <c r="C475" s="80">
        <v>11</v>
      </c>
      <c r="D475" s="80">
        <v>22</v>
      </c>
      <c r="E475" s="80">
        <v>2014</v>
      </c>
      <c r="F475" s="80" t="s">
        <v>90</v>
      </c>
      <c r="G475" s="80" t="s">
        <v>2142</v>
      </c>
      <c r="H475" s="80" t="s">
        <v>2143</v>
      </c>
      <c r="I475" s="177"/>
      <c r="J475" s="81">
        <v>143.40805447596216</v>
      </c>
      <c r="K475" s="81">
        <v>20.805720221705293</v>
      </c>
      <c r="L475" s="81">
        <v>21.89841925786212</v>
      </c>
      <c r="M475" s="81">
        <v>587.42378264806382</v>
      </c>
      <c r="N475" s="81">
        <v>513.46617236368661</v>
      </c>
      <c r="O475" s="81">
        <v>270.3805985832152</v>
      </c>
      <c r="P475" s="81">
        <v>167.87862740693296</v>
      </c>
      <c r="Q475" s="81">
        <v>18.597476897632863</v>
      </c>
      <c r="R475" s="81">
        <v>0</v>
      </c>
      <c r="S475" s="81">
        <v>35.855811277339996</v>
      </c>
      <c r="T475" s="82"/>
      <c r="U475" s="81">
        <v>20434310</v>
      </c>
      <c r="V475" s="81">
        <v>8534</v>
      </c>
      <c r="W475" s="81">
        <v>498</v>
      </c>
      <c r="X475" s="81">
        <v>115384</v>
      </c>
      <c r="Y475" s="81">
        <v>99768</v>
      </c>
      <c r="Z475" s="81">
        <v>155590</v>
      </c>
      <c r="AA475" s="81">
        <v>33433</v>
      </c>
      <c r="AB475" s="81">
        <v>250573</v>
      </c>
      <c r="AC475" s="81">
        <v>0</v>
      </c>
      <c r="AD475" s="81">
        <v>35.855811277339996</v>
      </c>
      <c r="AE475" s="82"/>
      <c r="AF475" s="81">
        <v>195789051.99286047</v>
      </c>
      <c r="AG475" s="81">
        <v>16263994.17502664</v>
      </c>
      <c r="AH475" s="81">
        <v>5296497.3773185397</v>
      </c>
      <c r="AI475" s="81">
        <v>685587095.45198345</v>
      </c>
      <c r="AJ475" s="81">
        <v>594206385.22495902</v>
      </c>
      <c r="AK475" s="81">
        <v>0</v>
      </c>
      <c r="AL475" s="81">
        <v>0</v>
      </c>
      <c r="AM475" s="81">
        <v>34399928.533795938</v>
      </c>
      <c r="AN475" s="81">
        <v>0</v>
      </c>
      <c r="AO475" s="81">
        <v>0</v>
      </c>
      <c r="AP475" s="82"/>
      <c r="AQ475" s="81">
        <v>2856</v>
      </c>
      <c r="AR475" s="81">
        <v>176</v>
      </c>
      <c r="AS475" s="81">
        <v>0</v>
      </c>
      <c r="AT475" s="81">
        <v>0</v>
      </c>
      <c r="AU475" s="81">
        <v>0</v>
      </c>
      <c r="AV475" s="81">
        <v>0</v>
      </c>
      <c r="AW475" s="81" t="s">
        <v>564</v>
      </c>
      <c r="AX475" s="82"/>
      <c r="AY475" s="81">
        <v>11516.7</v>
      </c>
      <c r="AZ475" s="81">
        <v>5509.3</v>
      </c>
      <c r="BA475" s="81">
        <v>0</v>
      </c>
      <c r="BB475" s="81">
        <v>0</v>
      </c>
      <c r="BC475" s="81">
        <v>0</v>
      </c>
      <c r="BD475" s="81">
        <v>0</v>
      </c>
      <c r="BE475" s="81" t="s">
        <v>564</v>
      </c>
      <c r="BF475" s="82"/>
      <c r="BG475" s="81">
        <v>0</v>
      </c>
      <c r="BH475" s="81">
        <v>0</v>
      </c>
      <c r="BI475" s="81">
        <v>55.707999999999998</v>
      </c>
      <c r="BJ475" s="81">
        <v>1.165</v>
      </c>
      <c r="BK475" s="81">
        <v>85.655000000000001</v>
      </c>
      <c r="BL475" s="81">
        <v>0</v>
      </c>
      <c r="BM475" s="82"/>
      <c r="BN475" s="81">
        <v>0</v>
      </c>
      <c r="BO475" s="81">
        <v>0</v>
      </c>
      <c r="BP475" s="81">
        <v>8</v>
      </c>
      <c r="BQ475" s="81">
        <v>1</v>
      </c>
      <c r="BR475" s="81">
        <v>9</v>
      </c>
      <c r="BS475" s="81">
        <v>0</v>
      </c>
      <c r="BT475"/>
      <c r="BU475" s="80">
        <v>121.92100000000001</v>
      </c>
      <c r="BV475" s="80">
        <v>20.606999999999999</v>
      </c>
      <c r="BW475" s="80">
        <v>0</v>
      </c>
      <c r="BX475" s="80">
        <v>0</v>
      </c>
      <c r="BY475" s="80">
        <v>0</v>
      </c>
      <c r="BZ475" s="80">
        <v>0</v>
      </c>
      <c r="CA475" s="80">
        <v>0</v>
      </c>
      <c r="CB475" s="80">
        <v>0</v>
      </c>
      <c r="CC475" s="80">
        <v>0</v>
      </c>
    </row>
    <row r="476" spans="1:81">
      <c r="A476" s="80" t="s">
        <v>2154</v>
      </c>
      <c r="B476" s="80">
        <v>369</v>
      </c>
      <c r="C476" s="80">
        <v>12</v>
      </c>
      <c r="D476" s="80">
        <v>22</v>
      </c>
      <c r="E476" s="80">
        <v>2015</v>
      </c>
      <c r="F476" s="80" t="s">
        <v>91</v>
      </c>
      <c r="G476" s="80" t="s">
        <v>2142</v>
      </c>
      <c r="H476" s="80" t="s">
        <v>2143</v>
      </c>
      <c r="I476" s="177"/>
      <c r="J476" s="81">
        <v>156.22822218170685</v>
      </c>
      <c r="K476" s="81">
        <v>21.064124535491906</v>
      </c>
      <c r="L476" s="81">
        <v>22.269302567694435</v>
      </c>
      <c r="M476" s="81">
        <v>601.15213599533104</v>
      </c>
      <c r="N476" s="81">
        <v>465.44479017666885</v>
      </c>
      <c r="O476" s="81">
        <v>270.30646263773104</v>
      </c>
      <c r="P476" s="81">
        <v>166.19658531592231</v>
      </c>
      <c r="Q476" s="81">
        <v>18.148243930782687</v>
      </c>
      <c r="R476" s="81">
        <v>0</v>
      </c>
      <c r="S476" s="81">
        <v>26.766675973452738</v>
      </c>
      <c r="T476" s="82"/>
      <c r="U476" s="81">
        <v>21879113</v>
      </c>
      <c r="V476" s="81">
        <v>8534</v>
      </c>
      <c r="W476" s="81">
        <v>498</v>
      </c>
      <c r="X476" s="81">
        <v>115384</v>
      </c>
      <c r="Y476" s="81">
        <v>100673</v>
      </c>
      <c r="Z476" s="81">
        <v>157046</v>
      </c>
      <c r="AA476" s="81">
        <v>33072</v>
      </c>
      <c r="AB476" s="81">
        <v>249778</v>
      </c>
      <c r="AC476" s="81">
        <v>0</v>
      </c>
      <c r="AD476" s="81">
        <v>26.766675973452738</v>
      </c>
      <c r="AE476" s="82"/>
      <c r="AF476" s="81">
        <v>217774420.89461428</v>
      </c>
      <c r="AG476" s="81">
        <v>15201061.830465512</v>
      </c>
      <c r="AH476" s="81">
        <v>4401510.3370196233</v>
      </c>
      <c r="AI476" s="81">
        <v>773390874.84085727</v>
      </c>
      <c r="AJ476" s="81">
        <v>561853820.33209705</v>
      </c>
      <c r="AK476" s="81">
        <v>0</v>
      </c>
      <c r="AL476" s="81">
        <v>0</v>
      </c>
      <c r="AM476" s="81">
        <v>34231027.120697737</v>
      </c>
      <c r="AN476" s="81">
        <v>0</v>
      </c>
      <c r="AO476" s="81">
        <v>0</v>
      </c>
      <c r="AP476" s="82"/>
      <c r="AQ476" s="81">
        <v>3144</v>
      </c>
      <c r="AR476" s="81">
        <v>242</v>
      </c>
      <c r="AS476" s="81">
        <v>0</v>
      </c>
      <c r="AT476" s="81">
        <v>0</v>
      </c>
      <c r="AU476" s="81">
        <v>0</v>
      </c>
      <c r="AV476" s="81">
        <v>0</v>
      </c>
      <c r="AW476" s="81" t="s">
        <v>564</v>
      </c>
      <c r="AX476" s="82"/>
      <c r="AY476" s="81">
        <v>12851.2</v>
      </c>
      <c r="AZ476" s="81">
        <v>7382.5</v>
      </c>
      <c r="BA476" s="81">
        <v>0</v>
      </c>
      <c r="BB476" s="81">
        <v>0</v>
      </c>
      <c r="BC476" s="81">
        <v>0</v>
      </c>
      <c r="BD476" s="81">
        <v>0</v>
      </c>
      <c r="BE476" s="81" t="s">
        <v>564</v>
      </c>
      <c r="BF476" s="82"/>
      <c r="BG476" s="81">
        <v>0</v>
      </c>
      <c r="BH476" s="81">
        <v>0</v>
      </c>
      <c r="BI476" s="81">
        <v>55.045999999999999</v>
      </c>
      <c r="BJ476" s="81">
        <v>1.1890000000000001</v>
      </c>
      <c r="BK476" s="81">
        <v>120.973</v>
      </c>
      <c r="BL476" s="81">
        <v>0</v>
      </c>
      <c r="BM476" s="82"/>
      <c r="BN476" s="81">
        <v>0</v>
      </c>
      <c r="BO476" s="81">
        <v>0</v>
      </c>
      <c r="BP476" s="81">
        <v>8</v>
      </c>
      <c r="BQ476" s="81">
        <v>1</v>
      </c>
      <c r="BR476" s="81">
        <v>11</v>
      </c>
      <c r="BS476" s="81">
        <v>0</v>
      </c>
      <c r="BT476"/>
      <c r="BU476" s="80">
        <v>123.6</v>
      </c>
      <c r="BV476" s="80">
        <v>53.607999999999997</v>
      </c>
      <c r="BW476" s="80">
        <v>0</v>
      </c>
      <c r="BX476" s="80">
        <v>0</v>
      </c>
      <c r="BY476" s="80">
        <v>0</v>
      </c>
      <c r="BZ476" s="80">
        <v>0</v>
      </c>
      <c r="CA476" s="80">
        <v>0</v>
      </c>
      <c r="CB476" s="80">
        <v>0</v>
      </c>
      <c r="CC476" s="80">
        <v>0</v>
      </c>
    </row>
    <row r="477" spans="1:81">
      <c r="A477" s="80" t="s">
        <v>2155</v>
      </c>
      <c r="B477" s="80">
        <v>370</v>
      </c>
      <c r="C477" s="80">
        <v>13</v>
      </c>
      <c r="D477" s="80">
        <v>22</v>
      </c>
      <c r="E477" s="80">
        <v>2016</v>
      </c>
      <c r="F477" s="80" t="s">
        <v>92</v>
      </c>
      <c r="G477" s="80" t="s">
        <v>2142</v>
      </c>
      <c r="H477" s="80" t="s">
        <v>2143</v>
      </c>
      <c r="I477" s="177"/>
      <c r="J477" s="81">
        <v>149.41402917056115</v>
      </c>
      <c r="K477" s="81">
        <v>21.035875153024282</v>
      </c>
      <c r="L477" s="81">
        <v>25.998757982325202</v>
      </c>
      <c r="M477" s="81">
        <v>511.81122915544495</v>
      </c>
      <c r="N477" s="81">
        <v>466.41390515620088</v>
      </c>
      <c r="O477" s="81">
        <v>269.83459267573932</v>
      </c>
      <c r="P477" s="81">
        <v>163.56401518822003</v>
      </c>
      <c r="Q477" s="81">
        <v>17.596768994679437</v>
      </c>
      <c r="R477" s="81">
        <v>0</v>
      </c>
      <c r="S477" s="81">
        <v>27.812048332542503</v>
      </c>
      <c r="T477" s="82"/>
      <c r="U477" s="81">
        <v>22234236</v>
      </c>
      <c r="V477" s="81">
        <v>8534</v>
      </c>
      <c r="W477" s="81">
        <v>498</v>
      </c>
      <c r="X477" s="81">
        <v>115384</v>
      </c>
      <c r="Y477" s="81">
        <v>101413</v>
      </c>
      <c r="Z477" s="81">
        <v>158699</v>
      </c>
      <c r="AA477" s="81">
        <v>33664</v>
      </c>
      <c r="AB477" s="81">
        <v>249133</v>
      </c>
      <c r="AC477" s="81">
        <v>0</v>
      </c>
      <c r="AD477" s="81">
        <v>27.812048332542499</v>
      </c>
      <c r="AE477" s="82"/>
      <c r="AF477" s="81">
        <v>208243658.27929059</v>
      </c>
      <c r="AG477" s="81">
        <v>14720755.821488019</v>
      </c>
      <c r="AH477" s="81">
        <v>3912874.2924829279</v>
      </c>
      <c r="AI477" s="81">
        <v>717236370.51383579</v>
      </c>
      <c r="AJ477" s="81">
        <v>508325889.43606722</v>
      </c>
      <c r="AK477" s="81">
        <v>0</v>
      </c>
      <c r="AL477" s="81">
        <v>0</v>
      </c>
      <c r="AM477" s="81">
        <v>34169158.051837727</v>
      </c>
      <c r="AN477" s="81">
        <v>0</v>
      </c>
      <c r="AO477" s="81">
        <v>0</v>
      </c>
      <c r="AP477" s="82"/>
      <c r="AQ477" s="81">
        <v>3440</v>
      </c>
      <c r="AR477" s="81">
        <v>266</v>
      </c>
      <c r="AS477" s="81">
        <v>0</v>
      </c>
      <c r="AT477" s="81">
        <v>0</v>
      </c>
      <c r="AU477" s="81">
        <v>0</v>
      </c>
      <c r="AV477" s="81">
        <v>0</v>
      </c>
      <c r="AW477" s="81" t="s">
        <v>564</v>
      </c>
      <c r="AX477" s="82"/>
      <c r="AY477" s="81">
        <v>14339.8</v>
      </c>
      <c r="AZ477" s="81">
        <v>10039.6</v>
      </c>
      <c r="BA477" s="81">
        <v>0</v>
      </c>
      <c r="BB477" s="81">
        <v>0</v>
      </c>
      <c r="BC477" s="81">
        <v>0</v>
      </c>
      <c r="BD477" s="81">
        <v>0</v>
      </c>
      <c r="BE477" s="81" t="s">
        <v>564</v>
      </c>
      <c r="BF477" s="82"/>
      <c r="BG477" s="81">
        <v>0</v>
      </c>
      <c r="BH477" s="81">
        <v>0</v>
      </c>
      <c r="BI477" s="81">
        <v>62.017000000000003</v>
      </c>
      <c r="BJ477" s="81">
        <v>1.208</v>
      </c>
      <c r="BK477" s="81">
        <v>125.63499999999999</v>
      </c>
      <c r="BL477" s="81">
        <v>0</v>
      </c>
      <c r="BM477" s="82"/>
      <c r="BN477" s="81">
        <v>0</v>
      </c>
      <c r="BO477" s="81">
        <v>0</v>
      </c>
      <c r="BP477" s="81">
        <v>9</v>
      </c>
      <c r="BQ477" s="81">
        <v>1</v>
      </c>
      <c r="BR477" s="81">
        <v>12</v>
      </c>
      <c r="BS477" s="81">
        <v>0</v>
      </c>
      <c r="BT477"/>
      <c r="BU477" s="80">
        <v>130.56200000000001</v>
      </c>
      <c r="BV477" s="80">
        <v>58.298000000000002</v>
      </c>
      <c r="BW477" s="80">
        <v>0</v>
      </c>
      <c r="BX477" s="80">
        <v>0</v>
      </c>
      <c r="BY477" s="80">
        <v>0</v>
      </c>
      <c r="BZ477" s="80">
        <v>0</v>
      </c>
      <c r="CA477" s="80">
        <v>0</v>
      </c>
      <c r="CB477" s="80">
        <v>0</v>
      </c>
      <c r="CC477" s="80">
        <v>0</v>
      </c>
    </row>
    <row r="478" spans="1:81">
      <c r="A478" s="80" t="s">
        <v>2156</v>
      </c>
      <c r="B478" s="80">
        <v>371</v>
      </c>
      <c r="C478" s="80">
        <v>14</v>
      </c>
      <c r="D478" s="80">
        <v>22</v>
      </c>
      <c r="E478" s="80">
        <v>2017</v>
      </c>
      <c r="F478" s="80" t="s">
        <v>71</v>
      </c>
      <c r="G478" s="80" t="s">
        <v>2142</v>
      </c>
      <c r="H478" s="80" t="s">
        <v>2143</v>
      </c>
      <c r="I478" s="177"/>
      <c r="J478" s="81">
        <v>138.20944534144886</v>
      </c>
      <c r="K478" s="81">
        <v>20.217019790951362</v>
      </c>
      <c r="L478" s="81">
        <v>23.091153431357107</v>
      </c>
      <c r="M478" s="81">
        <v>441.99323269549933</v>
      </c>
      <c r="N478" s="81">
        <v>497.45674015491539</v>
      </c>
      <c r="O478" s="81">
        <v>267.20945252238613</v>
      </c>
      <c r="P478" s="81">
        <v>160.81397555731539</v>
      </c>
      <c r="Q478" s="81">
        <v>16.940202614444292</v>
      </c>
      <c r="R478" s="81">
        <v>0</v>
      </c>
      <c r="S478" s="81">
        <v>31.752831135090815</v>
      </c>
      <c r="T478" s="82"/>
      <c r="U478" s="81">
        <v>23717683</v>
      </c>
      <c r="V478" s="81">
        <v>8534</v>
      </c>
      <c r="W478" s="81">
        <v>498</v>
      </c>
      <c r="X478" s="81">
        <v>115384</v>
      </c>
      <c r="Y478" s="81">
        <v>102181</v>
      </c>
      <c r="Z478" s="81">
        <v>159762</v>
      </c>
      <c r="AA478" s="81">
        <v>33309</v>
      </c>
      <c r="AB478" s="81">
        <v>248024</v>
      </c>
      <c r="AC478" s="81">
        <v>0</v>
      </c>
      <c r="AD478" s="81">
        <v>31.752831135090819</v>
      </c>
      <c r="AE478" s="82"/>
      <c r="AF478" s="81">
        <v>199168717.935588</v>
      </c>
      <c r="AG478" s="81">
        <v>14425378.678357439</v>
      </c>
      <c r="AH478" s="81">
        <v>4663020.7494478598</v>
      </c>
      <c r="AI478" s="81">
        <v>648608885.2429688</v>
      </c>
      <c r="AJ478" s="81">
        <v>580605204.00600755</v>
      </c>
      <c r="AK478" s="81">
        <v>0</v>
      </c>
      <c r="AL478" s="81">
        <v>0</v>
      </c>
      <c r="AM478" s="81">
        <v>34070283.584678628</v>
      </c>
      <c r="AN478" s="81">
        <v>0</v>
      </c>
      <c r="AO478" s="81">
        <v>0</v>
      </c>
      <c r="AP478" s="82"/>
      <c r="AQ478" s="81">
        <v>3713</v>
      </c>
      <c r="AR478" s="81">
        <v>279</v>
      </c>
      <c r="AS478" s="81">
        <v>0</v>
      </c>
      <c r="AT478" s="81">
        <v>1</v>
      </c>
      <c r="AU478" s="81">
        <v>0</v>
      </c>
      <c r="AV478" s="81">
        <v>1</v>
      </c>
      <c r="AW478" s="81" t="s">
        <v>564</v>
      </c>
      <c r="AX478" s="82"/>
      <c r="AY478" s="81">
        <v>15687.1</v>
      </c>
      <c r="AZ478" s="81">
        <v>10351.200000000001</v>
      </c>
      <c r="BA478" s="81">
        <v>0</v>
      </c>
      <c r="BB478" s="81">
        <v>1400</v>
      </c>
      <c r="BC478" s="81">
        <v>0</v>
      </c>
      <c r="BD478" s="81">
        <v>1550</v>
      </c>
      <c r="BE478" s="81" t="s">
        <v>564</v>
      </c>
      <c r="BF478" s="82"/>
      <c r="BG478" s="81">
        <v>0</v>
      </c>
      <c r="BH478" s="81">
        <v>0</v>
      </c>
      <c r="BI478" s="81">
        <v>54.939</v>
      </c>
      <c r="BJ478" s="81">
        <v>1.208</v>
      </c>
      <c r="BK478" s="81">
        <v>103.458</v>
      </c>
      <c r="BL478" s="81">
        <v>0</v>
      </c>
      <c r="BM478" s="82"/>
      <c r="BN478" s="81">
        <v>0</v>
      </c>
      <c r="BO478" s="81">
        <v>0</v>
      </c>
      <c r="BP478" s="81">
        <v>8</v>
      </c>
      <c r="BQ478" s="81">
        <v>1</v>
      </c>
      <c r="BR478" s="81">
        <v>12</v>
      </c>
      <c r="BS478" s="81">
        <v>0</v>
      </c>
      <c r="BT478"/>
      <c r="BU478" s="80">
        <v>121.367</v>
      </c>
      <c r="BV478" s="80">
        <v>38.238</v>
      </c>
      <c r="BW478" s="80">
        <v>0</v>
      </c>
      <c r="BX478" s="80">
        <v>0</v>
      </c>
      <c r="BY478" s="80">
        <v>0</v>
      </c>
      <c r="BZ478" s="80">
        <v>0</v>
      </c>
      <c r="CA478" s="80">
        <v>0</v>
      </c>
      <c r="CB478" s="80">
        <v>0</v>
      </c>
      <c r="CC478" s="80">
        <v>0</v>
      </c>
    </row>
    <row r="479" spans="1:81">
      <c r="A479" s="80" t="s">
        <v>2157</v>
      </c>
      <c r="B479" s="80">
        <v>372</v>
      </c>
      <c r="C479" s="80">
        <v>15</v>
      </c>
      <c r="D479" s="80">
        <v>22</v>
      </c>
      <c r="E479" s="80">
        <v>2018</v>
      </c>
      <c r="F479" s="80" t="s">
        <v>93</v>
      </c>
      <c r="G479" s="80" t="s">
        <v>2142</v>
      </c>
      <c r="H479" s="80" t="s">
        <v>2143</v>
      </c>
      <c r="I479" s="177"/>
      <c r="J479" s="81">
        <v>144.57036494239605</v>
      </c>
      <c r="K479" s="81">
        <v>19.195231830952469</v>
      </c>
      <c r="L479" s="81">
        <v>21.308284914579787</v>
      </c>
      <c r="M479" s="81">
        <v>446.57117464406087</v>
      </c>
      <c r="N479" s="81">
        <v>451.6738958236989</v>
      </c>
      <c r="O479" s="81">
        <v>263.85655153893737</v>
      </c>
      <c r="P479" s="81">
        <v>158.4245140215252</v>
      </c>
      <c r="Q479" s="81">
        <v>15.64866801163765</v>
      </c>
      <c r="R479" s="81">
        <v>0</v>
      </c>
      <c r="S479" s="81">
        <v>28.428888994507492</v>
      </c>
      <c r="T479" s="82"/>
      <c r="U479" s="81">
        <v>23570011</v>
      </c>
      <c r="V479" s="81">
        <v>8534</v>
      </c>
      <c r="W479" s="81">
        <v>498</v>
      </c>
      <c r="X479" s="81">
        <v>115384</v>
      </c>
      <c r="Y479" s="81">
        <v>102989</v>
      </c>
      <c r="Z479" s="81">
        <v>160778</v>
      </c>
      <c r="AA479" s="81">
        <v>33144</v>
      </c>
      <c r="AB479" s="81">
        <v>246904</v>
      </c>
      <c r="AC479" s="81">
        <v>0</v>
      </c>
      <c r="AD479" s="81">
        <v>28.428888994507489</v>
      </c>
      <c r="AE479" s="82"/>
      <c r="AF479" s="81">
        <v>206956096.5323472</v>
      </c>
      <c r="AG479" s="81">
        <v>12820715.83173121</v>
      </c>
      <c r="AH479" s="81">
        <v>4424692.9675374916</v>
      </c>
      <c r="AI479" s="81">
        <v>641672157.44441438</v>
      </c>
      <c r="AJ479" s="81">
        <v>549806279.13700092</v>
      </c>
      <c r="AK479" s="81">
        <v>0</v>
      </c>
      <c r="AL479" s="81">
        <v>0</v>
      </c>
      <c r="AM479" s="81">
        <v>33986609.839148954</v>
      </c>
      <c r="AN479" s="81">
        <v>0</v>
      </c>
      <c r="AO479" s="81">
        <v>0</v>
      </c>
      <c r="AP479" s="82"/>
      <c r="AQ479" s="81">
        <v>4044</v>
      </c>
      <c r="AR479" s="81">
        <v>295</v>
      </c>
      <c r="AS479" s="81">
        <v>0</v>
      </c>
      <c r="AT479" s="81">
        <v>1</v>
      </c>
      <c r="AU479" s="81">
        <v>0</v>
      </c>
      <c r="AV479" s="81">
        <v>1</v>
      </c>
      <c r="AW479" s="81" t="s">
        <v>564</v>
      </c>
      <c r="AX479" s="82"/>
      <c r="AY479" s="81">
        <v>17325.099999999991</v>
      </c>
      <c r="AZ479" s="81">
        <v>13111</v>
      </c>
      <c r="BA479" s="81">
        <v>0</v>
      </c>
      <c r="BB479" s="81">
        <v>1400</v>
      </c>
      <c r="BC479" s="81">
        <v>0</v>
      </c>
      <c r="BD479" s="81">
        <v>1550</v>
      </c>
      <c r="BE479" s="81" t="s">
        <v>564</v>
      </c>
      <c r="BF479" s="82"/>
      <c r="BG479" s="81">
        <v>0</v>
      </c>
      <c r="BH479" s="81">
        <v>0</v>
      </c>
      <c r="BI479" s="81">
        <v>51.636000000000003</v>
      </c>
      <c r="BJ479" s="81">
        <v>0.99299999999999999</v>
      </c>
      <c r="BK479" s="81">
        <v>127.962</v>
      </c>
      <c r="BL479" s="81">
        <v>0</v>
      </c>
      <c r="BM479" s="82"/>
      <c r="BN479" s="81">
        <v>0</v>
      </c>
      <c r="BO479" s="81">
        <v>0</v>
      </c>
      <c r="BP479" s="81">
        <v>8</v>
      </c>
      <c r="BQ479" s="81">
        <v>1</v>
      </c>
      <c r="BR479" s="81">
        <v>13</v>
      </c>
      <c r="BS479" s="81">
        <v>0</v>
      </c>
      <c r="BT479"/>
      <c r="BU479" s="80">
        <v>126.81699999999999</v>
      </c>
      <c r="BV479" s="80">
        <v>53.774000000000001</v>
      </c>
      <c r="BW479" s="80">
        <v>0</v>
      </c>
      <c r="BX479" s="80">
        <v>0</v>
      </c>
      <c r="BY479" s="80">
        <v>0</v>
      </c>
      <c r="BZ479" s="80">
        <v>0</v>
      </c>
      <c r="CA479" s="80">
        <v>0</v>
      </c>
      <c r="CB479" s="80">
        <v>0</v>
      </c>
      <c r="CC479" s="80">
        <v>0</v>
      </c>
    </row>
    <row r="480" spans="1:81">
      <c r="A480" s="80" t="s">
        <v>2158</v>
      </c>
      <c r="B480" s="80">
        <v>373</v>
      </c>
      <c r="C480" s="80">
        <v>16</v>
      </c>
      <c r="D480" s="80">
        <v>22</v>
      </c>
      <c r="E480" s="80">
        <v>2019</v>
      </c>
      <c r="F480" s="80" t="s">
        <v>73</v>
      </c>
      <c r="G480" s="80" t="s">
        <v>2142</v>
      </c>
      <c r="H480" s="80" t="s">
        <v>2143</v>
      </c>
      <c r="I480" s="177"/>
      <c r="J480" s="81">
        <v>129.04746180977241</v>
      </c>
      <c r="K480" s="81">
        <v>17.752095101878531</v>
      </c>
      <c r="L480" s="81">
        <v>21.524395068543413</v>
      </c>
      <c r="M480" s="81">
        <v>437.9143066503471</v>
      </c>
      <c r="N480" s="81">
        <v>436.01224264258008</v>
      </c>
      <c r="O480" s="81">
        <v>257.16514135045475</v>
      </c>
      <c r="P480" s="81">
        <v>153.98935362974922</v>
      </c>
      <c r="Q480" s="81">
        <v>15.118530113014112</v>
      </c>
      <c r="R480" s="81">
        <v>0</v>
      </c>
      <c r="S480" s="81">
        <v>27.223124081241068</v>
      </c>
      <c r="T480" s="82"/>
      <c r="U480" s="81">
        <v>24082085</v>
      </c>
      <c r="V480" s="81">
        <v>8534</v>
      </c>
      <c r="W480" s="81">
        <v>498</v>
      </c>
      <c r="X480" s="81">
        <v>115384</v>
      </c>
      <c r="Y480" s="81">
        <v>103448</v>
      </c>
      <c r="Z480" s="81">
        <v>161003</v>
      </c>
      <c r="AA480" s="81">
        <v>31975</v>
      </c>
      <c r="AB480" s="81">
        <v>244998</v>
      </c>
      <c r="AC480" s="81">
        <v>0</v>
      </c>
      <c r="AD480" s="81">
        <v>27.223124081241071</v>
      </c>
      <c r="AE480" s="82"/>
      <c r="AF480" s="81">
        <v>186211318.4844569</v>
      </c>
      <c r="AG480" s="81">
        <v>12403069.437032949</v>
      </c>
      <c r="AH480" s="81">
        <v>4701307.8068450969</v>
      </c>
      <c r="AI480" s="81">
        <v>648735807.2898308</v>
      </c>
      <c r="AJ480" s="81">
        <v>536302848.69941455</v>
      </c>
      <c r="AK480" s="81">
        <v>0</v>
      </c>
      <c r="AL480" s="81">
        <v>0</v>
      </c>
      <c r="AM480" s="81">
        <v>33366883.256043456</v>
      </c>
      <c r="AN480" s="81">
        <v>0</v>
      </c>
      <c r="AO480" s="81">
        <v>0</v>
      </c>
      <c r="AP480" s="82"/>
      <c r="AQ480" s="81">
        <v>4341</v>
      </c>
      <c r="AR480" s="81">
        <v>306</v>
      </c>
      <c r="AS480" s="81">
        <v>0</v>
      </c>
      <c r="AT480" s="81">
        <v>1</v>
      </c>
      <c r="AU480" s="81">
        <v>0</v>
      </c>
      <c r="AV480" s="81">
        <v>1</v>
      </c>
      <c r="AW480" s="81" t="s">
        <v>564</v>
      </c>
      <c r="AX480" s="82"/>
      <c r="AY480" s="81">
        <v>18800.2</v>
      </c>
      <c r="AZ480" s="81">
        <v>11600.8</v>
      </c>
      <c r="BA480" s="81">
        <v>0</v>
      </c>
      <c r="BB480" s="81">
        <v>1400</v>
      </c>
      <c r="BC480" s="81">
        <v>0</v>
      </c>
      <c r="BD480" s="81">
        <v>1550</v>
      </c>
      <c r="BE480" s="81" t="s">
        <v>564</v>
      </c>
      <c r="BF480" s="82"/>
      <c r="BG480" s="81">
        <v>0</v>
      </c>
      <c r="BH480" s="81">
        <v>0</v>
      </c>
      <c r="BI480" s="81">
        <v>48.656999999999996</v>
      </c>
      <c r="BJ480" s="81">
        <v>1.18</v>
      </c>
      <c r="BK480" s="81">
        <v>161.958</v>
      </c>
      <c r="BL480" s="81">
        <v>0</v>
      </c>
      <c r="BM480" s="82"/>
      <c r="BN480" s="81">
        <v>0</v>
      </c>
      <c r="BO480" s="81">
        <v>0</v>
      </c>
      <c r="BP480" s="81">
        <v>8</v>
      </c>
      <c r="BQ480" s="81">
        <v>1</v>
      </c>
      <c r="BR480" s="81">
        <v>13</v>
      </c>
      <c r="BS480" s="81">
        <v>0</v>
      </c>
      <c r="BT480"/>
      <c r="BU480" s="80">
        <v>124.755</v>
      </c>
      <c r="BV480" s="80">
        <v>87.04</v>
      </c>
      <c r="BW480" s="80">
        <v>0</v>
      </c>
      <c r="BX480" s="80">
        <v>0</v>
      </c>
      <c r="BY480" s="80">
        <v>0</v>
      </c>
      <c r="BZ480" s="80">
        <v>0</v>
      </c>
      <c r="CA480" s="80">
        <v>0</v>
      </c>
      <c r="CB480" s="80">
        <v>0</v>
      </c>
      <c r="CC480" s="80">
        <v>0</v>
      </c>
    </row>
    <row r="481" spans="1:81">
      <c r="A481" s="80" t="s">
        <v>2159</v>
      </c>
      <c r="B481" s="80">
        <v>374</v>
      </c>
      <c r="C481" s="80">
        <v>17</v>
      </c>
      <c r="D481" s="80">
        <v>22</v>
      </c>
      <c r="E481" s="80">
        <v>2020</v>
      </c>
      <c r="F481" s="80" t="s">
        <v>218</v>
      </c>
      <c r="G481" s="80" t="s">
        <v>2142</v>
      </c>
      <c r="H481" s="80" t="s">
        <v>2143</v>
      </c>
      <c r="I481" s="177"/>
      <c r="J481" s="81">
        <v>152.6167409511238</v>
      </c>
      <c r="K481" s="81">
        <v>20.345589952297626</v>
      </c>
      <c r="L481" s="81">
        <v>20.931457599029279</v>
      </c>
      <c r="M481" s="81">
        <v>417.60307189195106</v>
      </c>
      <c r="N481" s="81">
        <v>408.64891472253379</v>
      </c>
      <c r="O481" s="81">
        <v>226.140118503602</v>
      </c>
      <c r="P481" s="81">
        <v>144.7106360318777</v>
      </c>
      <c r="Q481" s="81">
        <v>14.36838137468383</v>
      </c>
      <c r="R481" s="81">
        <v>0</v>
      </c>
      <c r="S481" s="81">
        <v>27.047174367939679</v>
      </c>
      <c r="T481" s="82"/>
      <c r="U481" s="81">
        <v>29428311</v>
      </c>
      <c r="V481" s="81">
        <v>8647</v>
      </c>
      <c r="W481" s="81">
        <v>612</v>
      </c>
      <c r="X481" s="81">
        <v>111932</v>
      </c>
      <c r="Y481" s="81">
        <v>104223</v>
      </c>
      <c r="Z481" s="81">
        <v>161594</v>
      </c>
      <c r="AA481" s="81">
        <v>32647</v>
      </c>
      <c r="AB481" s="81">
        <v>243684</v>
      </c>
      <c r="AC481" s="81">
        <v>0</v>
      </c>
      <c r="AD481" s="81">
        <v>27.047174367939679</v>
      </c>
      <c r="AE481" s="82"/>
      <c r="AF481" s="81">
        <v>238520412.78607821</v>
      </c>
      <c r="AG481" s="81">
        <v>13786060.69782312</v>
      </c>
      <c r="AH481" s="81">
        <v>5177539.4499590192</v>
      </c>
      <c r="AI481" s="81">
        <v>657963321.08057964</v>
      </c>
      <c r="AJ481" s="81">
        <v>551435821.60439026</v>
      </c>
      <c r="AK481" s="81"/>
      <c r="AL481" s="81"/>
      <c r="AM481" s="81">
        <v>31803469.385708071</v>
      </c>
      <c r="AN481" s="81"/>
      <c r="AO481" s="81"/>
      <c r="AP481" s="82"/>
      <c r="AQ481" s="81">
        <v>4572</v>
      </c>
      <c r="AR481" s="81">
        <v>316</v>
      </c>
      <c r="AS481" s="81">
        <v>0</v>
      </c>
      <c r="AT481" s="81">
        <v>1</v>
      </c>
      <c r="AU481" s="81">
        <v>0</v>
      </c>
      <c r="AV481" s="81">
        <v>1</v>
      </c>
      <c r="AW481" s="81">
        <v>0</v>
      </c>
      <c r="AX481" s="82"/>
      <c r="AY481" s="81">
        <v>19930.399999999969</v>
      </c>
      <c r="AZ481" s="81">
        <v>11893.1</v>
      </c>
      <c r="BA481" s="81">
        <v>0</v>
      </c>
      <c r="BB481" s="81">
        <v>1400</v>
      </c>
      <c r="BC481" s="81">
        <v>0</v>
      </c>
      <c r="BD481" s="81">
        <v>1550</v>
      </c>
      <c r="BE481" s="81">
        <v>0</v>
      </c>
      <c r="BF481" s="82"/>
      <c r="BG481" s="81">
        <v>0</v>
      </c>
      <c r="BH481" s="81">
        <v>0</v>
      </c>
      <c r="BI481" s="81">
        <v>52.383000000000003</v>
      </c>
      <c r="BJ481" s="81">
        <v>1.2390000000000001</v>
      </c>
      <c r="BK481" s="81">
        <v>106.755</v>
      </c>
      <c r="BL481" s="81">
        <v>0</v>
      </c>
      <c r="BM481" s="82"/>
      <c r="BN481" s="81">
        <v>0</v>
      </c>
      <c r="BO481" s="81">
        <v>0</v>
      </c>
      <c r="BP481" s="81">
        <v>10</v>
      </c>
      <c r="BQ481" s="81">
        <v>1</v>
      </c>
      <c r="BR481" s="81">
        <v>9</v>
      </c>
      <c r="BS481" s="81">
        <v>0</v>
      </c>
      <c r="BT481"/>
      <c r="BU481" s="80">
        <v>116.798</v>
      </c>
      <c r="BV481" s="80">
        <v>43.579000000000001</v>
      </c>
      <c r="BW481" s="80">
        <v>0</v>
      </c>
      <c r="BX481" s="80">
        <v>0</v>
      </c>
      <c r="BY481" s="80">
        <v>0</v>
      </c>
      <c r="BZ481" s="80">
        <v>0</v>
      </c>
      <c r="CA481" s="80">
        <v>0</v>
      </c>
      <c r="CB481" s="80">
        <v>0</v>
      </c>
      <c r="CC481" s="80">
        <v>0</v>
      </c>
    </row>
    <row r="482" spans="1:81">
      <c r="A482" s="80" t="s">
        <v>2160</v>
      </c>
      <c r="B482" s="80">
        <v>374</v>
      </c>
      <c r="C482" s="80">
        <v>18</v>
      </c>
      <c r="D482" s="80">
        <v>22</v>
      </c>
      <c r="E482" s="80">
        <v>2021</v>
      </c>
      <c r="F482" s="80" t="s">
        <v>75</v>
      </c>
      <c r="G482" s="174" t="s">
        <v>2142</v>
      </c>
      <c r="H482" s="80" t="s">
        <v>2143</v>
      </c>
      <c r="I482" s="177"/>
      <c r="J482" s="81">
        <v>154.73469384994036</v>
      </c>
      <c r="K482" s="81">
        <v>21.187074303984886</v>
      </c>
      <c r="L482" s="81">
        <v>18.186514209000769</v>
      </c>
      <c r="M482" s="81">
        <v>436.482823308798</v>
      </c>
      <c r="N482" s="81">
        <v>415.68922118137039</v>
      </c>
      <c r="O482" s="81">
        <v>219.53635179484334</v>
      </c>
      <c r="P482" s="81">
        <v>147.82198355492918</v>
      </c>
      <c r="Q482" s="81">
        <v>14.457274514782629</v>
      </c>
      <c r="R482" s="81">
        <v>0</v>
      </c>
      <c r="S482" s="81">
        <v>25.641980909227652</v>
      </c>
      <c r="T482" s="82"/>
      <c r="U482" s="81">
        <v>32341547</v>
      </c>
      <c r="V482" s="81">
        <v>8647</v>
      </c>
      <c r="W482" s="81">
        <v>612</v>
      </c>
      <c r="X482" s="81">
        <v>111932</v>
      </c>
      <c r="Y482" s="81">
        <v>104969</v>
      </c>
      <c r="Z482" s="81">
        <v>161532</v>
      </c>
      <c r="AA482" s="81">
        <v>32522</v>
      </c>
      <c r="AB482" s="81">
        <v>242284</v>
      </c>
      <c r="AC482" s="81">
        <v>0</v>
      </c>
      <c r="AD482" s="81">
        <v>25.641980909227652</v>
      </c>
      <c r="AE482" s="82"/>
      <c r="AF482" s="81">
        <v>233072445.95506376</v>
      </c>
      <c r="AG482" s="81">
        <v>13985986.887638234</v>
      </c>
      <c r="AH482" s="81">
        <v>4067544.1846904638</v>
      </c>
      <c r="AI482" s="81">
        <v>675815250.37419879</v>
      </c>
      <c r="AJ482" s="81">
        <v>536068057.03357291</v>
      </c>
      <c r="AK482" s="81">
        <v>0</v>
      </c>
      <c r="AL482" s="81">
        <v>0</v>
      </c>
      <c r="AM482" s="81">
        <v>31803139.79362572</v>
      </c>
      <c r="AN482" s="81">
        <v>0</v>
      </c>
      <c r="AO482" s="81">
        <v>0</v>
      </c>
      <c r="AP482" s="82"/>
      <c r="AQ482" s="81">
        <v>4778</v>
      </c>
      <c r="AR482" s="81">
        <v>322</v>
      </c>
      <c r="AS482" s="81">
        <v>0</v>
      </c>
      <c r="AT482" s="81">
        <v>2</v>
      </c>
      <c r="AU482" s="81">
        <v>0</v>
      </c>
      <c r="AV482" s="81">
        <v>1</v>
      </c>
      <c r="AW482" s="81"/>
      <c r="AX482" s="82"/>
      <c r="AY482" s="81">
        <v>21002.199999999972</v>
      </c>
      <c r="AZ482" s="81">
        <v>13067.3</v>
      </c>
      <c r="BA482" s="81">
        <v>0</v>
      </c>
      <c r="BB482" s="81">
        <v>1570</v>
      </c>
      <c r="BC482" s="81">
        <v>0</v>
      </c>
      <c r="BD482" s="81">
        <v>1550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2161</v>
      </c>
      <c r="B483" s="80">
        <v>374</v>
      </c>
      <c r="C483" s="80">
        <v>19</v>
      </c>
      <c r="D483" s="80">
        <v>22</v>
      </c>
      <c r="E483" s="80">
        <v>2022</v>
      </c>
      <c r="F483" s="80" t="s">
        <v>568</v>
      </c>
      <c r="G483" s="174" t="s">
        <v>2142</v>
      </c>
      <c r="H483" s="80" t="s">
        <v>2143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5057</v>
      </c>
      <c r="AR483" s="81">
        <v>331</v>
      </c>
      <c r="AS483" s="81">
        <v>0</v>
      </c>
      <c r="AT483" s="81">
        <v>2</v>
      </c>
      <c r="AU483" s="81">
        <v>0</v>
      </c>
      <c r="AV483" s="81">
        <v>1</v>
      </c>
      <c r="AW483" s="81"/>
      <c r="AX483" s="82"/>
      <c r="AY483" s="81">
        <v>22548.399999999954</v>
      </c>
      <c r="AZ483" s="81">
        <v>13302.700000000003</v>
      </c>
      <c r="BA483" s="81">
        <v>0</v>
      </c>
      <c r="BB483" s="81">
        <v>1570</v>
      </c>
      <c r="BC483" s="81">
        <v>0</v>
      </c>
      <c r="BD483" s="81">
        <v>1550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2162</v>
      </c>
      <c r="B484" s="80">
        <v>426</v>
      </c>
      <c r="C484" s="80">
        <v>1</v>
      </c>
      <c r="D484" s="80">
        <v>26</v>
      </c>
      <c r="E484" s="80">
        <v>1990</v>
      </c>
      <c r="F484" s="80" t="s">
        <v>562</v>
      </c>
      <c r="G484" s="80" t="s">
        <v>2163</v>
      </c>
      <c r="H484" s="80" t="s">
        <v>2164</v>
      </c>
      <c r="I484" s="177"/>
      <c r="J484" s="81">
        <v>117.05794273891445</v>
      </c>
      <c r="K484" s="81">
        <v>12.751569288952863</v>
      </c>
      <c r="L484" s="81">
        <v>3.6125959037123869</v>
      </c>
      <c r="M484" s="81">
        <v>135.75050666997535</v>
      </c>
      <c r="N484" s="81">
        <v>185.25423691249316</v>
      </c>
      <c r="O484" s="81">
        <v>118.91225254268623</v>
      </c>
      <c r="P484" s="81">
        <v>71.948936740164285</v>
      </c>
      <c r="Q484" s="81">
        <v>12.174775571794084</v>
      </c>
      <c r="R484" s="81">
        <v>0</v>
      </c>
      <c r="S484" s="81">
        <v>15.310366698182955</v>
      </c>
      <c r="T484" s="82"/>
      <c r="U484" s="81">
        <v>29199592</v>
      </c>
      <c r="V484" s="81">
        <v>4896</v>
      </c>
      <c r="W484" s="81">
        <v>33</v>
      </c>
      <c r="X484" s="81">
        <v>56624</v>
      </c>
      <c r="Y484" s="81">
        <v>81097</v>
      </c>
      <c r="Z484" s="81">
        <v>48910</v>
      </c>
      <c r="AA484" s="81">
        <v>17470</v>
      </c>
      <c r="AB484" s="81">
        <v>197677</v>
      </c>
      <c r="AC484" s="81">
        <v>0</v>
      </c>
      <c r="AD484" s="81">
        <v>15.310366698182955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2165</v>
      </c>
      <c r="B485" s="80">
        <v>427</v>
      </c>
      <c r="C485" s="80">
        <v>2</v>
      </c>
      <c r="D485" s="80">
        <v>26</v>
      </c>
      <c r="E485" s="80">
        <v>2005</v>
      </c>
      <c r="F485" s="80" t="s">
        <v>565</v>
      </c>
      <c r="G485" s="80" t="s">
        <v>2163</v>
      </c>
      <c r="H485" s="80" t="s">
        <v>2164</v>
      </c>
      <c r="I485" s="177"/>
      <c r="J485" s="81">
        <v>76.071476567981733</v>
      </c>
      <c r="K485" s="81">
        <v>8.9750224588671514</v>
      </c>
      <c r="L485" s="81">
        <v>6.4104404219189508</v>
      </c>
      <c r="M485" s="81">
        <v>230.9262936845038</v>
      </c>
      <c r="N485" s="81">
        <v>269.83763366375001</v>
      </c>
      <c r="O485" s="81">
        <v>120.85525732543039</v>
      </c>
      <c r="P485" s="81">
        <v>59.785780447018858</v>
      </c>
      <c r="Q485" s="81">
        <v>12.351429511833109</v>
      </c>
      <c r="R485" s="81">
        <v>0</v>
      </c>
      <c r="S485" s="81">
        <v>11.743622213657206</v>
      </c>
      <c r="T485" s="82"/>
      <c r="U485" s="81">
        <v>9666897</v>
      </c>
      <c r="V485" s="81">
        <v>4206</v>
      </c>
      <c r="W485" s="81">
        <v>77</v>
      </c>
      <c r="X485" s="81">
        <v>54995</v>
      </c>
      <c r="Y485" s="81">
        <v>101950</v>
      </c>
      <c r="Z485" s="81">
        <v>57523</v>
      </c>
      <c r="AA485" s="81">
        <v>11889</v>
      </c>
      <c r="AB485" s="81">
        <v>209649</v>
      </c>
      <c r="AC485" s="81">
        <v>0</v>
      </c>
      <c r="AD485" s="81">
        <v>11.743622213657206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2166</v>
      </c>
      <c r="B486" s="80">
        <v>428</v>
      </c>
      <c r="C486" s="80">
        <v>3</v>
      </c>
      <c r="D486" s="80">
        <v>26</v>
      </c>
      <c r="E486" s="80">
        <v>2006</v>
      </c>
      <c r="F486" s="80" t="s">
        <v>566</v>
      </c>
      <c r="G486" s="80" t="s">
        <v>2163</v>
      </c>
      <c r="H486" s="80" t="s">
        <v>2164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2167</v>
      </c>
      <c r="B487" s="80">
        <v>429</v>
      </c>
      <c r="C487" s="80">
        <v>4</v>
      </c>
      <c r="D487" s="80">
        <v>26</v>
      </c>
      <c r="E487" s="80">
        <v>2007</v>
      </c>
      <c r="F487" s="80" t="s">
        <v>567</v>
      </c>
      <c r="G487" s="80" t="s">
        <v>2163</v>
      </c>
      <c r="H487" s="80" t="s">
        <v>2164</v>
      </c>
      <c r="I487" s="177"/>
      <c r="J487" s="81">
        <v>83.65868393830084</v>
      </c>
      <c r="K487" s="81">
        <v>10.156198397150931</v>
      </c>
      <c r="L487" s="81">
        <v>8.4830317657533563</v>
      </c>
      <c r="M487" s="81">
        <v>253.13604165480027</v>
      </c>
      <c r="N487" s="81">
        <v>290.74609796835313</v>
      </c>
      <c r="O487" s="81">
        <v>115.80236419844806</v>
      </c>
      <c r="P487" s="81">
        <v>59.332439887295664</v>
      </c>
      <c r="Q487" s="81">
        <v>13.263618134573099</v>
      </c>
      <c r="R487" s="81">
        <v>0</v>
      </c>
      <c r="S487" s="81">
        <v>0</v>
      </c>
      <c r="T487" s="82"/>
      <c r="U487" s="81">
        <v>9201461</v>
      </c>
      <c r="V487" s="81">
        <v>4285</v>
      </c>
      <c r="W487" s="81">
        <v>76</v>
      </c>
      <c r="X487" s="81">
        <v>64573</v>
      </c>
      <c r="Y487" s="81">
        <v>104659</v>
      </c>
      <c r="Z487" s="81">
        <v>57298</v>
      </c>
      <c r="AA487" s="81">
        <v>11619</v>
      </c>
      <c r="AB487" s="81">
        <v>213226</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2168</v>
      </c>
      <c r="B488" s="80">
        <v>430</v>
      </c>
      <c r="C488" s="80">
        <v>5</v>
      </c>
      <c r="D488" s="80">
        <v>26</v>
      </c>
      <c r="E488" s="80">
        <v>2008</v>
      </c>
      <c r="F488" s="80" t="s">
        <v>84</v>
      </c>
      <c r="G488" s="80" t="s">
        <v>2163</v>
      </c>
      <c r="H488" s="80" t="s">
        <v>2164</v>
      </c>
      <c r="I488" s="177"/>
      <c r="J488" s="81">
        <v>67.071784993872186</v>
      </c>
      <c r="K488" s="81">
        <v>8.0565103360038197</v>
      </c>
      <c r="L488" s="81">
        <v>7.5912421556908773</v>
      </c>
      <c r="M488" s="81">
        <v>252.60376563486341</v>
      </c>
      <c r="N488" s="81">
        <v>290.13811330799183</v>
      </c>
      <c r="O488" s="81">
        <v>110.56753129605707</v>
      </c>
      <c r="P488" s="81">
        <v>57.153139525990667</v>
      </c>
      <c r="Q488" s="81">
        <v>13.202800846788039</v>
      </c>
      <c r="R488" s="81">
        <v>0</v>
      </c>
      <c r="S488" s="81">
        <v>0</v>
      </c>
      <c r="T488" s="82"/>
      <c r="U488" s="81">
        <v>9407748</v>
      </c>
      <c r="V488" s="81">
        <v>4285</v>
      </c>
      <c r="W488" s="81">
        <v>76</v>
      </c>
      <c r="X488" s="81">
        <v>64573</v>
      </c>
      <c r="Y488" s="81">
        <v>106233</v>
      </c>
      <c r="Z488" s="81">
        <v>56628</v>
      </c>
      <c r="AA488" s="81">
        <v>11205</v>
      </c>
      <c r="AB488" s="81">
        <v>215736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2169</v>
      </c>
      <c r="B489" s="80">
        <v>431</v>
      </c>
      <c r="C489" s="80">
        <v>6</v>
      </c>
      <c r="D489" s="80">
        <v>26</v>
      </c>
      <c r="E489" s="80">
        <v>2009</v>
      </c>
      <c r="F489" s="80" t="s">
        <v>85</v>
      </c>
      <c r="G489" s="80" t="s">
        <v>2163</v>
      </c>
      <c r="H489" s="80" t="s">
        <v>2164</v>
      </c>
      <c r="I489" s="177"/>
      <c r="J489" s="81">
        <v>62.587670696202458</v>
      </c>
      <c r="K489" s="81">
        <v>8.0722811287707152</v>
      </c>
      <c r="L489" s="81">
        <v>5.7025281760524047</v>
      </c>
      <c r="M489" s="81">
        <v>245.48449858079132</v>
      </c>
      <c r="N489" s="81">
        <v>266.26600773083578</v>
      </c>
      <c r="O489" s="81">
        <v>112.09151783761318</v>
      </c>
      <c r="P489" s="81">
        <v>54.260517568776756</v>
      </c>
      <c r="Q489" s="81">
        <v>12.655435387360795</v>
      </c>
      <c r="R489" s="81">
        <v>0</v>
      </c>
      <c r="S489" s="81">
        <v>0</v>
      </c>
      <c r="T489" s="82"/>
      <c r="U489" s="81">
        <v>7731671</v>
      </c>
      <c r="V489" s="81">
        <v>4950</v>
      </c>
      <c r="W489" s="81">
        <v>55</v>
      </c>
      <c r="X489" s="81">
        <v>71705</v>
      </c>
      <c r="Y489" s="81">
        <v>106832</v>
      </c>
      <c r="Z489" s="81">
        <v>56665</v>
      </c>
      <c r="AA489" s="81">
        <v>10921</v>
      </c>
      <c r="AB489" s="81">
        <v>217081</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4</v>
      </c>
      <c r="BJ489" s="81">
        <v>0</v>
      </c>
      <c r="BK489" s="81">
        <v>54.337000000000003</v>
      </c>
      <c r="BL489" s="81">
        <v>0</v>
      </c>
      <c r="BM489" s="82"/>
      <c r="BN489" s="81">
        <v>0</v>
      </c>
      <c r="BO489" s="81">
        <v>0</v>
      </c>
      <c r="BP489" s="81">
        <v>1</v>
      </c>
      <c r="BQ489" s="81">
        <v>0</v>
      </c>
      <c r="BR489" s="81">
        <v>10</v>
      </c>
      <c r="BS489" s="81">
        <v>0</v>
      </c>
      <c r="BT489"/>
      <c r="BU489" s="80"/>
      <c r="BV489" s="80"/>
      <c r="BW489" s="80"/>
      <c r="BX489" s="80"/>
      <c r="BY489" s="80"/>
      <c r="BZ489" s="80"/>
      <c r="CA489" s="80"/>
      <c r="CB489" s="80"/>
      <c r="CC489" s="80"/>
    </row>
    <row r="490" spans="1:81">
      <c r="A490" s="80" t="s">
        <v>2170</v>
      </c>
      <c r="B490" s="80">
        <v>432</v>
      </c>
      <c r="C490" s="80">
        <v>7</v>
      </c>
      <c r="D490" s="80">
        <v>26</v>
      </c>
      <c r="E490" s="80">
        <v>2010</v>
      </c>
      <c r="F490" s="80" t="s">
        <v>86</v>
      </c>
      <c r="G490" s="80" t="s">
        <v>2163</v>
      </c>
      <c r="H490" s="80" t="s">
        <v>2164</v>
      </c>
      <c r="I490" s="177"/>
      <c r="J490" s="81">
        <v>54.778284642015478</v>
      </c>
      <c r="K490" s="81">
        <v>7.2364841860675675</v>
      </c>
      <c r="L490" s="81">
        <v>5.3264625562625518</v>
      </c>
      <c r="M490" s="81">
        <v>248.34015150079577</v>
      </c>
      <c r="N490" s="81">
        <v>271.10017992096709</v>
      </c>
      <c r="O490" s="81">
        <v>111.00795883871243</v>
      </c>
      <c r="P490" s="81">
        <v>55.11016529639398</v>
      </c>
      <c r="Q490" s="81">
        <v>13.252202846210837</v>
      </c>
      <c r="R490" s="81">
        <v>0</v>
      </c>
      <c r="S490" s="81">
        <v>0</v>
      </c>
      <c r="T490" s="82"/>
      <c r="U490" s="81">
        <v>7233265</v>
      </c>
      <c r="V490" s="81">
        <v>4950</v>
      </c>
      <c r="W490" s="81">
        <v>55</v>
      </c>
      <c r="X490" s="81">
        <v>71705</v>
      </c>
      <c r="Y490" s="81">
        <v>107293</v>
      </c>
      <c r="Z490" s="81">
        <v>56378</v>
      </c>
      <c r="AA490" s="81">
        <v>10815</v>
      </c>
      <c r="AB490" s="81">
        <v>217816</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5.1109999999999998</v>
      </c>
      <c r="BJ490" s="81">
        <v>0</v>
      </c>
      <c r="BK490" s="81">
        <v>45.065999999999995</v>
      </c>
      <c r="BL490" s="81">
        <v>0</v>
      </c>
      <c r="BM490" s="82"/>
      <c r="BN490" s="81">
        <v>0</v>
      </c>
      <c r="BO490" s="81">
        <v>0</v>
      </c>
      <c r="BP490" s="81">
        <v>2</v>
      </c>
      <c r="BQ490" s="81">
        <v>0</v>
      </c>
      <c r="BR490" s="81">
        <v>11</v>
      </c>
      <c r="BS490" s="81">
        <v>0</v>
      </c>
      <c r="BT490"/>
      <c r="BU490" s="80">
        <v>50.177</v>
      </c>
      <c r="BV490" s="80">
        <v>0</v>
      </c>
      <c r="BW490" s="80">
        <v>0</v>
      </c>
      <c r="BX490" s="80">
        <v>0</v>
      </c>
      <c r="BY490" s="80">
        <v>0</v>
      </c>
      <c r="BZ490" s="80">
        <v>0</v>
      </c>
      <c r="CA490" s="80">
        <v>0</v>
      </c>
      <c r="CB490" s="80">
        <v>0</v>
      </c>
      <c r="CC490" s="80">
        <v>0</v>
      </c>
    </row>
    <row r="491" spans="1:81">
      <c r="A491" s="80" t="s">
        <v>2171</v>
      </c>
      <c r="B491" s="80">
        <v>433</v>
      </c>
      <c r="C491" s="80">
        <v>8</v>
      </c>
      <c r="D491" s="80">
        <v>26</v>
      </c>
      <c r="E491" s="80">
        <v>2011</v>
      </c>
      <c r="F491" s="80" t="s">
        <v>87</v>
      </c>
      <c r="G491" s="80" t="s">
        <v>2163</v>
      </c>
      <c r="H491" s="80" t="s">
        <v>2164</v>
      </c>
      <c r="I491" s="177"/>
      <c r="J491" s="81">
        <v>48.071218879143267</v>
      </c>
      <c r="K491" s="81">
        <v>10.924567737952962</v>
      </c>
      <c r="L491" s="81">
        <v>2.3485889901303332</v>
      </c>
      <c r="M491" s="81">
        <v>315.79456255320957</v>
      </c>
      <c r="N491" s="81">
        <v>315.07822488754374</v>
      </c>
      <c r="O491" s="81">
        <v>108.66107943004158</v>
      </c>
      <c r="P491" s="81">
        <v>53.289938639563502</v>
      </c>
      <c r="Q491" s="81">
        <v>15.346804627769931</v>
      </c>
      <c r="R491" s="81">
        <v>0</v>
      </c>
      <c r="S491" s="81">
        <v>0</v>
      </c>
      <c r="T491" s="82"/>
      <c r="U491" s="81">
        <v>5963992</v>
      </c>
      <c r="V491" s="81">
        <v>4950</v>
      </c>
      <c r="W491" s="81">
        <v>55</v>
      </c>
      <c r="X491" s="81">
        <v>71705</v>
      </c>
      <c r="Y491" s="81">
        <v>107955</v>
      </c>
      <c r="Z491" s="81">
        <v>56385</v>
      </c>
      <c r="AA491" s="81">
        <v>10769</v>
      </c>
      <c r="AB491" s="81">
        <v>218683</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40.338000000000001</v>
      </c>
      <c r="BL491" s="81">
        <v>0</v>
      </c>
      <c r="BM491" s="82"/>
      <c r="BN491" s="81">
        <v>0</v>
      </c>
      <c r="BO491" s="81">
        <v>0</v>
      </c>
      <c r="BP491" s="81">
        <v>0</v>
      </c>
      <c r="BQ491" s="81">
        <v>0</v>
      </c>
      <c r="BR491" s="81">
        <v>9</v>
      </c>
      <c r="BS491" s="81">
        <v>0</v>
      </c>
      <c r="BT491"/>
      <c r="BU491" s="80">
        <v>40.338000000000001</v>
      </c>
      <c r="BV491" s="80">
        <v>0</v>
      </c>
      <c r="BW491" s="80">
        <v>0</v>
      </c>
      <c r="BX491" s="80">
        <v>0</v>
      </c>
      <c r="BY491" s="80">
        <v>0</v>
      </c>
      <c r="BZ491" s="80">
        <v>0</v>
      </c>
      <c r="CA491" s="80">
        <v>0</v>
      </c>
      <c r="CB491" s="80">
        <v>0</v>
      </c>
      <c r="CC491" s="80">
        <v>0</v>
      </c>
    </row>
    <row r="492" spans="1:81">
      <c r="A492" s="80" t="s">
        <v>2172</v>
      </c>
      <c r="B492" s="80">
        <v>434</v>
      </c>
      <c r="C492" s="80">
        <v>9</v>
      </c>
      <c r="D492" s="80">
        <v>26</v>
      </c>
      <c r="E492" s="80">
        <v>2012</v>
      </c>
      <c r="F492" s="80" t="s">
        <v>88</v>
      </c>
      <c r="G492" s="80" t="s">
        <v>2163</v>
      </c>
      <c r="H492" s="80" t="s">
        <v>2164</v>
      </c>
      <c r="I492" s="177"/>
      <c r="J492" s="81">
        <v>37.684163268526298</v>
      </c>
      <c r="K492" s="81">
        <v>10.776315253437385</v>
      </c>
      <c r="L492" s="81">
        <v>2.325226713180502</v>
      </c>
      <c r="M492" s="81">
        <v>332.50449800965993</v>
      </c>
      <c r="N492" s="81">
        <v>339.66630287701918</v>
      </c>
      <c r="O492" s="81">
        <v>107.6377518216738</v>
      </c>
      <c r="P492" s="81">
        <v>52.69734817509211</v>
      </c>
      <c r="Q492" s="81">
        <v>17.019869333665678</v>
      </c>
      <c r="R492" s="81">
        <v>0</v>
      </c>
      <c r="S492" s="81">
        <v>0</v>
      </c>
      <c r="T492" s="82"/>
      <c r="U492" s="81">
        <v>5041431</v>
      </c>
      <c r="V492" s="81">
        <v>4950</v>
      </c>
      <c r="W492" s="81">
        <v>55</v>
      </c>
      <c r="X492" s="81">
        <v>71705</v>
      </c>
      <c r="Y492" s="81">
        <v>110231</v>
      </c>
      <c r="Z492" s="81">
        <v>56297</v>
      </c>
      <c r="AA492" s="81">
        <v>10589</v>
      </c>
      <c r="AB492" s="81">
        <v>223220</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48.419999999999995</v>
      </c>
      <c r="BL492" s="81">
        <v>0</v>
      </c>
      <c r="BM492" s="82"/>
      <c r="BN492" s="81">
        <v>0</v>
      </c>
      <c r="BO492" s="81">
        <v>0</v>
      </c>
      <c r="BP492" s="81">
        <v>0</v>
      </c>
      <c r="BQ492" s="81">
        <v>0</v>
      </c>
      <c r="BR492" s="81">
        <v>9</v>
      </c>
      <c r="BS492" s="81">
        <v>0</v>
      </c>
      <c r="BT492"/>
      <c r="BU492" s="80">
        <v>48.42</v>
      </c>
      <c r="BV492" s="80">
        <v>0</v>
      </c>
      <c r="BW492" s="80">
        <v>0</v>
      </c>
      <c r="BX492" s="80">
        <v>0</v>
      </c>
      <c r="BY492" s="80">
        <v>0</v>
      </c>
      <c r="BZ492" s="80">
        <v>0</v>
      </c>
      <c r="CA492" s="80">
        <v>0</v>
      </c>
      <c r="CB492" s="80">
        <v>0</v>
      </c>
      <c r="CC492" s="80">
        <v>0</v>
      </c>
    </row>
    <row r="493" spans="1:81">
      <c r="A493" s="80" t="s">
        <v>2173</v>
      </c>
      <c r="B493" s="80">
        <v>435</v>
      </c>
      <c r="C493" s="80">
        <v>10</v>
      </c>
      <c r="D493" s="80">
        <v>26</v>
      </c>
      <c r="E493" s="80">
        <v>2013</v>
      </c>
      <c r="F493" s="80" t="s">
        <v>89</v>
      </c>
      <c r="G493" s="80" t="s">
        <v>2163</v>
      </c>
      <c r="H493" s="80" t="s">
        <v>2164</v>
      </c>
      <c r="I493" s="177"/>
      <c r="J493" s="81">
        <v>38.149275197095577</v>
      </c>
      <c r="K493" s="81">
        <v>9.2927213346731961</v>
      </c>
      <c r="L493" s="81">
        <v>2.1311281774055799</v>
      </c>
      <c r="M493" s="81">
        <v>353.79123313572973</v>
      </c>
      <c r="N493" s="81">
        <v>327.674426658149</v>
      </c>
      <c r="O493" s="81">
        <v>103.18008390474289</v>
      </c>
      <c r="P493" s="81">
        <v>51.866861194854387</v>
      </c>
      <c r="Q493" s="81">
        <v>17.303889230676475</v>
      </c>
      <c r="R493" s="81">
        <v>0</v>
      </c>
      <c r="S493" s="81">
        <v>11.084940885973618</v>
      </c>
      <c r="T493" s="82"/>
      <c r="U493" s="81">
        <v>4938386</v>
      </c>
      <c r="V493" s="81">
        <v>4950</v>
      </c>
      <c r="W493" s="81">
        <v>55</v>
      </c>
      <c r="X493" s="81">
        <v>71705</v>
      </c>
      <c r="Y493" s="81">
        <v>110610</v>
      </c>
      <c r="Z493" s="81">
        <v>56375</v>
      </c>
      <c r="AA493" s="81">
        <v>10383</v>
      </c>
      <c r="AB493" s="81">
        <v>223691</v>
      </c>
      <c r="AC493" s="81">
        <v>0</v>
      </c>
      <c r="AD493" s="81">
        <v>11.084940885973618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55.568000000000005</v>
      </c>
      <c r="BL493" s="81">
        <v>0</v>
      </c>
      <c r="BM493" s="82"/>
      <c r="BN493" s="81">
        <v>0</v>
      </c>
      <c r="BO493" s="81">
        <v>0</v>
      </c>
      <c r="BP493" s="81">
        <v>0</v>
      </c>
      <c r="BQ493" s="81">
        <v>0</v>
      </c>
      <c r="BR493" s="81">
        <v>9</v>
      </c>
      <c r="BS493" s="81">
        <v>0</v>
      </c>
      <c r="BT493"/>
      <c r="BU493" s="80">
        <v>55.567999999999998</v>
      </c>
      <c r="BV493" s="80">
        <v>0</v>
      </c>
      <c r="BW493" s="80">
        <v>0</v>
      </c>
      <c r="BX493" s="80">
        <v>0</v>
      </c>
      <c r="BY493" s="80">
        <v>0</v>
      </c>
      <c r="BZ493" s="80">
        <v>0</v>
      </c>
      <c r="CA493" s="80">
        <v>0</v>
      </c>
      <c r="CB493" s="80">
        <v>0</v>
      </c>
      <c r="CC493" s="80">
        <v>0</v>
      </c>
    </row>
    <row r="494" spans="1:81">
      <c r="A494" s="80" t="s">
        <v>2174</v>
      </c>
      <c r="B494" s="80">
        <v>436</v>
      </c>
      <c r="C494" s="80">
        <v>11</v>
      </c>
      <c r="D494" s="80">
        <v>26</v>
      </c>
      <c r="E494" s="80">
        <v>2014</v>
      </c>
      <c r="F494" s="80" t="s">
        <v>90</v>
      </c>
      <c r="G494" s="80" t="s">
        <v>2163</v>
      </c>
      <c r="H494" s="80" t="s">
        <v>2164</v>
      </c>
      <c r="I494" s="177"/>
      <c r="J494" s="81">
        <v>33.7121083641537</v>
      </c>
      <c r="K494" s="81">
        <v>7.1271443688731582</v>
      </c>
      <c r="L494" s="81">
        <v>4.2476790136325064</v>
      </c>
      <c r="M494" s="81">
        <v>320.59173673546826</v>
      </c>
      <c r="N494" s="81">
        <v>295.73288470193677</v>
      </c>
      <c r="O494" s="81">
        <v>97.908048748485939</v>
      </c>
      <c r="P494" s="81">
        <v>52.071347656802999</v>
      </c>
      <c r="Q494" s="81">
        <v>16.639410244348788</v>
      </c>
      <c r="R494" s="81">
        <v>0</v>
      </c>
      <c r="S494" s="81">
        <v>11.67093590219196</v>
      </c>
      <c r="T494" s="82"/>
      <c r="U494" s="81">
        <v>5005639</v>
      </c>
      <c r="V494" s="81">
        <v>3630</v>
      </c>
      <c r="W494" s="81">
        <v>48</v>
      </c>
      <c r="X494" s="81">
        <v>71756</v>
      </c>
      <c r="Y494" s="81">
        <v>111273</v>
      </c>
      <c r="Z494" s="81">
        <v>56341</v>
      </c>
      <c r="AA494" s="81">
        <v>10370</v>
      </c>
      <c r="AB494" s="81">
        <v>224191</v>
      </c>
      <c r="AC494" s="81">
        <v>0</v>
      </c>
      <c r="AD494" s="81">
        <v>11.67093590219196</v>
      </c>
      <c r="AE494" s="82"/>
      <c r="AF494" s="81">
        <v>46848692.654009715</v>
      </c>
      <c r="AG494" s="81">
        <v>6714836.473953655</v>
      </c>
      <c r="AH494" s="81">
        <v>1069097.6512493941</v>
      </c>
      <c r="AI494" s="81">
        <v>440257382.14033437</v>
      </c>
      <c r="AJ494" s="81">
        <v>410956414.52354974</v>
      </c>
      <c r="AK494" s="81">
        <v>0</v>
      </c>
      <c r="AL494" s="81">
        <v>0</v>
      </c>
      <c r="AM494" s="81">
        <v>30778074.16569322</v>
      </c>
      <c r="AN494" s="81">
        <v>0</v>
      </c>
      <c r="AO494" s="81">
        <v>0</v>
      </c>
      <c r="AP494" s="82"/>
      <c r="AQ494" s="81">
        <v>1412</v>
      </c>
      <c r="AR494" s="81">
        <v>93</v>
      </c>
      <c r="AS494" s="81">
        <v>0</v>
      </c>
      <c r="AT494" s="81">
        <v>0</v>
      </c>
      <c r="AU494" s="81">
        <v>0</v>
      </c>
      <c r="AV494" s="81">
        <v>1</v>
      </c>
      <c r="AW494" s="81" t="s">
        <v>564</v>
      </c>
      <c r="AX494" s="82"/>
      <c r="AY494" s="81">
        <v>4961.5</v>
      </c>
      <c r="AZ494" s="81">
        <v>2109.9</v>
      </c>
      <c r="BA494" s="81">
        <v>0</v>
      </c>
      <c r="BB494" s="81">
        <v>0</v>
      </c>
      <c r="BC494" s="81">
        <v>0</v>
      </c>
      <c r="BD494" s="81">
        <v>4850</v>
      </c>
      <c r="BE494" s="81" t="s">
        <v>564</v>
      </c>
      <c r="BF494" s="82"/>
      <c r="BG494" s="81">
        <v>0</v>
      </c>
      <c r="BH494" s="81">
        <v>0</v>
      </c>
      <c r="BI494" s="81">
        <v>0</v>
      </c>
      <c r="BJ494" s="81">
        <v>0</v>
      </c>
      <c r="BK494" s="81">
        <v>45.867999999999995</v>
      </c>
      <c r="BL494" s="81">
        <v>0</v>
      </c>
      <c r="BM494" s="82"/>
      <c r="BN494" s="81">
        <v>0</v>
      </c>
      <c r="BO494" s="81">
        <v>0</v>
      </c>
      <c r="BP494" s="81">
        <v>0</v>
      </c>
      <c r="BQ494" s="81">
        <v>0</v>
      </c>
      <c r="BR494" s="81">
        <v>9</v>
      </c>
      <c r="BS494" s="81">
        <v>0</v>
      </c>
      <c r="BT494"/>
      <c r="BU494" s="80">
        <v>45.868000000000002</v>
      </c>
      <c r="BV494" s="80">
        <v>0</v>
      </c>
      <c r="BW494" s="80">
        <v>0</v>
      </c>
      <c r="BX494" s="80">
        <v>0</v>
      </c>
      <c r="BY494" s="80">
        <v>0</v>
      </c>
      <c r="BZ494" s="80">
        <v>0</v>
      </c>
      <c r="CA494" s="80">
        <v>0</v>
      </c>
      <c r="CB494" s="80">
        <v>0</v>
      </c>
      <c r="CC494" s="80">
        <v>0</v>
      </c>
    </row>
    <row r="495" spans="1:81">
      <c r="A495" s="80" t="s">
        <v>2175</v>
      </c>
      <c r="B495" s="80">
        <v>437</v>
      </c>
      <c r="C495" s="80">
        <v>12</v>
      </c>
      <c r="D495" s="80">
        <v>26</v>
      </c>
      <c r="E495" s="80">
        <v>2015</v>
      </c>
      <c r="F495" s="80" t="s">
        <v>91</v>
      </c>
      <c r="G495" s="80" t="s">
        <v>2163</v>
      </c>
      <c r="H495" s="80" t="s">
        <v>2164</v>
      </c>
      <c r="I495" s="177"/>
      <c r="J495" s="81">
        <v>38.480601082073989</v>
      </c>
      <c r="K495" s="81">
        <v>7.5798151643818734</v>
      </c>
      <c r="L495" s="81">
        <v>5.2946191710166506</v>
      </c>
      <c r="M495" s="81">
        <v>341.09018306511769</v>
      </c>
      <c r="N495" s="81">
        <v>298.96493189110214</v>
      </c>
      <c r="O495" s="81">
        <v>96.820543893493905</v>
      </c>
      <c r="P495" s="81">
        <v>51.584662199683791</v>
      </c>
      <c r="Q495" s="81">
        <v>16.450601546574557</v>
      </c>
      <c r="R495" s="81">
        <v>0</v>
      </c>
      <c r="S495" s="81">
        <v>10.382504194251233</v>
      </c>
      <c r="T495" s="82"/>
      <c r="U495" s="81">
        <v>5183319</v>
      </c>
      <c r="V495" s="81">
        <v>3630</v>
      </c>
      <c r="W495" s="81">
        <v>48</v>
      </c>
      <c r="X495" s="81">
        <v>71756</v>
      </c>
      <c r="Y495" s="81">
        <v>112992</v>
      </c>
      <c r="Z495" s="81">
        <v>56252</v>
      </c>
      <c r="AA495" s="81">
        <v>10265</v>
      </c>
      <c r="AB495" s="81">
        <v>226413</v>
      </c>
      <c r="AC495" s="81">
        <v>0</v>
      </c>
      <c r="AD495" s="81">
        <v>10.382504194251233</v>
      </c>
      <c r="AE495" s="82"/>
      <c r="AF495" s="81">
        <v>52123310.03248471</v>
      </c>
      <c r="AG495" s="81">
        <v>6282676.9058428584</v>
      </c>
      <c r="AH495" s="81">
        <v>1079094.3847363717</v>
      </c>
      <c r="AI495" s="81">
        <v>419844451.20602918</v>
      </c>
      <c r="AJ495" s="81">
        <v>426564305.70489383</v>
      </c>
      <c r="AK495" s="81">
        <v>0</v>
      </c>
      <c r="AL495" s="81">
        <v>0</v>
      </c>
      <c r="AM495" s="81">
        <v>31028951.883186404</v>
      </c>
      <c r="AN495" s="81">
        <v>0</v>
      </c>
      <c r="AO495" s="81">
        <v>0</v>
      </c>
      <c r="AP495" s="82"/>
      <c r="AQ495" s="81">
        <v>1525</v>
      </c>
      <c r="AR495" s="81">
        <v>107</v>
      </c>
      <c r="AS495" s="81">
        <v>0</v>
      </c>
      <c r="AT495" s="81">
        <v>0</v>
      </c>
      <c r="AU495" s="81">
        <v>0</v>
      </c>
      <c r="AV495" s="81">
        <v>1</v>
      </c>
      <c r="AW495" s="81" t="s">
        <v>564</v>
      </c>
      <c r="AX495" s="82"/>
      <c r="AY495" s="81">
        <v>5432</v>
      </c>
      <c r="AZ495" s="81">
        <v>2344.2999999999997</v>
      </c>
      <c r="BA495" s="81">
        <v>0</v>
      </c>
      <c r="BB495" s="81">
        <v>0</v>
      </c>
      <c r="BC495" s="81">
        <v>0</v>
      </c>
      <c r="BD495" s="81">
        <v>4850</v>
      </c>
      <c r="BE495" s="81" t="s">
        <v>564</v>
      </c>
      <c r="BF495" s="82"/>
      <c r="BG495" s="81">
        <v>0</v>
      </c>
      <c r="BH495" s="81">
        <v>0</v>
      </c>
      <c r="BI495" s="81">
        <v>0</v>
      </c>
      <c r="BJ495" s="81">
        <v>0</v>
      </c>
      <c r="BK495" s="81">
        <v>46.643000000000001</v>
      </c>
      <c r="BL495" s="81">
        <v>0</v>
      </c>
      <c r="BM495" s="82"/>
      <c r="BN495" s="81">
        <v>0</v>
      </c>
      <c r="BO495" s="81">
        <v>0</v>
      </c>
      <c r="BP495" s="81">
        <v>0</v>
      </c>
      <c r="BQ495" s="81">
        <v>0</v>
      </c>
      <c r="BR495" s="81">
        <v>9</v>
      </c>
      <c r="BS495" s="81">
        <v>0</v>
      </c>
      <c r="BT495"/>
      <c r="BU495" s="80">
        <v>46.643000000000001</v>
      </c>
      <c r="BV495" s="80">
        <v>0</v>
      </c>
      <c r="BW495" s="80">
        <v>0</v>
      </c>
      <c r="BX495" s="80">
        <v>0</v>
      </c>
      <c r="BY495" s="80">
        <v>0</v>
      </c>
      <c r="BZ495" s="80">
        <v>0</v>
      </c>
      <c r="CA495" s="80">
        <v>0</v>
      </c>
      <c r="CB495" s="80">
        <v>0</v>
      </c>
      <c r="CC495" s="80">
        <v>0</v>
      </c>
    </row>
    <row r="496" spans="1:81">
      <c r="A496" s="80" t="s">
        <v>2176</v>
      </c>
      <c r="B496" s="80">
        <v>438</v>
      </c>
      <c r="C496" s="80">
        <v>13</v>
      </c>
      <c r="D496" s="80">
        <v>26</v>
      </c>
      <c r="E496" s="80">
        <v>2016</v>
      </c>
      <c r="F496" s="80" t="s">
        <v>92</v>
      </c>
      <c r="G496" s="80" t="s">
        <v>2163</v>
      </c>
      <c r="H496" s="80" t="s">
        <v>2164</v>
      </c>
      <c r="I496" s="177"/>
      <c r="J496" s="81">
        <v>28.745725572407565</v>
      </c>
      <c r="K496" s="81">
        <v>7.8071212565295003</v>
      </c>
      <c r="L496" s="81">
        <v>5.9831482512401042</v>
      </c>
      <c r="M496" s="81">
        <v>262.72738067293636</v>
      </c>
      <c r="N496" s="81">
        <v>289.1807287598736</v>
      </c>
      <c r="O496" s="81">
        <v>95.921956318576875</v>
      </c>
      <c r="P496" s="81">
        <v>50.608447665176442</v>
      </c>
      <c r="Q496" s="81">
        <v>16.237314354625347</v>
      </c>
      <c r="R496" s="81">
        <v>0</v>
      </c>
      <c r="S496" s="81">
        <v>12.480696056994592</v>
      </c>
      <c r="T496" s="82"/>
      <c r="U496" s="81">
        <v>4527576</v>
      </c>
      <c r="V496" s="81">
        <v>3630</v>
      </c>
      <c r="W496" s="81">
        <v>48</v>
      </c>
      <c r="X496" s="81">
        <v>71756</v>
      </c>
      <c r="Y496" s="81">
        <v>115223</v>
      </c>
      <c r="Z496" s="81">
        <v>56415</v>
      </c>
      <c r="AA496" s="81">
        <v>10416</v>
      </c>
      <c r="AB496" s="81">
        <v>229886</v>
      </c>
      <c r="AC496" s="81">
        <v>0</v>
      </c>
      <c r="AD496" s="81">
        <v>12.48069605699459</v>
      </c>
      <c r="AE496" s="82"/>
      <c r="AF496" s="81">
        <v>41361983.256828517</v>
      </c>
      <c r="AG496" s="81">
        <v>6176038.0354198683</v>
      </c>
      <c r="AH496" s="81">
        <v>928038.32612363319</v>
      </c>
      <c r="AI496" s="81">
        <v>405932701.86648363</v>
      </c>
      <c r="AJ496" s="81">
        <v>417393693.12868619</v>
      </c>
      <c r="AK496" s="81">
        <v>0</v>
      </c>
      <c r="AL496" s="81">
        <v>0</v>
      </c>
      <c r="AM496" s="81">
        <v>31529388.189861521</v>
      </c>
      <c r="AN496" s="81">
        <v>0</v>
      </c>
      <c r="AO496" s="81">
        <v>0</v>
      </c>
      <c r="AP496" s="82"/>
      <c r="AQ496" s="81">
        <v>1617</v>
      </c>
      <c r="AR496" s="81">
        <v>120</v>
      </c>
      <c r="AS496" s="81">
        <v>0</v>
      </c>
      <c r="AT496" s="81">
        <v>0</v>
      </c>
      <c r="AU496" s="81">
        <v>0</v>
      </c>
      <c r="AV496" s="81">
        <v>1</v>
      </c>
      <c r="AW496" s="81" t="s">
        <v>564</v>
      </c>
      <c r="AX496" s="82"/>
      <c r="AY496" s="81">
        <v>5793.2</v>
      </c>
      <c r="AZ496" s="81">
        <v>2559</v>
      </c>
      <c r="BA496" s="81">
        <v>0</v>
      </c>
      <c r="BB496" s="81">
        <v>0</v>
      </c>
      <c r="BC496" s="81">
        <v>0</v>
      </c>
      <c r="BD496" s="81">
        <v>4850</v>
      </c>
      <c r="BE496" s="81" t="s">
        <v>564</v>
      </c>
      <c r="BF496" s="82"/>
      <c r="BG496" s="81">
        <v>0</v>
      </c>
      <c r="BH496" s="81">
        <v>0</v>
      </c>
      <c r="BI496" s="81">
        <v>0</v>
      </c>
      <c r="BJ496" s="81">
        <v>0</v>
      </c>
      <c r="BK496" s="81">
        <v>45.164000000000009</v>
      </c>
      <c r="BL496" s="81">
        <v>0</v>
      </c>
      <c r="BM496" s="82"/>
      <c r="BN496" s="81">
        <v>0</v>
      </c>
      <c r="BO496" s="81">
        <v>0</v>
      </c>
      <c r="BP496" s="81">
        <v>0</v>
      </c>
      <c r="BQ496" s="81">
        <v>0</v>
      </c>
      <c r="BR496" s="81">
        <v>8</v>
      </c>
      <c r="BS496" s="81">
        <v>0</v>
      </c>
      <c r="BT496"/>
      <c r="BU496" s="80">
        <v>45.164000000000001</v>
      </c>
      <c r="BV496" s="80">
        <v>0</v>
      </c>
      <c r="BW496" s="80">
        <v>0</v>
      </c>
      <c r="BX496" s="80">
        <v>0</v>
      </c>
      <c r="BY496" s="80">
        <v>0</v>
      </c>
      <c r="BZ496" s="80">
        <v>0</v>
      </c>
      <c r="CA496" s="80">
        <v>0</v>
      </c>
      <c r="CB496" s="80">
        <v>0</v>
      </c>
      <c r="CC496" s="80">
        <v>0</v>
      </c>
    </row>
    <row r="497" spans="1:81">
      <c r="A497" s="80" t="s">
        <v>2177</v>
      </c>
      <c r="B497" s="80">
        <v>439</v>
      </c>
      <c r="C497" s="80">
        <v>14</v>
      </c>
      <c r="D497" s="80">
        <v>26</v>
      </c>
      <c r="E497" s="80">
        <v>2017</v>
      </c>
      <c r="F497" s="80" t="s">
        <v>71</v>
      </c>
      <c r="G497" s="80" t="s">
        <v>2163</v>
      </c>
      <c r="H497" s="80" t="s">
        <v>2164</v>
      </c>
      <c r="I497" s="177"/>
      <c r="J497" s="81">
        <v>27.806824679607427</v>
      </c>
      <c r="K497" s="81">
        <v>7.9868221226480562</v>
      </c>
      <c r="L497" s="81">
        <v>4.9277100486320133</v>
      </c>
      <c r="M497" s="81">
        <v>263.58197410730651</v>
      </c>
      <c r="N497" s="81">
        <v>299.82359906531536</v>
      </c>
      <c r="O497" s="81">
        <v>94.358411095898489</v>
      </c>
      <c r="P497" s="81">
        <v>49.988528713574219</v>
      </c>
      <c r="Q497" s="81">
        <v>15.878059068427687</v>
      </c>
      <c r="R497" s="81">
        <v>0</v>
      </c>
      <c r="S497" s="81">
        <v>11.747290913031522</v>
      </c>
      <c r="T497" s="82"/>
      <c r="U497" s="81">
        <v>4730925</v>
      </c>
      <c r="V497" s="81">
        <v>3630</v>
      </c>
      <c r="W497" s="81">
        <v>48</v>
      </c>
      <c r="X497" s="81">
        <v>71756</v>
      </c>
      <c r="Y497" s="81">
        <v>117099</v>
      </c>
      <c r="Z497" s="81">
        <v>56416</v>
      </c>
      <c r="AA497" s="81">
        <v>10354</v>
      </c>
      <c r="AB497" s="81">
        <v>232473</v>
      </c>
      <c r="AC497" s="81">
        <v>0</v>
      </c>
      <c r="AD497" s="81">
        <v>11.74729091303152</v>
      </c>
      <c r="AE497" s="82"/>
      <c r="AF497" s="81">
        <v>41115441.854222938</v>
      </c>
      <c r="AG497" s="81">
        <v>6459073.0661545359</v>
      </c>
      <c r="AH497" s="81">
        <v>1038574.928381254</v>
      </c>
      <c r="AI497" s="81">
        <v>424852160.1792978</v>
      </c>
      <c r="AJ497" s="81">
        <v>432980049.37130493</v>
      </c>
      <c r="AK497" s="81">
        <v>0</v>
      </c>
      <c r="AL497" s="81">
        <v>0</v>
      </c>
      <c r="AM497" s="81">
        <v>31934091.199968532</v>
      </c>
      <c r="AN497" s="81">
        <v>0</v>
      </c>
      <c r="AO497" s="81">
        <v>0</v>
      </c>
      <c r="AP497" s="82"/>
      <c r="AQ497" s="81">
        <v>1679</v>
      </c>
      <c r="AR497" s="81">
        <v>135</v>
      </c>
      <c r="AS497" s="81">
        <v>0</v>
      </c>
      <c r="AT497" s="81">
        <v>0</v>
      </c>
      <c r="AU497" s="81">
        <v>0</v>
      </c>
      <c r="AV497" s="81">
        <v>1</v>
      </c>
      <c r="AW497" s="81" t="s">
        <v>564</v>
      </c>
      <c r="AX497" s="82"/>
      <c r="AY497" s="81">
        <v>6052.8</v>
      </c>
      <c r="AZ497" s="81">
        <v>2761.5</v>
      </c>
      <c r="BA497" s="81">
        <v>0</v>
      </c>
      <c r="BB497" s="81">
        <v>0</v>
      </c>
      <c r="BC497" s="81">
        <v>0</v>
      </c>
      <c r="BD497" s="81">
        <v>4850</v>
      </c>
      <c r="BE497" s="81" t="s">
        <v>564</v>
      </c>
      <c r="BF497" s="82"/>
      <c r="BG497" s="81">
        <v>0</v>
      </c>
      <c r="BH497" s="81">
        <v>0</v>
      </c>
      <c r="BI497" s="81">
        <v>0</v>
      </c>
      <c r="BJ497" s="81">
        <v>0</v>
      </c>
      <c r="BK497" s="81">
        <v>43.685000000000002</v>
      </c>
      <c r="BL497" s="81">
        <v>0</v>
      </c>
      <c r="BM497" s="82"/>
      <c r="BN497" s="81">
        <v>0</v>
      </c>
      <c r="BO497" s="81">
        <v>0</v>
      </c>
      <c r="BP497" s="81">
        <v>0</v>
      </c>
      <c r="BQ497" s="81">
        <v>0</v>
      </c>
      <c r="BR497" s="81">
        <v>7</v>
      </c>
      <c r="BS497" s="81">
        <v>0</v>
      </c>
      <c r="BT497"/>
      <c r="BU497" s="80">
        <v>43.685000000000002</v>
      </c>
      <c r="BV497" s="80">
        <v>0</v>
      </c>
      <c r="BW497" s="80">
        <v>0</v>
      </c>
      <c r="BX497" s="80">
        <v>0</v>
      </c>
      <c r="BY497" s="80">
        <v>0</v>
      </c>
      <c r="BZ497" s="80">
        <v>0</v>
      </c>
      <c r="CA497" s="80">
        <v>0</v>
      </c>
      <c r="CB497" s="80">
        <v>0</v>
      </c>
      <c r="CC497" s="80">
        <v>0</v>
      </c>
    </row>
    <row r="498" spans="1:81">
      <c r="A498" s="80" t="s">
        <v>2178</v>
      </c>
      <c r="B498" s="80">
        <v>440</v>
      </c>
      <c r="C498" s="80">
        <v>15</v>
      </c>
      <c r="D498" s="80">
        <v>26</v>
      </c>
      <c r="E498" s="80">
        <v>2018</v>
      </c>
      <c r="F498" s="80" t="s">
        <v>93</v>
      </c>
      <c r="G498" s="80" t="s">
        <v>2163</v>
      </c>
      <c r="H498" s="80" t="s">
        <v>2164</v>
      </c>
      <c r="I498" s="177"/>
      <c r="J498" s="81">
        <v>28.389977026903313</v>
      </c>
      <c r="K498" s="81">
        <v>7.5085895156930045</v>
      </c>
      <c r="L498" s="81">
        <v>4.605093065437595</v>
      </c>
      <c r="M498" s="81">
        <v>261.57216574406112</v>
      </c>
      <c r="N498" s="81">
        <v>289.4047841402965</v>
      </c>
      <c r="O498" s="81">
        <v>92.300066997057527</v>
      </c>
      <c r="P498" s="81">
        <v>49.897221272951413</v>
      </c>
      <c r="Q498" s="81">
        <v>14.904908821358967</v>
      </c>
      <c r="R498" s="81">
        <v>0</v>
      </c>
      <c r="S498" s="81">
        <v>13.637078694125455</v>
      </c>
      <c r="T498" s="82"/>
      <c r="U498" s="81">
        <v>4879952</v>
      </c>
      <c r="V498" s="81">
        <v>3630</v>
      </c>
      <c r="W498" s="81">
        <v>48</v>
      </c>
      <c r="X498" s="81">
        <v>71756</v>
      </c>
      <c r="Y498" s="81">
        <v>118804</v>
      </c>
      <c r="Z498" s="81">
        <v>56242</v>
      </c>
      <c r="AA498" s="81">
        <v>10439</v>
      </c>
      <c r="AB498" s="81">
        <v>235169</v>
      </c>
      <c r="AC498" s="81">
        <v>0</v>
      </c>
      <c r="AD498" s="81">
        <v>13.637078694125449</v>
      </c>
      <c r="AE498" s="82"/>
      <c r="AF498" s="81">
        <v>41249993.595969163</v>
      </c>
      <c r="AG498" s="81">
        <v>5728733.427265944</v>
      </c>
      <c r="AH498" s="81">
        <v>989260.49753539625</v>
      </c>
      <c r="AI498" s="81">
        <v>406841088.42895061</v>
      </c>
      <c r="AJ498" s="81">
        <v>429702379.04733908</v>
      </c>
      <c r="AK498" s="81">
        <v>0</v>
      </c>
      <c r="AL498" s="81">
        <v>0</v>
      </c>
      <c r="AM498" s="81">
        <v>32371274.054947749</v>
      </c>
      <c r="AN498" s="81">
        <v>0</v>
      </c>
      <c r="AO498" s="81">
        <v>0</v>
      </c>
      <c r="AP498" s="82"/>
      <c r="AQ498" s="81">
        <v>1742</v>
      </c>
      <c r="AR498" s="81">
        <v>143</v>
      </c>
      <c r="AS498" s="81">
        <v>0</v>
      </c>
      <c r="AT498" s="81">
        <v>0</v>
      </c>
      <c r="AU498" s="81">
        <v>0</v>
      </c>
      <c r="AV498" s="81">
        <v>1</v>
      </c>
      <c r="AW498" s="81" t="s">
        <v>564</v>
      </c>
      <c r="AX498" s="82"/>
      <c r="AY498" s="81">
        <v>6309.9999999999973</v>
      </c>
      <c r="AZ498" s="81">
        <v>2872.7</v>
      </c>
      <c r="BA498" s="81">
        <v>0</v>
      </c>
      <c r="BB498" s="81">
        <v>0</v>
      </c>
      <c r="BC498" s="81">
        <v>0</v>
      </c>
      <c r="BD498" s="81">
        <v>4850</v>
      </c>
      <c r="BE498" s="81" t="s">
        <v>564</v>
      </c>
      <c r="BF498" s="82"/>
      <c r="BG498" s="81">
        <v>0</v>
      </c>
      <c r="BH498" s="81">
        <v>0</v>
      </c>
      <c r="BI498" s="81">
        <v>37.429000000000002</v>
      </c>
      <c r="BJ498" s="81">
        <v>0</v>
      </c>
      <c r="BK498" s="81">
        <v>46.21</v>
      </c>
      <c r="BL498" s="81">
        <v>0</v>
      </c>
      <c r="BM498" s="82"/>
      <c r="BN498" s="81">
        <v>0</v>
      </c>
      <c r="BO498" s="81">
        <v>0</v>
      </c>
      <c r="BP498" s="81">
        <v>1</v>
      </c>
      <c r="BQ498" s="81">
        <v>0</v>
      </c>
      <c r="BR498" s="81">
        <v>8</v>
      </c>
      <c r="BS498" s="81">
        <v>0</v>
      </c>
      <c r="BT498"/>
      <c r="BU498" s="80">
        <v>83.638999999999996</v>
      </c>
      <c r="BV498" s="80">
        <v>0</v>
      </c>
      <c r="BW498" s="80">
        <v>0</v>
      </c>
      <c r="BX498" s="80">
        <v>0</v>
      </c>
      <c r="BY498" s="80">
        <v>0</v>
      </c>
      <c r="BZ498" s="80">
        <v>0</v>
      </c>
      <c r="CA498" s="80">
        <v>0</v>
      </c>
      <c r="CB498" s="80">
        <v>0</v>
      </c>
      <c r="CC498" s="80">
        <v>0</v>
      </c>
    </row>
    <row r="499" spans="1:81">
      <c r="A499" s="80" t="s">
        <v>2179</v>
      </c>
      <c r="B499" s="80">
        <v>441</v>
      </c>
      <c r="C499" s="80">
        <v>16</v>
      </c>
      <c r="D499" s="80">
        <v>26</v>
      </c>
      <c r="E499" s="80">
        <v>2019</v>
      </c>
      <c r="F499" s="80" t="s">
        <v>73</v>
      </c>
      <c r="G499" s="80" t="s">
        <v>2163</v>
      </c>
      <c r="H499" s="80" t="s">
        <v>2164</v>
      </c>
      <c r="I499" s="177"/>
      <c r="J499" s="81">
        <v>26.163819681586233</v>
      </c>
      <c r="K499" s="81">
        <v>6.7994890659031553</v>
      </c>
      <c r="L499" s="81">
        <v>4.6692766471514071</v>
      </c>
      <c r="M499" s="81">
        <v>253.08273046265722</v>
      </c>
      <c r="N499" s="81">
        <v>274.44520703704961</v>
      </c>
      <c r="O499" s="81">
        <v>89.581248718961135</v>
      </c>
      <c r="P499" s="81">
        <v>49.974902974696086</v>
      </c>
      <c r="Q499" s="81">
        <v>14.628315485883343</v>
      </c>
      <c r="R499" s="81">
        <v>0</v>
      </c>
      <c r="S499" s="81">
        <v>13.652394998117048</v>
      </c>
      <c r="T499" s="82"/>
      <c r="U499" s="81">
        <v>4702536</v>
      </c>
      <c r="V499" s="81">
        <v>3630</v>
      </c>
      <c r="W499" s="81">
        <v>48</v>
      </c>
      <c r="X499" s="81">
        <v>71756</v>
      </c>
      <c r="Y499" s="81">
        <v>120286</v>
      </c>
      <c r="Z499" s="81">
        <v>56084</v>
      </c>
      <c r="AA499" s="81">
        <v>10377</v>
      </c>
      <c r="AB499" s="81">
        <v>237054</v>
      </c>
      <c r="AC499" s="81">
        <v>0</v>
      </c>
      <c r="AD499" s="81">
        <v>13.65239499811705</v>
      </c>
      <c r="AE499" s="82"/>
      <c r="AF499" s="81">
        <v>39992935.471276373</v>
      </c>
      <c r="AG499" s="81">
        <v>5525550.4333238052</v>
      </c>
      <c r="AH499" s="81">
        <v>1051559.772927488</v>
      </c>
      <c r="AI499" s="81">
        <v>410777010.64231902</v>
      </c>
      <c r="AJ499" s="81">
        <v>408726238.2296437</v>
      </c>
      <c r="AK499" s="81">
        <v>0</v>
      </c>
      <c r="AL499" s="81">
        <v>0</v>
      </c>
      <c r="AM499" s="81">
        <v>32284970.258443438</v>
      </c>
      <c r="AN499" s="81">
        <v>0</v>
      </c>
      <c r="AO499" s="81">
        <v>0</v>
      </c>
      <c r="AP499" s="82"/>
      <c r="AQ499" s="81">
        <v>1863</v>
      </c>
      <c r="AR499" s="81">
        <v>149</v>
      </c>
      <c r="AS499" s="81">
        <v>0</v>
      </c>
      <c r="AT499" s="81">
        <v>0</v>
      </c>
      <c r="AU499" s="81">
        <v>0</v>
      </c>
      <c r="AV499" s="81">
        <v>1</v>
      </c>
      <c r="AW499" s="81" t="s">
        <v>564</v>
      </c>
      <c r="AX499" s="82"/>
      <c r="AY499" s="81">
        <v>6786.1</v>
      </c>
      <c r="AZ499" s="81">
        <v>2960.3000000000011</v>
      </c>
      <c r="BA499" s="81">
        <v>0</v>
      </c>
      <c r="BB499" s="81">
        <v>0</v>
      </c>
      <c r="BC499" s="81">
        <v>0</v>
      </c>
      <c r="BD499" s="81">
        <v>4850</v>
      </c>
      <c r="BE499" s="81" t="s">
        <v>564</v>
      </c>
      <c r="BF499" s="82"/>
      <c r="BG499" s="81">
        <v>0</v>
      </c>
      <c r="BH499" s="81">
        <v>0</v>
      </c>
      <c r="BI499" s="81">
        <v>34.679000000000002</v>
      </c>
      <c r="BJ499" s="81">
        <v>0</v>
      </c>
      <c r="BK499" s="81">
        <v>41.099999999999994</v>
      </c>
      <c r="BL499" s="81">
        <v>0</v>
      </c>
      <c r="BM499" s="82"/>
      <c r="BN499" s="81">
        <v>0</v>
      </c>
      <c r="BO499" s="81">
        <v>0</v>
      </c>
      <c r="BP499" s="81">
        <v>2</v>
      </c>
      <c r="BQ499" s="81">
        <v>0</v>
      </c>
      <c r="BR499" s="81">
        <v>7</v>
      </c>
      <c r="BS499" s="81">
        <v>0</v>
      </c>
      <c r="BT499"/>
      <c r="BU499" s="80">
        <v>75.778999999999996</v>
      </c>
      <c r="BV499" s="80">
        <v>0</v>
      </c>
      <c r="BW499" s="80">
        <v>0</v>
      </c>
      <c r="BX499" s="80">
        <v>0</v>
      </c>
      <c r="BY499" s="80">
        <v>0</v>
      </c>
      <c r="BZ499" s="80">
        <v>0</v>
      </c>
      <c r="CA499" s="80">
        <v>0</v>
      </c>
      <c r="CB499" s="80">
        <v>0</v>
      </c>
      <c r="CC499" s="80">
        <v>0</v>
      </c>
    </row>
    <row r="500" spans="1:81">
      <c r="A500" s="80" t="s">
        <v>2180</v>
      </c>
      <c r="B500" s="80">
        <v>442</v>
      </c>
      <c r="C500" s="80">
        <v>17</v>
      </c>
      <c r="D500" s="80">
        <v>26</v>
      </c>
      <c r="E500" s="80">
        <v>2020</v>
      </c>
      <c r="F500" s="80" t="s">
        <v>218</v>
      </c>
      <c r="G500" s="80" t="s">
        <v>2163</v>
      </c>
      <c r="H500" s="80" t="s">
        <v>2164</v>
      </c>
      <c r="I500" s="177"/>
      <c r="J500" s="81">
        <v>21.61422786933452</v>
      </c>
      <c r="K500" s="81">
        <v>7.473670029366553</v>
      </c>
      <c r="L500" s="81">
        <v>4.1203384998633279</v>
      </c>
      <c r="M500" s="81">
        <v>231.55436175413504</v>
      </c>
      <c r="N500" s="81">
        <v>278.13571667719111</v>
      </c>
      <c r="O500" s="81">
        <v>78.511039570089721</v>
      </c>
      <c r="P500" s="81">
        <v>46.338254328950576</v>
      </c>
      <c r="Q500" s="81">
        <v>14.022326523778478</v>
      </c>
      <c r="R500" s="81">
        <v>0</v>
      </c>
      <c r="S500" s="81">
        <v>13.96713322769723</v>
      </c>
      <c r="T500" s="82"/>
      <c r="U500" s="81">
        <v>4266674</v>
      </c>
      <c r="V500" s="81">
        <v>3955</v>
      </c>
      <c r="W500" s="81">
        <v>52</v>
      </c>
      <c r="X500" s="81">
        <v>75226</v>
      </c>
      <c r="Y500" s="81">
        <v>121296</v>
      </c>
      <c r="Z500" s="81">
        <v>56102</v>
      </c>
      <c r="AA500" s="81">
        <v>10454</v>
      </c>
      <c r="AB500" s="81">
        <v>237815</v>
      </c>
      <c r="AC500" s="81">
        <v>0</v>
      </c>
      <c r="AD500" s="81">
        <v>13.96713322769723</v>
      </c>
      <c r="AE500" s="82"/>
      <c r="AF500" s="81">
        <v>33992154.323821656</v>
      </c>
      <c r="AG500" s="81">
        <v>5717844.6778548136</v>
      </c>
      <c r="AH500" s="81">
        <v>963867.90636501485</v>
      </c>
      <c r="AI500" s="81">
        <v>381666361.53997946</v>
      </c>
      <c r="AJ500" s="81">
        <v>413096544.27110493</v>
      </c>
      <c r="AK500" s="81"/>
      <c r="AL500" s="81"/>
      <c r="AM500" s="81">
        <v>31037499.679758068</v>
      </c>
      <c r="AN500" s="81"/>
      <c r="AO500" s="81"/>
      <c r="AP500" s="82"/>
      <c r="AQ500" s="81">
        <v>1974</v>
      </c>
      <c r="AR500" s="81">
        <v>152</v>
      </c>
      <c r="AS500" s="81">
        <v>0</v>
      </c>
      <c r="AT500" s="81">
        <v>0</v>
      </c>
      <c r="AU500" s="81">
        <v>0</v>
      </c>
      <c r="AV500" s="81">
        <v>1</v>
      </c>
      <c r="AW500" s="81">
        <v>0</v>
      </c>
      <c r="AX500" s="82"/>
      <c r="AY500" s="81">
        <v>7279.5000000000009</v>
      </c>
      <c r="AZ500" s="81">
        <v>2997.6000000000008</v>
      </c>
      <c r="BA500" s="81">
        <v>0</v>
      </c>
      <c r="BB500" s="81">
        <v>0</v>
      </c>
      <c r="BC500" s="81">
        <v>0</v>
      </c>
      <c r="BD500" s="81">
        <v>4850</v>
      </c>
      <c r="BE500" s="81">
        <v>0</v>
      </c>
      <c r="BF500" s="82"/>
      <c r="BG500" s="81">
        <v>0</v>
      </c>
      <c r="BH500" s="81">
        <v>0</v>
      </c>
      <c r="BI500" s="81">
        <v>26.100999999999999</v>
      </c>
      <c r="BJ500" s="81">
        <v>0</v>
      </c>
      <c r="BK500" s="81">
        <v>31.075999999999997</v>
      </c>
      <c r="BL500" s="81">
        <v>0</v>
      </c>
      <c r="BM500" s="82"/>
      <c r="BN500" s="81">
        <v>0</v>
      </c>
      <c r="BO500" s="81">
        <v>0</v>
      </c>
      <c r="BP500" s="81">
        <v>2</v>
      </c>
      <c r="BQ500" s="81">
        <v>0</v>
      </c>
      <c r="BR500" s="81">
        <v>6</v>
      </c>
      <c r="BS500" s="81">
        <v>0</v>
      </c>
      <c r="BT500"/>
      <c r="BU500" s="80">
        <v>57.177</v>
      </c>
      <c r="BV500" s="80">
        <v>0</v>
      </c>
      <c r="BW500" s="80">
        <v>0</v>
      </c>
      <c r="BX500" s="80">
        <v>0</v>
      </c>
      <c r="BY500" s="80">
        <v>0</v>
      </c>
      <c r="BZ500" s="80">
        <v>0</v>
      </c>
      <c r="CA500" s="80">
        <v>0</v>
      </c>
      <c r="CB500" s="80">
        <v>0</v>
      </c>
      <c r="CC500" s="80">
        <v>0</v>
      </c>
    </row>
    <row r="501" spans="1:81">
      <c r="A501" s="80" t="s">
        <v>2181</v>
      </c>
      <c r="B501" s="80">
        <v>442</v>
      </c>
      <c r="C501" s="80">
        <v>18</v>
      </c>
      <c r="D501" s="80">
        <v>26</v>
      </c>
      <c r="E501" s="80">
        <v>2021</v>
      </c>
      <c r="F501" s="80" t="s">
        <v>75</v>
      </c>
      <c r="G501" s="174" t="s">
        <v>2163</v>
      </c>
      <c r="H501" s="80" t="s">
        <v>2164</v>
      </c>
      <c r="I501" s="177"/>
      <c r="J501" s="81">
        <v>24.38267933881415</v>
      </c>
      <c r="K501" s="81">
        <v>8.5599389683115685</v>
      </c>
      <c r="L501" s="81">
        <v>4.428792990014311</v>
      </c>
      <c r="M501" s="81">
        <v>252.41559685356233</v>
      </c>
      <c r="N501" s="81">
        <v>267.5721546315724</v>
      </c>
      <c r="O501" s="81">
        <v>76.86055582208958</v>
      </c>
      <c r="P501" s="81">
        <v>47.580115732519481</v>
      </c>
      <c r="Q501" s="81">
        <v>14.198004989074244</v>
      </c>
      <c r="R501" s="81">
        <v>0</v>
      </c>
      <c r="S501" s="81">
        <v>14.438604395846079</v>
      </c>
      <c r="T501" s="82"/>
      <c r="U501" s="81">
        <v>4748277</v>
      </c>
      <c r="V501" s="81">
        <v>3955</v>
      </c>
      <c r="W501" s="81">
        <v>52</v>
      </c>
      <c r="X501" s="81">
        <v>75226</v>
      </c>
      <c r="Y501" s="81">
        <v>121783</v>
      </c>
      <c r="Z501" s="81">
        <v>56553</v>
      </c>
      <c r="AA501" s="81">
        <v>10468</v>
      </c>
      <c r="AB501" s="81">
        <v>237939</v>
      </c>
      <c r="AC501" s="81">
        <v>0</v>
      </c>
      <c r="AD501" s="81">
        <v>14.438604395846079</v>
      </c>
      <c r="AE501" s="82"/>
      <c r="AF501" s="81">
        <v>37721180.866511986</v>
      </c>
      <c r="AG501" s="81">
        <v>6562878.9293509806</v>
      </c>
      <c r="AH501" s="81">
        <v>985756.68868101807</v>
      </c>
      <c r="AI501" s="81">
        <v>411228084.33502901</v>
      </c>
      <c r="AJ501" s="81">
        <v>386287796.5053525</v>
      </c>
      <c r="AK501" s="81">
        <v>0</v>
      </c>
      <c r="AL501" s="81">
        <v>0</v>
      </c>
      <c r="AM501" s="81">
        <v>31232798.201100819</v>
      </c>
      <c r="AN501" s="81">
        <v>0</v>
      </c>
      <c r="AO501" s="81">
        <v>0</v>
      </c>
      <c r="AP501" s="82"/>
      <c r="AQ501" s="81">
        <v>2081</v>
      </c>
      <c r="AR501" s="81">
        <v>152</v>
      </c>
      <c r="AS501" s="81">
        <v>0</v>
      </c>
      <c r="AT501" s="81">
        <v>0</v>
      </c>
      <c r="AU501" s="81">
        <v>0</v>
      </c>
      <c r="AV501" s="81">
        <v>1</v>
      </c>
      <c r="AW501" s="81"/>
      <c r="AX501" s="82"/>
      <c r="AY501" s="81">
        <v>7714.4000000000069</v>
      </c>
      <c r="AZ501" s="81">
        <v>2997.6000000000008</v>
      </c>
      <c r="BA501" s="81">
        <v>0</v>
      </c>
      <c r="BB501" s="81">
        <v>0</v>
      </c>
      <c r="BC501" s="81">
        <v>0</v>
      </c>
      <c r="BD501" s="81">
        <v>4850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2182</v>
      </c>
      <c r="B502" s="80">
        <v>442</v>
      </c>
      <c r="C502" s="80">
        <v>19</v>
      </c>
      <c r="D502" s="80">
        <v>26</v>
      </c>
      <c r="E502" s="80">
        <v>2022</v>
      </c>
      <c r="F502" s="80" t="s">
        <v>568</v>
      </c>
      <c r="G502" s="174" t="s">
        <v>2163</v>
      </c>
      <c r="H502" s="80" t="s">
        <v>2164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2265</v>
      </c>
      <c r="AR502" s="81">
        <v>153</v>
      </c>
      <c r="AS502" s="81">
        <v>0</v>
      </c>
      <c r="AT502" s="81">
        <v>0</v>
      </c>
      <c r="AU502" s="81">
        <v>0</v>
      </c>
      <c r="AV502" s="81">
        <v>1</v>
      </c>
      <c r="AW502" s="81"/>
      <c r="AX502" s="82"/>
      <c r="AY502" s="81">
        <v>8547.2000000000044</v>
      </c>
      <c r="AZ502" s="81">
        <v>3008.3000000000011</v>
      </c>
      <c r="BA502" s="81">
        <v>0</v>
      </c>
      <c r="BB502" s="81">
        <v>0</v>
      </c>
      <c r="BC502" s="81">
        <v>0</v>
      </c>
      <c r="BD502" s="81">
        <v>4850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2183</v>
      </c>
      <c r="B503" s="80">
        <v>392</v>
      </c>
      <c r="C503" s="80">
        <v>1</v>
      </c>
      <c r="D503" s="80">
        <v>24</v>
      </c>
      <c r="E503" s="80">
        <v>1990</v>
      </c>
      <c r="F503" s="80" t="s">
        <v>562</v>
      </c>
      <c r="G503" s="80" t="s">
        <v>2184</v>
      </c>
      <c r="H503" s="80" t="s">
        <v>2185</v>
      </c>
      <c r="I503" s="177"/>
      <c r="J503" s="81">
        <v>377.91426747715292</v>
      </c>
      <c r="K503" s="81">
        <v>44.175840132534397</v>
      </c>
      <c r="L503" s="81">
        <v>41.589734636523389</v>
      </c>
      <c r="M503" s="81">
        <v>271.38352690133104</v>
      </c>
      <c r="N503" s="81">
        <v>315.00123950521458</v>
      </c>
      <c r="O503" s="81">
        <v>210.0961419643474</v>
      </c>
      <c r="P503" s="81">
        <v>245.81249217363745</v>
      </c>
      <c r="Q503" s="81">
        <v>14.396853647922105</v>
      </c>
      <c r="R503" s="81">
        <v>0</v>
      </c>
      <c r="S503" s="81">
        <v>12.978576140656729</v>
      </c>
      <c r="T503" s="82"/>
      <c r="U503" s="81">
        <v>56262802</v>
      </c>
      <c r="V503" s="81">
        <v>12882</v>
      </c>
      <c r="W503" s="81">
        <v>592</v>
      </c>
      <c r="X503" s="81">
        <v>93394</v>
      </c>
      <c r="Y503" s="81">
        <v>78290</v>
      </c>
      <c r="Z503" s="81">
        <v>86415</v>
      </c>
      <c r="AA503" s="81">
        <v>59686</v>
      </c>
      <c r="AB503" s="81">
        <v>233756</v>
      </c>
      <c r="AC503" s="81">
        <v>0</v>
      </c>
      <c r="AD503" s="81">
        <v>12.978576140656729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2186</v>
      </c>
      <c r="B504" s="80">
        <v>393</v>
      </c>
      <c r="C504" s="80">
        <v>2</v>
      </c>
      <c r="D504" s="80">
        <v>24</v>
      </c>
      <c r="E504" s="80">
        <v>2005</v>
      </c>
      <c r="F504" s="80" t="s">
        <v>565</v>
      </c>
      <c r="G504" s="80" t="s">
        <v>2184</v>
      </c>
      <c r="H504" s="80" t="s">
        <v>2185</v>
      </c>
      <c r="I504" s="177"/>
      <c r="J504" s="81">
        <v>288.09068498731148</v>
      </c>
      <c r="K504" s="81">
        <v>26.935426243542359</v>
      </c>
      <c r="L504" s="81">
        <v>38.36415196699825</v>
      </c>
      <c r="M504" s="81">
        <v>480.38964205831138</v>
      </c>
      <c r="N504" s="81">
        <v>500.65361463774275</v>
      </c>
      <c r="O504" s="81">
        <v>302.8388235339753</v>
      </c>
      <c r="P504" s="81">
        <v>248.64729581826006</v>
      </c>
      <c r="Q504" s="81">
        <v>14.060489028972549</v>
      </c>
      <c r="R504" s="81">
        <v>0</v>
      </c>
      <c r="S504" s="81">
        <v>27.539550092670499</v>
      </c>
      <c r="T504" s="82"/>
      <c r="U504" s="81">
        <v>51910125</v>
      </c>
      <c r="V504" s="81">
        <v>10347</v>
      </c>
      <c r="W504" s="81">
        <v>513</v>
      </c>
      <c r="X504" s="81">
        <v>88164</v>
      </c>
      <c r="Y504" s="81">
        <v>93552</v>
      </c>
      <c r="Z504" s="81">
        <v>144141</v>
      </c>
      <c r="AA504" s="81">
        <v>49446</v>
      </c>
      <c r="AB504" s="81">
        <v>238658</v>
      </c>
      <c r="AC504" s="81">
        <v>0</v>
      </c>
      <c r="AD504" s="81">
        <v>27.539550092670499</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2187</v>
      </c>
      <c r="B505" s="80">
        <v>394</v>
      </c>
      <c r="C505" s="80">
        <v>3</v>
      </c>
      <c r="D505" s="80">
        <v>24</v>
      </c>
      <c r="E505" s="80">
        <v>2006</v>
      </c>
      <c r="F505" s="80" t="s">
        <v>566</v>
      </c>
      <c r="G505" s="80" t="s">
        <v>2184</v>
      </c>
      <c r="H505" s="80" t="s">
        <v>2185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2188</v>
      </c>
      <c r="B506" s="80">
        <v>395</v>
      </c>
      <c r="C506" s="80">
        <v>4</v>
      </c>
      <c r="D506" s="80">
        <v>24</v>
      </c>
      <c r="E506" s="80">
        <v>2007</v>
      </c>
      <c r="F506" s="80" t="s">
        <v>567</v>
      </c>
      <c r="G506" s="80" t="s">
        <v>2184</v>
      </c>
      <c r="H506" s="80" t="s">
        <v>2185</v>
      </c>
      <c r="I506" s="177"/>
      <c r="J506" s="81">
        <v>345.76911720781465</v>
      </c>
      <c r="K506" s="81">
        <v>25.228227950385786</v>
      </c>
      <c r="L506" s="81">
        <v>31.685830545461222</v>
      </c>
      <c r="M506" s="81">
        <v>478.78277212181109</v>
      </c>
      <c r="N506" s="81">
        <v>447.23683391502789</v>
      </c>
      <c r="O506" s="81">
        <v>293.23677657015998</v>
      </c>
      <c r="P506" s="81">
        <v>244.30013397436198</v>
      </c>
      <c r="Q506" s="81">
        <v>14.848837781996307</v>
      </c>
      <c r="R506" s="81">
        <v>0</v>
      </c>
      <c r="S506" s="81">
        <v>28.578285655684624</v>
      </c>
      <c r="T506" s="82"/>
      <c r="U506" s="81">
        <v>63737665</v>
      </c>
      <c r="V506" s="81">
        <v>9428</v>
      </c>
      <c r="W506" s="81">
        <v>516</v>
      </c>
      <c r="X506" s="81">
        <v>102526</v>
      </c>
      <c r="Y506" s="81">
        <v>95200</v>
      </c>
      <c r="Z506" s="81">
        <v>145091</v>
      </c>
      <c r="AA506" s="81">
        <v>47841</v>
      </c>
      <c r="AB506" s="81">
        <v>238710</v>
      </c>
      <c r="AC506" s="81">
        <v>0</v>
      </c>
      <c r="AD506" s="81">
        <v>28.578285655684624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2189</v>
      </c>
      <c r="B507" s="80">
        <v>396</v>
      </c>
      <c r="C507" s="80">
        <v>5</v>
      </c>
      <c r="D507" s="80">
        <v>24</v>
      </c>
      <c r="E507" s="80">
        <v>2008</v>
      </c>
      <c r="F507" s="80" t="s">
        <v>84</v>
      </c>
      <c r="G507" s="80" t="s">
        <v>2184</v>
      </c>
      <c r="H507" s="80" t="s">
        <v>2185</v>
      </c>
      <c r="I507" s="177"/>
      <c r="J507" s="81">
        <v>285.75197631076799</v>
      </c>
      <c r="K507" s="81">
        <v>18.701323331344366</v>
      </c>
      <c r="L507" s="81">
        <v>28.787312059695594</v>
      </c>
      <c r="M507" s="81">
        <v>517.94907821954973</v>
      </c>
      <c r="N507" s="81">
        <v>409.63778980979407</v>
      </c>
      <c r="O507" s="81">
        <v>283.33076333917569</v>
      </c>
      <c r="P507" s="81">
        <v>237.61016079239175</v>
      </c>
      <c r="Q507" s="81">
        <v>14.593239323625584</v>
      </c>
      <c r="R507" s="81">
        <v>0</v>
      </c>
      <c r="S507" s="81">
        <v>32.38661713279442</v>
      </c>
      <c r="T507" s="82"/>
      <c r="U507" s="81">
        <v>61124198</v>
      </c>
      <c r="V507" s="81">
        <v>9428</v>
      </c>
      <c r="W507" s="81">
        <v>516</v>
      </c>
      <c r="X507" s="81">
        <v>102526</v>
      </c>
      <c r="Y507" s="81">
        <v>95942</v>
      </c>
      <c r="Z507" s="81">
        <v>145110</v>
      </c>
      <c r="AA507" s="81">
        <v>46584</v>
      </c>
      <c r="AB507" s="81">
        <v>238456</v>
      </c>
      <c r="AC507" s="81">
        <v>0</v>
      </c>
      <c r="AD507" s="81">
        <v>32.38661713279442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2190</v>
      </c>
      <c r="B508" s="80">
        <v>397</v>
      </c>
      <c r="C508" s="80">
        <v>6</v>
      </c>
      <c r="D508" s="80">
        <v>24</v>
      </c>
      <c r="E508" s="80">
        <v>2009</v>
      </c>
      <c r="F508" s="80" t="s">
        <v>85</v>
      </c>
      <c r="G508" s="80" t="s">
        <v>2184</v>
      </c>
      <c r="H508" s="80" t="s">
        <v>2185</v>
      </c>
      <c r="I508" s="177"/>
      <c r="J508" s="81">
        <v>315.93025112244516</v>
      </c>
      <c r="K508" s="81">
        <v>19.082863742796082</v>
      </c>
      <c r="L508" s="81">
        <v>43.372509568154378</v>
      </c>
      <c r="M508" s="81">
        <v>542.48679961237042</v>
      </c>
      <c r="N508" s="81">
        <v>416.07651077571552</v>
      </c>
      <c r="O508" s="81">
        <v>288.33226062812423</v>
      </c>
      <c r="P508" s="81">
        <v>225.3443617188783</v>
      </c>
      <c r="Q508" s="81">
        <v>13.91007132957311</v>
      </c>
      <c r="R508" s="81">
        <v>0</v>
      </c>
      <c r="S508" s="81">
        <v>32.512512757341369</v>
      </c>
      <c r="T508" s="82"/>
      <c r="U508" s="81">
        <v>50202009</v>
      </c>
      <c r="V508" s="81">
        <v>9218</v>
      </c>
      <c r="W508" s="81">
        <v>1083</v>
      </c>
      <c r="X508" s="81">
        <v>109491</v>
      </c>
      <c r="Y508" s="81">
        <v>96700</v>
      </c>
      <c r="Z508" s="81">
        <v>145759</v>
      </c>
      <c r="AA508" s="81">
        <v>45355</v>
      </c>
      <c r="AB508" s="81">
        <v>238602</v>
      </c>
      <c r="AC508" s="81">
        <v>0</v>
      </c>
      <c r="AD508" s="81">
        <v>32.512512757341369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171.64000000000001</v>
      </c>
      <c r="BJ508" s="81">
        <v>0</v>
      </c>
      <c r="BK508" s="81">
        <v>43.991999999999997</v>
      </c>
      <c r="BL508" s="81">
        <v>0</v>
      </c>
      <c r="BM508" s="82"/>
      <c r="BN508" s="81">
        <v>0</v>
      </c>
      <c r="BO508" s="81">
        <v>0</v>
      </c>
      <c r="BP508" s="81">
        <v>18</v>
      </c>
      <c r="BQ508" s="81">
        <v>0</v>
      </c>
      <c r="BR508" s="81">
        <v>7</v>
      </c>
      <c r="BS508" s="81">
        <v>0</v>
      </c>
      <c r="BT508"/>
      <c r="BU508" s="80"/>
      <c r="BV508" s="80"/>
      <c r="BW508" s="80"/>
      <c r="BX508" s="80"/>
      <c r="BY508" s="80"/>
      <c r="BZ508" s="80"/>
      <c r="CA508" s="80"/>
      <c r="CB508" s="80"/>
      <c r="CC508" s="80"/>
    </row>
    <row r="509" spans="1:81">
      <c r="A509" s="80" t="s">
        <v>2191</v>
      </c>
      <c r="B509" s="80">
        <v>398</v>
      </c>
      <c r="C509" s="80">
        <v>7</v>
      </c>
      <c r="D509" s="80">
        <v>24</v>
      </c>
      <c r="E509" s="80">
        <v>2010</v>
      </c>
      <c r="F509" s="80" t="s">
        <v>86</v>
      </c>
      <c r="G509" s="80" t="s">
        <v>2184</v>
      </c>
      <c r="H509" s="80" t="s">
        <v>2185</v>
      </c>
      <c r="I509" s="177"/>
      <c r="J509" s="81">
        <v>291.23355326652461</v>
      </c>
      <c r="K509" s="81">
        <v>20.443256655384204</v>
      </c>
      <c r="L509" s="81">
        <v>44.168144651828818</v>
      </c>
      <c r="M509" s="81">
        <v>560.49590170946828</v>
      </c>
      <c r="N509" s="81">
        <v>446.9188933384259</v>
      </c>
      <c r="O509" s="81">
        <v>289.82020428868992</v>
      </c>
      <c r="P509" s="81">
        <v>227.29439880218709</v>
      </c>
      <c r="Q509" s="81">
        <v>14.534797734561419</v>
      </c>
      <c r="R509" s="81">
        <v>0</v>
      </c>
      <c r="S509" s="81">
        <v>31.731935869386213</v>
      </c>
      <c r="T509" s="82"/>
      <c r="U509" s="81">
        <v>54040694</v>
      </c>
      <c r="V509" s="81">
        <v>9218</v>
      </c>
      <c r="W509" s="81">
        <v>1083</v>
      </c>
      <c r="X509" s="81">
        <v>109491</v>
      </c>
      <c r="Y509" s="81">
        <v>97596</v>
      </c>
      <c r="Z509" s="81">
        <v>147192</v>
      </c>
      <c r="AA509" s="81">
        <v>44605</v>
      </c>
      <c r="AB509" s="81">
        <v>238897</v>
      </c>
      <c r="AC509" s="81">
        <v>0</v>
      </c>
      <c r="AD509" s="81">
        <v>31.731935869386213</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164.42400000000001</v>
      </c>
      <c r="BJ509" s="81">
        <v>0</v>
      </c>
      <c r="BK509" s="81">
        <v>46.058999999999997</v>
      </c>
      <c r="BL509" s="81">
        <v>0</v>
      </c>
      <c r="BM509" s="82"/>
      <c r="BN509" s="81">
        <v>0</v>
      </c>
      <c r="BO509" s="81">
        <v>0</v>
      </c>
      <c r="BP509" s="81">
        <v>18</v>
      </c>
      <c r="BQ509" s="81">
        <v>0</v>
      </c>
      <c r="BR509" s="81">
        <v>7</v>
      </c>
      <c r="BS509" s="81">
        <v>0</v>
      </c>
      <c r="BT509"/>
      <c r="BU509" s="80">
        <v>210.483</v>
      </c>
      <c r="BV509" s="80">
        <v>0</v>
      </c>
      <c r="BW509" s="80">
        <v>0</v>
      </c>
      <c r="BX509" s="80">
        <v>0</v>
      </c>
      <c r="BY509" s="80">
        <v>0</v>
      </c>
      <c r="BZ509" s="80">
        <v>0</v>
      </c>
      <c r="CA509" s="80">
        <v>0</v>
      </c>
      <c r="CB509" s="80">
        <v>0</v>
      </c>
      <c r="CC509" s="80">
        <v>0</v>
      </c>
    </row>
    <row r="510" spans="1:81">
      <c r="A510" s="80" t="s">
        <v>2192</v>
      </c>
      <c r="B510" s="80">
        <v>399</v>
      </c>
      <c r="C510" s="80">
        <v>8</v>
      </c>
      <c r="D510" s="80">
        <v>24</v>
      </c>
      <c r="E510" s="80">
        <v>2011</v>
      </c>
      <c r="F510" s="80" t="s">
        <v>87</v>
      </c>
      <c r="G510" s="80" t="s">
        <v>2184</v>
      </c>
      <c r="H510" s="80" t="s">
        <v>2185</v>
      </c>
      <c r="I510" s="177"/>
      <c r="J510" s="81">
        <v>248.42789464411996</v>
      </c>
      <c r="K510" s="81">
        <v>25.658945820458229</v>
      </c>
      <c r="L510" s="81">
        <v>39.409530496804969</v>
      </c>
      <c r="M510" s="81">
        <v>616.83248970514046</v>
      </c>
      <c r="N510" s="81">
        <v>423.72381548757107</v>
      </c>
      <c r="O510" s="81">
        <v>287.28844687617061</v>
      </c>
      <c r="P510" s="81">
        <v>219.09790353842638</v>
      </c>
      <c r="Q510" s="81">
        <v>16.799355407600014</v>
      </c>
      <c r="R510" s="81">
        <v>0</v>
      </c>
      <c r="S510" s="81">
        <v>33.341832971574235</v>
      </c>
      <c r="T510" s="82"/>
      <c r="U510" s="81">
        <v>43712314</v>
      </c>
      <c r="V510" s="81">
        <v>9218</v>
      </c>
      <c r="W510" s="81">
        <v>1083</v>
      </c>
      <c r="X510" s="81">
        <v>109491</v>
      </c>
      <c r="Y510" s="81">
        <v>98535</v>
      </c>
      <c r="Z510" s="81">
        <v>149076</v>
      </c>
      <c r="AA510" s="81">
        <v>44276</v>
      </c>
      <c r="AB510" s="81">
        <v>239381</v>
      </c>
      <c r="AC510" s="81">
        <v>0</v>
      </c>
      <c r="AD510" s="81">
        <v>33.341832971574235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304.08600000000001</v>
      </c>
      <c r="BJ510" s="81">
        <v>0</v>
      </c>
      <c r="BK510" s="81">
        <v>84.790999999999997</v>
      </c>
      <c r="BL510" s="81">
        <v>0</v>
      </c>
      <c r="BM510" s="82"/>
      <c r="BN510" s="81">
        <v>0</v>
      </c>
      <c r="BO510" s="81">
        <v>0</v>
      </c>
      <c r="BP510" s="81">
        <v>20</v>
      </c>
      <c r="BQ510" s="81">
        <v>0</v>
      </c>
      <c r="BR510" s="81">
        <v>9</v>
      </c>
      <c r="BS510" s="81">
        <v>0</v>
      </c>
      <c r="BT510"/>
      <c r="BU510" s="80">
        <v>306.57</v>
      </c>
      <c r="BV510" s="80">
        <v>36.252000000000002</v>
      </c>
      <c r="BW510" s="80">
        <v>6.2</v>
      </c>
      <c r="BX510" s="80">
        <v>0</v>
      </c>
      <c r="BY510" s="80">
        <v>0</v>
      </c>
      <c r="BZ510" s="80">
        <v>0</v>
      </c>
      <c r="CA510" s="80">
        <v>35.899000000000001</v>
      </c>
      <c r="CB510" s="80">
        <v>3.956</v>
      </c>
      <c r="CC510" s="80">
        <v>0</v>
      </c>
    </row>
    <row r="511" spans="1:81">
      <c r="A511" s="80" t="s">
        <v>2193</v>
      </c>
      <c r="B511" s="80">
        <v>400</v>
      </c>
      <c r="C511" s="80">
        <v>9</v>
      </c>
      <c r="D511" s="80">
        <v>24</v>
      </c>
      <c r="E511" s="80">
        <v>2012</v>
      </c>
      <c r="F511" s="80" t="s">
        <v>88</v>
      </c>
      <c r="G511" s="80" t="s">
        <v>2184</v>
      </c>
      <c r="H511" s="80" t="s">
        <v>2185</v>
      </c>
      <c r="I511" s="177"/>
      <c r="J511" s="81">
        <v>248.01641510570855</v>
      </c>
      <c r="K511" s="81">
        <v>23.160444914315434</v>
      </c>
      <c r="L511" s="81">
        <v>40.070142971837484</v>
      </c>
      <c r="M511" s="81">
        <v>555.33975310686765</v>
      </c>
      <c r="N511" s="81">
        <v>420.99807115029802</v>
      </c>
      <c r="O511" s="81">
        <v>289.32581055230236</v>
      </c>
      <c r="P511" s="81">
        <v>217.96566770919674</v>
      </c>
      <c r="Q511" s="81">
        <v>18.494030043714474</v>
      </c>
      <c r="R511" s="81">
        <v>0</v>
      </c>
      <c r="S511" s="81">
        <v>29.426373852073461</v>
      </c>
      <c r="T511" s="82"/>
      <c r="U511" s="81">
        <v>44778126</v>
      </c>
      <c r="V511" s="81">
        <v>9218</v>
      </c>
      <c r="W511" s="81">
        <v>1083</v>
      </c>
      <c r="X511" s="81">
        <v>109491</v>
      </c>
      <c r="Y511" s="81">
        <v>101075</v>
      </c>
      <c r="Z511" s="81">
        <v>151324</v>
      </c>
      <c r="AA511" s="81">
        <v>43798</v>
      </c>
      <c r="AB511" s="81">
        <v>242554</v>
      </c>
      <c r="AC511" s="81">
        <v>0</v>
      </c>
      <c r="AD511" s="81">
        <v>29.426373852073461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294.089</v>
      </c>
      <c r="BJ511" s="81">
        <v>0</v>
      </c>
      <c r="BK511" s="81">
        <v>97.02000000000001</v>
      </c>
      <c r="BL511" s="81">
        <v>0</v>
      </c>
      <c r="BM511" s="82"/>
      <c r="BN511" s="81">
        <v>0</v>
      </c>
      <c r="BO511" s="81">
        <v>0</v>
      </c>
      <c r="BP511" s="81">
        <v>21</v>
      </c>
      <c r="BQ511" s="81">
        <v>0</v>
      </c>
      <c r="BR511" s="81">
        <v>9</v>
      </c>
      <c r="BS511" s="81">
        <v>0</v>
      </c>
      <c r="BT511"/>
      <c r="BU511" s="80">
        <v>299.56099999999998</v>
      </c>
      <c r="BV511" s="80">
        <v>46.706000000000003</v>
      </c>
      <c r="BW511" s="80">
        <v>6.4939999999999998</v>
      </c>
      <c r="BX511" s="80">
        <v>0</v>
      </c>
      <c r="BY511" s="80">
        <v>0</v>
      </c>
      <c r="BZ511" s="80">
        <v>0</v>
      </c>
      <c r="CA511" s="80">
        <v>29.484000000000002</v>
      </c>
      <c r="CB511" s="80">
        <v>8.8640000000000008</v>
      </c>
      <c r="CC511" s="80">
        <v>0</v>
      </c>
    </row>
    <row r="512" spans="1:81">
      <c r="A512" s="80" t="s">
        <v>2194</v>
      </c>
      <c r="B512" s="80">
        <v>401</v>
      </c>
      <c r="C512" s="80">
        <v>10</v>
      </c>
      <c r="D512" s="80">
        <v>24</v>
      </c>
      <c r="E512" s="80">
        <v>2013</v>
      </c>
      <c r="F512" s="80" t="s">
        <v>89</v>
      </c>
      <c r="G512" s="80" t="s">
        <v>2184</v>
      </c>
      <c r="H512" s="80" t="s">
        <v>2185</v>
      </c>
      <c r="I512" s="177"/>
      <c r="J512" s="81">
        <v>256.67876363569587</v>
      </c>
      <c r="K512" s="81">
        <v>19.051437874788277</v>
      </c>
      <c r="L512" s="81">
        <v>40.732755677478494</v>
      </c>
      <c r="M512" s="81">
        <v>535.35789427667169</v>
      </c>
      <c r="N512" s="81">
        <v>454.76920010197694</v>
      </c>
      <c r="O512" s="81">
        <v>280.82004104224239</v>
      </c>
      <c r="P512" s="81">
        <v>217.7578939811319</v>
      </c>
      <c r="Q512" s="81">
        <v>18.818523932728169</v>
      </c>
      <c r="R512" s="81">
        <v>0</v>
      </c>
      <c r="S512" s="81">
        <v>29.632726367679126</v>
      </c>
      <c r="T512" s="82"/>
      <c r="U512" s="81">
        <v>46019505</v>
      </c>
      <c r="V512" s="81">
        <v>9218</v>
      </c>
      <c r="W512" s="81">
        <v>1083</v>
      </c>
      <c r="X512" s="81">
        <v>109491</v>
      </c>
      <c r="Y512" s="81">
        <v>102015</v>
      </c>
      <c r="Z512" s="81">
        <v>153433</v>
      </c>
      <c r="AA512" s="81">
        <v>43592</v>
      </c>
      <c r="AB512" s="81">
        <v>243271</v>
      </c>
      <c r="AC512" s="81">
        <v>0</v>
      </c>
      <c r="AD512" s="81">
        <v>29.632726367679126</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303.52</v>
      </c>
      <c r="BJ512" s="81">
        <v>0</v>
      </c>
      <c r="BK512" s="81">
        <v>98.117999999999995</v>
      </c>
      <c r="BL512" s="81">
        <v>0</v>
      </c>
      <c r="BM512" s="82"/>
      <c r="BN512" s="81">
        <v>0</v>
      </c>
      <c r="BO512" s="81">
        <v>0</v>
      </c>
      <c r="BP512" s="81">
        <v>20</v>
      </c>
      <c r="BQ512" s="81">
        <v>0</v>
      </c>
      <c r="BR512" s="81">
        <v>9</v>
      </c>
      <c r="BS512" s="81">
        <v>0</v>
      </c>
      <c r="BT512"/>
      <c r="BU512" s="80">
        <v>302.83600000000001</v>
      </c>
      <c r="BV512" s="80">
        <v>46.648000000000003</v>
      </c>
      <c r="BW512" s="80">
        <v>6.9909999999999997</v>
      </c>
      <c r="BX512" s="80">
        <v>0</v>
      </c>
      <c r="BY512" s="80">
        <v>0</v>
      </c>
      <c r="BZ512" s="80">
        <v>0</v>
      </c>
      <c r="CA512" s="80">
        <v>39.067</v>
      </c>
      <c r="CB512" s="80">
        <v>6.0960000000000001</v>
      </c>
      <c r="CC512" s="80">
        <v>0</v>
      </c>
    </row>
    <row r="513" spans="1:81">
      <c r="A513" s="80" t="s">
        <v>2195</v>
      </c>
      <c r="B513" s="80">
        <v>402</v>
      </c>
      <c r="C513" s="80">
        <v>11</v>
      </c>
      <c r="D513" s="80">
        <v>24</v>
      </c>
      <c r="E513" s="80">
        <v>2014</v>
      </c>
      <c r="F513" s="80" t="s">
        <v>90</v>
      </c>
      <c r="G513" s="80" t="s">
        <v>2184</v>
      </c>
      <c r="H513" s="80" t="s">
        <v>2185</v>
      </c>
      <c r="I513" s="177"/>
      <c r="J513" s="81">
        <v>246.54629658315901</v>
      </c>
      <c r="K513" s="81">
        <v>19.457412496639471</v>
      </c>
      <c r="L513" s="81">
        <v>19.637274630846417</v>
      </c>
      <c r="M513" s="81">
        <v>510.10995447962927</v>
      </c>
      <c r="N513" s="81">
        <v>453.1771844316022</v>
      </c>
      <c r="O513" s="81">
        <v>269.13287527334472</v>
      </c>
      <c r="P513" s="81">
        <v>218.14731220850044</v>
      </c>
      <c r="Q513" s="81">
        <v>17.994292617015788</v>
      </c>
      <c r="R513" s="81">
        <v>0</v>
      </c>
      <c r="S513" s="81">
        <v>31.05713958958556</v>
      </c>
      <c r="T513" s="82"/>
      <c r="U513" s="81">
        <v>48387158</v>
      </c>
      <c r="V513" s="81">
        <v>8017</v>
      </c>
      <c r="W513" s="81">
        <v>725</v>
      </c>
      <c r="X513" s="81">
        <v>104796</v>
      </c>
      <c r="Y513" s="81">
        <v>102541</v>
      </c>
      <c r="Z513" s="81">
        <v>154872</v>
      </c>
      <c r="AA513" s="81">
        <v>43444</v>
      </c>
      <c r="AB513" s="81">
        <v>242446</v>
      </c>
      <c r="AC513" s="81">
        <v>0</v>
      </c>
      <c r="AD513" s="81">
        <v>31.05713958958556</v>
      </c>
      <c r="AE513" s="82"/>
      <c r="AF513" s="81">
        <v>343738660.20400041</v>
      </c>
      <c r="AG513" s="81">
        <v>16036859.365131093</v>
      </c>
      <c r="AH513" s="81">
        <v>5020865.0527779385</v>
      </c>
      <c r="AI513" s="81">
        <v>634200672.43552244</v>
      </c>
      <c r="AJ513" s="81">
        <v>562891915.55588377</v>
      </c>
      <c r="AK513" s="81">
        <v>0</v>
      </c>
      <c r="AL513" s="81">
        <v>0</v>
      </c>
      <c r="AM513" s="81">
        <v>33284212.877303984</v>
      </c>
      <c r="AN513" s="81">
        <v>0</v>
      </c>
      <c r="AO513" s="81">
        <v>0</v>
      </c>
      <c r="AP513" s="82"/>
      <c r="AQ513" s="81">
        <v>6292</v>
      </c>
      <c r="AR513" s="81">
        <v>1036</v>
      </c>
      <c r="AS513" s="81">
        <v>0</v>
      </c>
      <c r="AT513" s="81">
        <v>5</v>
      </c>
      <c r="AU513" s="81">
        <v>0</v>
      </c>
      <c r="AV513" s="81">
        <v>1</v>
      </c>
      <c r="AW513" s="81" t="s">
        <v>564</v>
      </c>
      <c r="AX513" s="82"/>
      <c r="AY513" s="81">
        <v>26379</v>
      </c>
      <c r="AZ513" s="81">
        <v>32513</v>
      </c>
      <c r="BA513" s="81">
        <v>0</v>
      </c>
      <c r="BB513" s="81">
        <v>2931.5</v>
      </c>
      <c r="BC513" s="81">
        <v>0</v>
      </c>
      <c r="BD513" s="81">
        <v>315</v>
      </c>
      <c r="BE513" s="81" t="s">
        <v>564</v>
      </c>
      <c r="BF513" s="82"/>
      <c r="BG513" s="81">
        <v>0</v>
      </c>
      <c r="BH513" s="81">
        <v>0</v>
      </c>
      <c r="BI513" s="81">
        <v>305.54899999999998</v>
      </c>
      <c r="BJ513" s="81">
        <v>0</v>
      </c>
      <c r="BK513" s="81">
        <v>96.41</v>
      </c>
      <c r="BL513" s="81">
        <v>0</v>
      </c>
      <c r="BM513" s="82"/>
      <c r="BN513" s="81">
        <v>0</v>
      </c>
      <c r="BO513" s="81">
        <v>0</v>
      </c>
      <c r="BP513" s="81">
        <v>20</v>
      </c>
      <c r="BQ513" s="81">
        <v>0</v>
      </c>
      <c r="BR513" s="81">
        <v>9</v>
      </c>
      <c r="BS513" s="81">
        <v>0</v>
      </c>
      <c r="BT513"/>
      <c r="BU513" s="80">
        <v>301.29599999999999</v>
      </c>
      <c r="BV513" s="80">
        <v>46.598999999999997</v>
      </c>
      <c r="BW513" s="80">
        <v>6.6360000000000001</v>
      </c>
      <c r="BX513" s="80">
        <v>0</v>
      </c>
      <c r="BY513" s="80">
        <v>0</v>
      </c>
      <c r="BZ513" s="80">
        <v>0</v>
      </c>
      <c r="CA513" s="80">
        <v>37.055999999999997</v>
      </c>
      <c r="CB513" s="80">
        <v>10.372</v>
      </c>
      <c r="CC513" s="80">
        <v>0</v>
      </c>
    </row>
    <row r="514" spans="1:81">
      <c r="A514" s="80" t="s">
        <v>2196</v>
      </c>
      <c r="B514" s="80">
        <v>403</v>
      </c>
      <c r="C514" s="80">
        <v>12</v>
      </c>
      <c r="D514" s="80">
        <v>24</v>
      </c>
      <c r="E514" s="80">
        <v>2015</v>
      </c>
      <c r="F514" s="80" t="s">
        <v>91</v>
      </c>
      <c r="G514" s="80" t="s">
        <v>2184</v>
      </c>
      <c r="H514" s="80" t="s">
        <v>2185</v>
      </c>
      <c r="I514" s="177"/>
      <c r="J514" s="81">
        <v>230.99253617696078</v>
      </c>
      <c r="K514" s="81">
        <v>18.107040835492953</v>
      </c>
      <c r="L514" s="81">
        <v>21.18564549111634</v>
      </c>
      <c r="M514" s="81">
        <v>543.80222650794815</v>
      </c>
      <c r="N514" s="81">
        <v>390.17942602364957</v>
      </c>
      <c r="O514" s="81">
        <v>268.51814319832727</v>
      </c>
      <c r="P514" s="81">
        <v>217.12293375543476</v>
      </c>
      <c r="Q514" s="81">
        <v>17.568291801069471</v>
      </c>
      <c r="R514" s="81">
        <v>0</v>
      </c>
      <c r="S514" s="81">
        <v>28.30301306328063</v>
      </c>
      <c r="T514" s="82"/>
      <c r="U514" s="81">
        <v>48935999</v>
      </c>
      <c r="V514" s="81">
        <v>8017</v>
      </c>
      <c r="W514" s="81">
        <v>725</v>
      </c>
      <c r="X514" s="81">
        <v>104796</v>
      </c>
      <c r="Y514" s="81">
        <v>103007</v>
      </c>
      <c r="Z514" s="81">
        <v>156007</v>
      </c>
      <c r="AA514" s="81">
        <v>43206</v>
      </c>
      <c r="AB514" s="81">
        <v>241796</v>
      </c>
      <c r="AC514" s="81">
        <v>0</v>
      </c>
      <c r="AD514" s="81">
        <v>28.30301306328063</v>
      </c>
      <c r="AE514" s="82"/>
      <c r="AF514" s="81">
        <v>332367798.25458562</v>
      </c>
      <c r="AG514" s="81">
        <v>13921043.592060434</v>
      </c>
      <c r="AH514" s="81">
        <v>4455207.704597177</v>
      </c>
      <c r="AI514" s="81">
        <v>680548065.74677801</v>
      </c>
      <c r="AJ514" s="81">
        <v>489102462.37488878</v>
      </c>
      <c r="AK514" s="81">
        <v>0</v>
      </c>
      <c r="AL514" s="81">
        <v>0</v>
      </c>
      <c r="AM514" s="81">
        <v>33137127.503928404</v>
      </c>
      <c r="AN514" s="81">
        <v>0</v>
      </c>
      <c r="AO514" s="81">
        <v>0</v>
      </c>
      <c r="AP514" s="82"/>
      <c r="AQ514" s="81">
        <v>6783</v>
      </c>
      <c r="AR514" s="81">
        <v>1519</v>
      </c>
      <c r="AS514" s="81">
        <v>0</v>
      </c>
      <c r="AT514" s="81">
        <v>5</v>
      </c>
      <c r="AU514" s="81">
        <v>0</v>
      </c>
      <c r="AV514" s="81">
        <v>1</v>
      </c>
      <c r="AW514" s="81" t="s">
        <v>564</v>
      </c>
      <c r="AX514" s="82"/>
      <c r="AY514" s="81">
        <v>28740.1</v>
      </c>
      <c r="AZ514" s="81">
        <v>45952.9</v>
      </c>
      <c r="BA514" s="81">
        <v>0</v>
      </c>
      <c r="BB514" s="81">
        <v>2931.5</v>
      </c>
      <c r="BC514" s="81">
        <v>0</v>
      </c>
      <c r="BD514" s="81">
        <v>315</v>
      </c>
      <c r="BE514" s="81" t="s">
        <v>564</v>
      </c>
      <c r="BF514" s="82"/>
      <c r="BG514" s="81">
        <v>0</v>
      </c>
      <c r="BH514" s="81">
        <v>0</v>
      </c>
      <c r="BI514" s="81">
        <v>179.851</v>
      </c>
      <c r="BJ514" s="81">
        <v>0</v>
      </c>
      <c r="BK514" s="81">
        <v>83.323000000000008</v>
      </c>
      <c r="BL514" s="81">
        <v>0</v>
      </c>
      <c r="BM514" s="82"/>
      <c r="BN514" s="81">
        <v>0</v>
      </c>
      <c r="BO514" s="81">
        <v>0</v>
      </c>
      <c r="BP514" s="81">
        <v>20</v>
      </c>
      <c r="BQ514" s="81">
        <v>0</v>
      </c>
      <c r="BR514" s="81">
        <v>5</v>
      </c>
      <c r="BS514" s="81">
        <v>0</v>
      </c>
      <c r="BT514"/>
      <c r="BU514" s="80">
        <v>209.75</v>
      </c>
      <c r="BV514" s="80">
        <v>46.603000000000002</v>
      </c>
      <c r="BW514" s="80">
        <v>6.8209999999999997</v>
      </c>
      <c r="BX514" s="80">
        <v>0</v>
      </c>
      <c r="BY514" s="80">
        <v>0</v>
      </c>
      <c r="BZ514" s="80">
        <v>0</v>
      </c>
      <c r="CA514" s="80">
        <v>0</v>
      </c>
      <c r="CB514" s="80">
        <v>0</v>
      </c>
      <c r="CC514" s="80">
        <v>0</v>
      </c>
    </row>
    <row r="515" spans="1:81">
      <c r="A515" s="80" t="s">
        <v>2197</v>
      </c>
      <c r="B515" s="80">
        <v>404</v>
      </c>
      <c r="C515" s="80">
        <v>13</v>
      </c>
      <c r="D515" s="80">
        <v>24</v>
      </c>
      <c r="E515" s="80">
        <v>2016</v>
      </c>
      <c r="F515" s="80" t="s">
        <v>92</v>
      </c>
      <c r="G515" s="80" t="s">
        <v>2184</v>
      </c>
      <c r="H515" s="80" t="s">
        <v>2185</v>
      </c>
      <c r="I515" s="177"/>
      <c r="J515" s="81">
        <v>240.88214592257492</v>
      </c>
      <c r="K515" s="81">
        <v>18.215849289373335</v>
      </c>
      <c r="L515" s="81">
        <v>20.35998964162253</v>
      </c>
      <c r="M515" s="81">
        <v>439.60230307488132</v>
      </c>
      <c r="N515" s="81">
        <v>418.26976743100897</v>
      </c>
      <c r="O515" s="81">
        <v>267.83334934352325</v>
      </c>
      <c r="P515" s="81">
        <v>212.07835369981629</v>
      </c>
      <c r="Q515" s="81">
        <v>17.041530623740318</v>
      </c>
      <c r="R515" s="81">
        <v>0</v>
      </c>
      <c r="S515" s="81">
        <v>31.414668319731742</v>
      </c>
      <c r="T515" s="82"/>
      <c r="U515" s="81">
        <v>50642883</v>
      </c>
      <c r="V515" s="81">
        <v>8017</v>
      </c>
      <c r="W515" s="81">
        <v>725</v>
      </c>
      <c r="X515" s="81">
        <v>104796</v>
      </c>
      <c r="Y515" s="81">
        <v>103718</v>
      </c>
      <c r="Z515" s="81">
        <v>157522</v>
      </c>
      <c r="AA515" s="81">
        <v>43649</v>
      </c>
      <c r="AB515" s="81">
        <v>241272</v>
      </c>
      <c r="AC515" s="81">
        <v>0</v>
      </c>
      <c r="AD515" s="81">
        <v>31.414668319731739</v>
      </c>
      <c r="AE515" s="82"/>
      <c r="AF515" s="81">
        <v>353835014.3894521</v>
      </c>
      <c r="AG515" s="81">
        <v>13460995.920896159</v>
      </c>
      <c r="AH515" s="81">
        <v>3325048.730181803</v>
      </c>
      <c r="AI515" s="81">
        <v>662061107.74335051</v>
      </c>
      <c r="AJ515" s="81">
        <v>515580332.94674933</v>
      </c>
      <c r="AK515" s="81">
        <v>0</v>
      </c>
      <c r="AL515" s="81">
        <v>0</v>
      </c>
      <c r="AM515" s="81">
        <v>33091004.00783113</v>
      </c>
      <c r="AN515" s="81">
        <v>0</v>
      </c>
      <c r="AO515" s="81">
        <v>0</v>
      </c>
      <c r="AP515" s="82"/>
      <c r="AQ515" s="81">
        <v>7333</v>
      </c>
      <c r="AR515" s="81">
        <v>1760</v>
      </c>
      <c r="AS515" s="81">
        <v>0</v>
      </c>
      <c r="AT515" s="81">
        <v>6</v>
      </c>
      <c r="AU515" s="81">
        <v>0</v>
      </c>
      <c r="AV515" s="81">
        <v>1</v>
      </c>
      <c r="AW515" s="81" t="s">
        <v>564</v>
      </c>
      <c r="AX515" s="82"/>
      <c r="AY515" s="81">
        <v>31226.3</v>
      </c>
      <c r="AZ515" s="81">
        <v>54476.9</v>
      </c>
      <c r="BA515" s="81">
        <v>0</v>
      </c>
      <c r="BB515" s="81">
        <v>2981.4</v>
      </c>
      <c r="BC515" s="81">
        <v>0</v>
      </c>
      <c r="BD515" s="81">
        <v>315</v>
      </c>
      <c r="BE515" s="81" t="s">
        <v>564</v>
      </c>
      <c r="BF515" s="82"/>
      <c r="BG515" s="81">
        <v>0</v>
      </c>
      <c r="BH515" s="81">
        <v>0</v>
      </c>
      <c r="BI515" s="81">
        <v>274.911</v>
      </c>
      <c r="BJ515" s="81">
        <v>0</v>
      </c>
      <c r="BK515" s="81">
        <v>83.335999999999999</v>
      </c>
      <c r="BL515" s="81">
        <v>0</v>
      </c>
      <c r="BM515" s="82"/>
      <c r="BN515" s="81">
        <v>0</v>
      </c>
      <c r="BO515" s="81">
        <v>0</v>
      </c>
      <c r="BP515" s="81">
        <v>20</v>
      </c>
      <c r="BQ515" s="81">
        <v>0</v>
      </c>
      <c r="BR515" s="81">
        <v>5</v>
      </c>
      <c r="BS515" s="81">
        <v>0</v>
      </c>
      <c r="BT515"/>
      <c r="BU515" s="80">
        <v>280.60399999999998</v>
      </c>
      <c r="BV515" s="80">
        <v>46.905000000000001</v>
      </c>
      <c r="BW515" s="80">
        <v>7.05</v>
      </c>
      <c r="BX515" s="80">
        <v>0</v>
      </c>
      <c r="BY515" s="80">
        <v>0</v>
      </c>
      <c r="BZ515" s="80">
        <v>0.58599999999999997</v>
      </c>
      <c r="CA515" s="80">
        <v>20.055</v>
      </c>
      <c r="CB515" s="80">
        <v>3.0470000000000002</v>
      </c>
      <c r="CC515" s="80">
        <v>0</v>
      </c>
    </row>
    <row r="516" spans="1:81">
      <c r="A516" s="80" t="s">
        <v>2198</v>
      </c>
      <c r="B516" s="80">
        <v>405</v>
      </c>
      <c r="C516" s="80">
        <v>14</v>
      </c>
      <c r="D516" s="80">
        <v>24</v>
      </c>
      <c r="E516" s="80">
        <v>2017</v>
      </c>
      <c r="F516" s="80" t="s">
        <v>71</v>
      </c>
      <c r="G516" s="80" t="s">
        <v>2184</v>
      </c>
      <c r="H516" s="80" t="s">
        <v>2185</v>
      </c>
      <c r="I516" s="177"/>
      <c r="J516" s="81">
        <v>225.20136780130551</v>
      </c>
      <c r="K516" s="81">
        <v>17.964069790807933</v>
      </c>
      <c r="L516" s="81">
        <v>20.02170503289819</v>
      </c>
      <c r="M516" s="81">
        <v>417.62116522316325</v>
      </c>
      <c r="N516" s="81">
        <v>434.10976593012788</v>
      </c>
      <c r="O516" s="81">
        <v>264.94984153630844</v>
      </c>
      <c r="P516" s="81">
        <v>209.70173311513386</v>
      </c>
      <c r="Q516" s="81">
        <v>16.415516953039912</v>
      </c>
      <c r="R516" s="81">
        <v>0</v>
      </c>
      <c r="S516" s="81">
        <v>28.413930529376053</v>
      </c>
      <c r="T516" s="82"/>
      <c r="U516" s="81">
        <v>50263854</v>
      </c>
      <c r="V516" s="81">
        <v>8017</v>
      </c>
      <c r="W516" s="81">
        <v>725</v>
      </c>
      <c r="X516" s="81">
        <v>104796</v>
      </c>
      <c r="Y516" s="81">
        <v>104483</v>
      </c>
      <c r="Z516" s="81">
        <v>158411</v>
      </c>
      <c r="AA516" s="81">
        <v>43435</v>
      </c>
      <c r="AB516" s="81">
        <v>240342</v>
      </c>
      <c r="AC516" s="81">
        <v>0</v>
      </c>
      <c r="AD516" s="81">
        <v>28.413930529376049</v>
      </c>
      <c r="AE516" s="82"/>
      <c r="AF516" s="81">
        <v>335310113.5840615</v>
      </c>
      <c r="AG516" s="81">
        <v>13424907.113392239</v>
      </c>
      <c r="AH516" s="81">
        <v>4288291.1992494743</v>
      </c>
      <c r="AI516" s="81">
        <v>655762065.06779313</v>
      </c>
      <c r="AJ516" s="81">
        <v>512716781.15521282</v>
      </c>
      <c r="AK516" s="81">
        <v>0</v>
      </c>
      <c r="AL516" s="81">
        <v>0</v>
      </c>
      <c r="AM516" s="81">
        <v>33015031.19580698</v>
      </c>
      <c r="AN516" s="81">
        <v>0</v>
      </c>
      <c r="AO516" s="81">
        <v>0</v>
      </c>
      <c r="AP516" s="82"/>
      <c r="AQ516" s="81">
        <v>7751</v>
      </c>
      <c r="AR516" s="81">
        <v>1909</v>
      </c>
      <c r="AS516" s="81">
        <v>0</v>
      </c>
      <c r="AT516" s="81">
        <v>9</v>
      </c>
      <c r="AU516" s="81">
        <v>0</v>
      </c>
      <c r="AV516" s="81">
        <v>1</v>
      </c>
      <c r="AW516" s="81" t="s">
        <v>564</v>
      </c>
      <c r="AX516" s="82"/>
      <c r="AY516" s="81">
        <v>33280.300000000003</v>
      </c>
      <c r="AZ516" s="81">
        <v>58124.199999999968</v>
      </c>
      <c r="BA516" s="81">
        <v>0</v>
      </c>
      <c r="BB516" s="81">
        <v>9261.2000000000007</v>
      </c>
      <c r="BC516" s="81">
        <v>0</v>
      </c>
      <c r="BD516" s="81">
        <v>315</v>
      </c>
      <c r="BE516" s="81" t="s">
        <v>564</v>
      </c>
      <c r="BF516" s="82"/>
      <c r="BG516" s="81">
        <v>0</v>
      </c>
      <c r="BH516" s="81">
        <v>0</v>
      </c>
      <c r="BI516" s="81">
        <v>273.79500000000002</v>
      </c>
      <c r="BJ516" s="81">
        <v>0</v>
      </c>
      <c r="BK516" s="81">
        <v>81.953000000000003</v>
      </c>
      <c r="BL516" s="81">
        <v>0</v>
      </c>
      <c r="BM516" s="82"/>
      <c r="BN516" s="81">
        <v>0</v>
      </c>
      <c r="BO516" s="81">
        <v>0</v>
      </c>
      <c r="BP516" s="81">
        <v>20</v>
      </c>
      <c r="BQ516" s="81">
        <v>0</v>
      </c>
      <c r="BR516" s="81">
        <v>4</v>
      </c>
      <c r="BS516" s="81">
        <v>0</v>
      </c>
      <c r="BT516"/>
      <c r="BU516" s="80">
        <v>279.61399999999998</v>
      </c>
      <c r="BV516" s="80">
        <v>46.573</v>
      </c>
      <c r="BW516" s="80">
        <v>6.9989999999999997</v>
      </c>
      <c r="BX516" s="80">
        <v>0</v>
      </c>
      <c r="BY516" s="80">
        <v>0</v>
      </c>
      <c r="BZ516" s="80">
        <v>0</v>
      </c>
      <c r="CA516" s="80">
        <v>19.52</v>
      </c>
      <c r="CB516" s="80">
        <v>3.0419999999999998</v>
      </c>
      <c r="CC516" s="80">
        <v>0</v>
      </c>
    </row>
    <row r="517" spans="1:81">
      <c r="A517" s="80" t="s">
        <v>2199</v>
      </c>
      <c r="B517" s="80">
        <v>406</v>
      </c>
      <c r="C517" s="80">
        <v>15</v>
      </c>
      <c r="D517" s="80">
        <v>24</v>
      </c>
      <c r="E517" s="80">
        <v>2018</v>
      </c>
      <c r="F517" s="80" t="s">
        <v>93</v>
      </c>
      <c r="G517" s="80" t="s">
        <v>2184</v>
      </c>
      <c r="H517" s="80" t="s">
        <v>2185</v>
      </c>
      <c r="I517" s="177"/>
      <c r="J517" s="81">
        <v>242.14971094287114</v>
      </c>
      <c r="K517" s="81">
        <v>16.856703032589817</v>
      </c>
      <c r="L517" s="81">
        <v>17.949447152897054</v>
      </c>
      <c r="M517" s="81">
        <v>406.43627943867511</v>
      </c>
      <c r="N517" s="81">
        <v>423.94783583037014</v>
      </c>
      <c r="O517" s="81">
        <v>261.28655216271687</v>
      </c>
      <c r="P517" s="81">
        <v>207.61909217472149</v>
      </c>
      <c r="Q517" s="81">
        <v>15.187961956747513</v>
      </c>
      <c r="R517" s="81">
        <v>0</v>
      </c>
      <c r="S517" s="81">
        <v>32.193968514446262</v>
      </c>
      <c r="T517" s="82"/>
      <c r="U517" s="81">
        <v>58104881.999999993</v>
      </c>
      <c r="V517" s="81">
        <v>8017</v>
      </c>
      <c r="W517" s="81">
        <v>725</v>
      </c>
      <c r="X517" s="81">
        <v>104796</v>
      </c>
      <c r="Y517" s="81">
        <v>105278</v>
      </c>
      <c r="Z517" s="81">
        <v>159212</v>
      </c>
      <c r="AA517" s="81">
        <v>43436</v>
      </c>
      <c r="AB517" s="81">
        <v>239635</v>
      </c>
      <c r="AC517" s="81">
        <v>0</v>
      </c>
      <c r="AD517" s="81">
        <v>32.193968514446262</v>
      </c>
      <c r="AE517" s="82"/>
      <c r="AF517" s="81">
        <v>370629651.89438951</v>
      </c>
      <c r="AG517" s="81">
        <v>11925264.163799981</v>
      </c>
      <c r="AH517" s="81">
        <v>4052121.9060155451</v>
      </c>
      <c r="AI517" s="81">
        <v>626370908.37629056</v>
      </c>
      <c r="AJ517" s="81">
        <v>515428143.05727649</v>
      </c>
      <c r="AK517" s="81">
        <v>0</v>
      </c>
      <c r="AL517" s="81">
        <v>0</v>
      </c>
      <c r="AM517" s="81">
        <v>32986023.915385969</v>
      </c>
      <c r="AN517" s="81">
        <v>0</v>
      </c>
      <c r="AO517" s="81">
        <v>0</v>
      </c>
      <c r="AP517" s="82"/>
      <c r="AQ517" s="81">
        <v>8289</v>
      </c>
      <c r="AR517" s="81">
        <v>2074</v>
      </c>
      <c r="AS517" s="81">
        <v>0</v>
      </c>
      <c r="AT517" s="81">
        <v>11</v>
      </c>
      <c r="AU517" s="81">
        <v>0</v>
      </c>
      <c r="AV517" s="81">
        <v>1</v>
      </c>
      <c r="AW517" s="81" t="s">
        <v>564</v>
      </c>
      <c r="AX517" s="82"/>
      <c r="AY517" s="81">
        <v>35884.699999999997</v>
      </c>
      <c r="AZ517" s="81">
        <v>62253</v>
      </c>
      <c r="BA517" s="81">
        <v>0</v>
      </c>
      <c r="BB517" s="81">
        <v>9361</v>
      </c>
      <c r="BC517" s="81">
        <v>0</v>
      </c>
      <c r="BD517" s="81">
        <v>315</v>
      </c>
      <c r="BE517" s="81" t="s">
        <v>564</v>
      </c>
      <c r="BF517" s="82"/>
      <c r="BG517" s="81">
        <v>0</v>
      </c>
      <c r="BH517" s="81">
        <v>0</v>
      </c>
      <c r="BI517" s="81">
        <v>271.93799999999999</v>
      </c>
      <c r="BJ517" s="81">
        <v>0</v>
      </c>
      <c r="BK517" s="81">
        <v>85.287000000000006</v>
      </c>
      <c r="BL517" s="81">
        <v>0</v>
      </c>
      <c r="BM517" s="82"/>
      <c r="BN517" s="81">
        <v>0</v>
      </c>
      <c r="BO517" s="81">
        <v>0</v>
      </c>
      <c r="BP517" s="81">
        <v>20</v>
      </c>
      <c r="BQ517" s="81">
        <v>0</v>
      </c>
      <c r="BR517" s="81">
        <v>5</v>
      </c>
      <c r="BS517" s="81">
        <v>0</v>
      </c>
      <c r="BT517"/>
      <c r="BU517" s="80">
        <v>279.96899999999999</v>
      </c>
      <c r="BV517" s="80">
        <v>46.073999999999998</v>
      </c>
      <c r="BW517" s="80">
        <v>7.1289999999999996</v>
      </c>
      <c r="BX517" s="80">
        <v>0</v>
      </c>
      <c r="BY517" s="80">
        <v>0</v>
      </c>
      <c r="BZ517" s="80">
        <v>0</v>
      </c>
      <c r="CA517" s="80">
        <v>21.210999999999999</v>
      </c>
      <c r="CB517" s="80">
        <v>2.8420000000000001</v>
      </c>
      <c r="CC517" s="80">
        <v>0</v>
      </c>
    </row>
    <row r="518" spans="1:81">
      <c r="A518" s="80" t="s">
        <v>2200</v>
      </c>
      <c r="B518" s="80">
        <v>407</v>
      </c>
      <c r="C518" s="80">
        <v>16</v>
      </c>
      <c r="D518" s="80">
        <v>24</v>
      </c>
      <c r="E518" s="80">
        <v>2019</v>
      </c>
      <c r="F518" s="80" t="s">
        <v>73</v>
      </c>
      <c r="G518" s="80" t="s">
        <v>2184</v>
      </c>
      <c r="H518" s="80" t="s">
        <v>2185</v>
      </c>
      <c r="I518" s="177"/>
      <c r="J518" s="81">
        <v>239.53401523553558</v>
      </c>
      <c r="K518" s="81">
        <v>15.301145267323422</v>
      </c>
      <c r="L518" s="81">
        <v>18.047150192550969</v>
      </c>
      <c r="M518" s="81">
        <v>389.20594771165281</v>
      </c>
      <c r="N518" s="81">
        <v>378.47548368099206</v>
      </c>
      <c r="O518" s="81">
        <v>255.78989252463938</v>
      </c>
      <c r="P518" s="81">
        <v>205.73651875098943</v>
      </c>
      <c r="Q518" s="81">
        <v>14.732171379320038</v>
      </c>
      <c r="R518" s="81">
        <v>0</v>
      </c>
      <c r="S518" s="81">
        <v>35.111214963114953</v>
      </c>
      <c r="T518" s="82"/>
      <c r="U518" s="81">
        <v>58262573</v>
      </c>
      <c r="V518" s="81">
        <v>8017</v>
      </c>
      <c r="W518" s="81">
        <v>725</v>
      </c>
      <c r="X518" s="81">
        <v>104796</v>
      </c>
      <c r="Y518" s="81">
        <v>105890</v>
      </c>
      <c r="Z518" s="81">
        <v>160142</v>
      </c>
      <c r="AA518" s="81">
        <v>42720</v>
      </c>
      <c r="AB518" s="81">
        <v>238737</v>
      </c>
      <c r="AC518" s="81">
        <v>0</v>
      </c>
      <c r="AD518" s="81">
        <v>35.111214963114953</v>
      </c>
      <c r="AE518" s="82"/>
      <c r="AF518" s="81">
        <v>389081814.92132008</v>
      </c>
      <c r="AG518" s="81">
        <v>11546814.634708781</v>
      </c>
      <c r="AH518" s="81">
        <v>4280063.1713429485</v>
      </c>
      <c r="AI518" s="81">
        <v>641873351.28725815</v>
      </c>
      <c r="AJ518" s="81">
        <v>478137501.1285969</v>
      </c>
      <c r="AK518" s="81">
        <v>0</v>
      </c>
      <c r="AL518" s="81">
        <v>0</v>
      </c>
      <c r="AM518" s="81">
        <v>32514182.188826218</v>
      </c>
      <c r="AN518" s="81">
        <v>0</v>
      </c>
      <c r="AO518" s="81">
        <v>0</v>
      </c>
      <c r="AP518" s="82"/>
      <c r="AQ518" s="81">
        <v>8845</v>
      </c>
      <c r="AR518" s="81">
        <v>2190</v>
      </c>
      <c r="AS518" s="81">
        <v>0</v>
      </c>
      <c r="AT518" s="81">
        <v>13</v>
      </c>
      <c r="AU518" s="81">
        <v>0</v>
      </c>
      <c r="AV518" s="81">
        <v>1</v>
      </c>
      <c r="AW518" s="81" t="s">
        <v>564</v>
      </c>
      <c r="AX518" s="82"/>
      <c r="AY518" s="81">
        <v>38681.600000000028</v>
      </c>
      <c r="AZ518" s="81">
        <v>65402.600000000108</v>
      </c>
      <c r="BA518" s="81">
        <v>0</v>
      </c>
      <c r="BB518" s="81">
        <v>9463</v>
      </c>
      <c r="BC518" s="81">
        <v>0</v>
      </c>
      <c r="BD518" s="81">
        <v>315</v>
      </c>
      <c r="BE518" s="81" t="s">
        <v>564</v>
      </c>
      <c r="BF518" s="82"/>
      <c r="BG518" s="81">
        <v>0</v>
      </c>
      <c r="BH518" s="81">
        <v>0</v>
      </c>
      <c r="BI518" s="81">
        <v>241.15899999999999</v>
      </c>
      <c r="BJ518" s="81">
        <v>0</v>
      </c>
      <c r="BK518" s="81">
        <v>94.155000000000001</v>
      </c>
      <c r="BL518" s="81">
        <v>0</v>
      </c>
      <c r="BM518" s="82"/>
      <c r="BN518" s="81">
        <v>0</v>
      </c>
      <c r="BO518" s="81">
        <v>0</v>
      </c>
      <c r="BP518" s="81">
        <v>18</v>
      </c>
      <c r="BQ518" s="81">
        <v>0</v>
      </c>
      <c r="BR518" s="81">
        <v>7</v>
      </c>
      <c r="BS518" s="81">
        <v>0</v>
      </c>
      <c r="BT518"/>
      <c r="BU518" s="80">
        <v>262.15499999999997</v>
      </c>
      <c r="BV518" s="80">
        <v>46.668999999999997</v>
      </c>
      <c r="BW518" s="80">
        <v>7.0739999999999998</v>
      </c>
      <c r="BX518" s="80">
        <v>0</v>
      </c>
      <c r="BY518" s="80">
        <v>0</v>
      </c>
      <c r="BZ518" s="80">
        <v>0.378</v>
      </c>
      <c r="CA518" s="80">
        <v>15.273</v>
      </c>
      <c r="CB518" s="80">
        <v>3.7650000000000001</v>
      </c>
      <c r="CC518" s="80">
        <v>0</v>
      </c>
    </row>
    <row r="519" spans="1:81">
      <c r="A519" s="80" t="s">
        <v>2201</v>
      </c>
      <c r="B519" s="80">
        <v>408</v>
      </c>
      <c r="C519" s="80">
        <v>17</v>
      </c>
      <c r="D519" s="80">
        <v>24</v>
      </c>
      <c r="E519" s="80">
        <v>2020</v>
      </c>
      <c r="F519" s="80" t="s">
        <v>218</v>
      </c>
      <c r="G519" s="80" t="s">
        <v>2184</v>
      </c>
      <c r="H519" s="80" t="s">
        <v>2185</v>
      </c>
      <c r="I519" s="177"/>
      <c r="J519" s="81">
        <v>209.83997259836059</v>
      </c>
      <c r="K519" s="81">
        <v>17.008639903104367</v>
      </c>
      <c r="L519" s="81">
        <v>20.12736560392997</v>
      </c>
      <c r="M519" s="81">
        <v>360.0243229422224</v>
      </c>
      <c r="N519" s="81">
        <v>373.99694857427443</v>
      </c>
      <c r="O519" s="81">
        <v>225.18710403090526</v>
      </c>
      <c r="P519" s="81">
        <v>192.45402013146892</v>
      </c>
      <c r="Q519" s="81">
        <v>14.031465815291568</v>
      </c>
      <c r="R519" s="81">
        <v>0</v>
      </c>
      <c r="S519" s="81">
        <v>33.721750046462887</v>
      </c>
      <c r="T519" s="82"/>
      <c r="U519" s="81">
        <v>51928496</v>
      </c>
      <c r="V519" s="81">
        <v>7797</v>
      </c>
      <c r="W519" s="81">
        <v>905</v>
      </c>
      <c r="X519" s="81">
        <v>107709</v>
      </c>
      <c r="Y519" s="81">
        <v>106734</v>
      </c>
      <c r="Z519" s="81">
        <v>160913</v>
      </c>
      <c r="AA519" s="81">
        <v>43418</v>
      </c>
      <c r="AB519" s="81">
        <v>237970</v>
      </c>
      <c r="AC519" s="81">
        <v>0</v>
      </c>
      <c r="AD519" s="81">
        <v>33.721750046462887</v>
      </c>
      <c r="AE519" s="82"/>
      <c r="AF519" s="81">
        <v>350080411.870354</v>
      </c>
      <c r="AG519" s="81">
        <v>12264580.540188603</v>
      </c>
      <c r="AH519" s="81">
        <v>5179014.7314467933</v>
      </c>
      <c r="AI519" s="81">
        <v>622371610.57934022</v>
      </c>
      <c r="AJ519" s="81">
        <v>487001425.05200613</v>
      </c>
      <c r="AK519" s="81"/>
      <c r="AL519" s="81"/>
      <c r="AM519" s="81">
        <v>31057728.901843984</v>
      </c>
      <c r="AN519" s="81"/>
      <c r="AO519" s="81"/>
      <c r="AP519" s="82"/>
      <c r="AQ519" s="81">
        <v>9412</v>
      </c>
      <c r="AR519" s="81">
        <v>2239</v>
      </c>
      <c r="AS519" s="81">
        <v>0</v>
      </c>
      <c r="AT519" s="81">
        <v>13</v>
      </c>
      <c r="AU519" s="81">
        <v>0</v>
      </c>
      <c r="AV519" s="81">
        <v>1</v>
      </c>
      <c r="AW519" s="81">
        <v>0</v>
      </c>
      <c r="AX519" s="82"/>
      <c r="AY519" s="81">
        <v>41762.600000000122</v>
      </c>
      <c r="AZ519" s="81">
        <v>67460.399999999907</v>
      </c>
      <c r="BA519" s="81">
        <v>0</v>
      </c>
      <c r="BB519" s="81">
        <v>9463</v>
      </c>
      <c r="BC519" s="81">
        <v>0</v>
      </c>
      <c r="BD519" s="81">
        <v>315</v>
      </c>
      <c r="BE519" s="81">
        <v>0</v>
      </c>
      <c r="BF519" s="82"/>
      <c r="BG519" s="81">
        <v>0</v>
      </c>
      <c r="BH519" s="81">
        <v>0</v>
      </c>
      <c r="BI519" s="81">
        <v>234.64</v>
      </c>
      <c r="BJ519" s="81">
        <v>0</v>
      </c>
      <c r="BK519" s="81">
        <v>84.411000000000001</v>
      </c>
      <c r="BL519" s="81">
        <v>0</v>
      </c>
      <c r="BM519" s="82"/>
      <c r="BN519" s="81">
        <v>0</v>
      </c>
      <c r="BO519" s="81">
        <v>0</v>
      </c>
      <c r="BP519" s="81">
        <v>20</v>
      </c>
      <c r="BQ519" s="81">
        <v>0</v>
      </c>
      <c r="BR519" s="81">
        <v>6</v>
      </c>
      <c r="BS519" s="81">
        <v>0</v>
      </c>
      <c r="BT519"/>
      <c r="BU519" s="80">
        <v>247.923</v>
      </c>
      <c r="BV519" s="80">
        <v>46.774999999999999</v>
      </c>
      <c r="BW519" s="80">
        <v>6.1189999999999998</v>
      </c>
      <c r="BX519" s="80">
        <v>0</v>
      </c>
      <c r="BY519" s="80">
        <v>0</v>
      </c>
      <c r="BZ519" s="80">
        <v>0</v>
      </c>
      <c r="CA519" s="80">
        <v>14.218</v>
      </c>
      <c r="CB519" s="80">
        <v>4.016</v>
      </c>
      <c r="CC519" s="80">
        <v>0</v>
      </c>
    </row>
    <row r="520" spans="1:81">
      <c r="A520" s="80" t="s">
        <v>2202</v>
      </c>
      <c r="B520" s="80">
        <v>408</v>
      </c>
      <c r="C520" s="80">
        <v>18</v>
      </c>
      <c r="D520" s="80">
        <v>24</v>
      </c>
      <c r="E520" s="80">
        <v>2021</v>
      </c>
      <c r="F520" s="80" t="s">
        <v>75</v>
      </c>
      <c r="G520" s="174" t="s">
        <v>2184</v>
      </c>
      <c r="H520" s="80" t="s">
        <v>2185</v>
      </c>
      <c r="I520" s="177"/>
      <c r="J520" s="81">
        <v>214.32611821442697</v>
      </c>
      <c r="K520" s="81">
        <v>18.238598804400844</v>
      </c>
      <c r="L520" s="81">
        <v>26.405513851458373</v>
      </c>
      <c r="M520" s="81">
        <v>447.21268651912021</v>
      </c>
      <c r="N520" s="81">
        <v>399.95274438904772</v>
      </c>
      <c r="O520" s="81">
        <v>219.52683817238733</v>
      </c>
      <c r="P520" s="81">
        <v>196.74296040142394</v>
      </c>
      <c r="Q520" s="81">
        <v>14.140064664686937</v>
      </c>
      <c r="R520" s="81">
        <v>0</v>
      </c>
      <c r="S520" s="81">
        <v>34.883189042414983</v>
      </c>
      <c r="T520" s="82"/>
      <c r="U520" s="81">
        <v>56099131</v>
      </c>
      <c r="V520" s="81">
        <v>7797</v>
      </c>
      <c r="W520" s="81">
        <v>905</v>
      </c>
      <c r="X520" s="81">
        <v>107709</v>
      </c>
      <c r="Y520" s="81">
        <v>107309</v>
      </c>
      <c r="Z520" s="81">
        <v>161525</v>
      </c>
      <c r="AA520" s="81">
        <v>43285</v>
      </c>
      <c r="AB520" s="81">
        <v>236968</v>
      </c>
      <c r="AC520" s="81">
        <v>0</v>
      </c>
      <c r="AD520" s="81">
        <v>34.883189042414983</v>
      </c>
      <c r="AE520" s="82"/>
      <c r="AF520" s="81">
        <v>338516302.60970622</v>
      </c>
      <c r="AG520" s="81">
        <v>12629980.388969829</v>
      </c>
      <c r="AH520" s="81">
        <v>6203744.400404294</v>
      </c>
      <c r="AI520" s="81">
        <v>725589083.33253396</v>
      </c>
      <c r="AJ520" s="81">
        <v>496399495.09337032</v>
      </c>
      <c r="AK520" s="81">
        <v>0</v>
      </c>
      <c r="AL520" s="81">
        <v>0</v>
      </c>
      <c r="AM520" s="81">
        <v>31105340.966039442</v>
      </c>
      <c r="AN520" s="81">
        <v>0</v>
      </c>
      <c r="AO520" s="81">
        <v>0</v>
      </c>
      <c r="AP520" s="82"/>
      <c r="AQ520" s="81">
        <v>9932</v>
      </c>
      <c r="AR520" s="81">
        <v>2261</v>
      </c>
      <c r="AS520" s="81">
        <v>0</v>
      </c>
      <c r="AT520" s="81">
        <v>14</v>
      </c>
      <c r="AU520" s="81">
        <v>0</v>
      </c>
      <c r="AV520" s="81">
        <v>1</v>
      </c>
      <c r="AW520" s="81"/>
      <c r="AX520" s="82"/>
      <c r="AY520" s="81">
        <v>44667.500000000153</v>
      </c>
      <c r="AZ520" s="81">
        <v>68780.799999999901</v>
      </c>
      <c r="BA520" s="81">
        <v>0</v>
      </c>
      <c r="BB520" s="81">
        <v>10163</v>
      </c>
      <c r="BC520" s="81">
        <v>0</v>
      </c>
      <c r="BD520" s="81">
        <v>315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2203</v>
      </c>
      <c r="B521" s="80">
        <v>408</v>
      </c>
      <c r="C521" s="80">
        <v>19</v>
      </c>
      <c r="D521" s="80">
        <v>24</v>
      </c>
      <c r="E521" s="80">
        <v>2022</v>
      </c>
      <c r="F521" s="80" t="s">
        <v>568</v>
      </c>
      <c r="G521" s="174" t="s">
        <v>2184</v>
      </c>
      <c r="H521" s="80" t="s">
        <v>2185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10486</v>
      </c>
      <c r="AR521" s="81">
        <v>2270</v>
      </c>
      <c r="AS521" s="81">
        <v>0</v>
      </c>
      <c r="AT521" s="81">
        <v>14</v>
      </c>
      <c r="AU521" s="81">
        <v>0</v>
      </c>
      <c r="AV521" s="81">
        <v>1</v>
      </c>
      <c r="AW521" s="81"/>
      <c r="AX521" s="82"/>
      <c r="AY521" s="81">
        <v>47855.900000000198</v>
      </c>
      <c r="AZ521" s="81">
        <v>69022.499999999898</v>
      </c>
      <c r="BA521" s="81">
        <v>0</v>
      </c>
      <c r="BB521" s="81">
        <v>10163</v>
      </c>
      <c r="BC521" s="81">
        <v>0</v>
      </c>
      <c r="BD521" s="81">
        <v>315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2204</v>
      </c>
      <c r="B522" s="80">
        <v>443</v>
      </c>
      <c r="C522" s="80">
        <v>1</v>
      </c>
      <c r="D522" s="80">
        <v>27</v>
      </c>
      <c r="E522" s="80">
        <v>1990</v>
      </c>
      <c r="F522" s="80" t="s">
        <v>562</v>
      </c>
      <c r="G522" s="80" t="s">
        <v>2205</v>
      </c>
      <c r="H522" s="80" t="s">
        <v>2206</v>
      </c>
      <c r="I522" s="177"/>
      <c r="J522" s="81">
        <v>153.45362543240236</v>
      </c>
      <c r="K522" s="81">
        <v>14.352676554826886</v>
      </c>
      <c r="L522" s="81">
        <v>5.8164485897563596</v>
      </c>
      <c r="M522" s="81">
        <v>142.08429616503955</v>
      </c>
      <c r="N522" s="81">
        <v>177.79218089570472</v>
      </c>
      <c r="O522" s="81">
        <v>145.03356191333887</v>
      </c>
      <c r="P522" s="81">
        <v>89.810558871938341</v>
      </c>
      <c r="Q522" s="81">
        <v>13.946821094296244</v>
      </c>
      <c r="R522" s="81">
        <v>0</v>
      </c>
      <c r="S522" s="81">
        <v>16.157074258790235</v>
      </c>
      <c r="T522" s="82"/>
      <c r="U522" s="81">
        <v>25372743</v>
      </c>
      <c r="V522" s="81">
        <v>5155</v>
      </c>
      <c r="W522" s="81">
        <v>61</v>
      </c>
      <c r="X522" s="81">
        <v>48693</v>
      </c>
      <c r="Y522" s="81">
        <v>69168</v>
      </c>
      <c r="Z522" s="81">
        <v>59654</v>
      </c>
      <c r="AA522" s="81">
        <v>21807</v>
      </c>
      <c r="AB522" s="81">
        <v>226449</v>
      </c>
      <c r="AC522" s="81">
        <v>0</v>
      </c>
      <c r="AD522" s="81">
        <v>16.157074258790235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2207</v>
      </c>
      <c r="B523" s="80">
        <v>444</v>
      </c>
      <c r="C523" s="80">
        <v>2</v>
      </c>
      <c r="D523" s="80">
        <v>27</v>
      </c>
      <c r="E523" s="80">
        <v>2005</v>
      </c>
      <c r="F523" s="80" t="s">
        <v>565</v>
      </c>
      <c r="G523" s="80" t="s">
        <v>2205</v>
      </c>
      <c r="H523" s="80" t="s">
        <v>2206</v>
      </c>
      <c r="I523" s="177"/>
      <c r="J523" s="81">
        <v>99.697085900703684</v>
      </c>
      <c r="K523" s="81">
        <v>10.075657488198971</v>
      </c>
      <c r="L523" s="81">
        <v>8.9754230509092228</v>
      </c>
      <c r="M523" s="81">
        <v>249.32986201862062</v>
      </c>
      <c r="N523" s="81">
        <v>274.79977732059234</v>
      </c>
      <c r="O523" s="81">
        <v>211.4751651703005</v>
      </c>
      <c r="P523" s="81">
        <v>97.671731316548673</v>
      </c>
      <c r="Q523" s="81">
        <v>14.151158910625748</v>
      </c>
      <c r="R523" s="81">
        <v>0</v>
      </c>
      <c r="S523" s="81">
        <v>31.772415969000001</v>
      </c>
      <c r="T523" s="82"/>
      <c r="U523" s="81">
        <v>15105599</v>
      </c>
      <c r="V523" s="81">
        <v>4269</v>
      </c>
      <c r="W523" s="81">
        <v>120</v>
      </c>
      <c r="X523" s="81">
        <v>46153</v>
      </c>
      <c r="Y523" s="81">
        <v>92204</v>
      </c>
      <c r="Z523" s="81">
        <v>100655</v>
      </c>
      <c r="AA523" s="81">
        <v>19423</v>
      </c>
      <c r="AB523" s="81">
        <v>240197</v>
      </c>
      <c r="AC523" s="81">
        <v>0</v>
      </c>
      <c r="AD523" s="81">
        <v>31.772415969000001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2208</v>
      </c>
      <c r="B524" s="80">
        <v>445</v>
      </c>
      <c r="C524" s="80">
        <v>3</v>
      </c>
      <c r="D524" s="80">
        <v>27</v>
      </c>
      <c r="E524" s="80">
        <v>2006</v>
      </c>
      <c r="F524" s="80" t="s">
        <v>566</v>
      </c>
      <c r="G524" s="80" t="s">
        <v>2205</v>
      </c>
      <c r="H524" s="80" t="s">
        <v>2206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2209</v>
      </c>
      <c r="B525" s="80">
        <v>446</v>
      </c>
      <c r="C525" s="80">
        <v>4</v>
      </c>
      <c r="D525" s="80">
        <v>27</v>
      </c>
      <c r="E525" s="80">
        <v>2007</v>
      </c>
      <c r="F525" s="80" t="s">
        <v>567</v>
      </c>
      <c r="G525" s="80" t="s">
        <v>2205</v>
      </c>
      <c r="H525" s="80" t="s">
        <v>2206</v>
      </c>
      <c r="I525" s="177"/>
      <c r="J525" s="81">
        <v>103.2889392539643</v>
      </c>
      <c r="K525" s="81">
        <v>9.1388939433076928</v>
      </c>
      <c r="L525" s="81">
        <v>10.931707910395094</v>
      </c>
      <c r="M525" s="81">
        <v>235.9643676638336</v>
      </c>
      <c r="N525" s="81">
        <v>296.4060745148455</v>
      </c>
      <c r="O525" s="81">
        <v>204.29220178553399</v>
      </c>
      <c r="P525" s="81">
        <v>97.723117490591036</v>
      </c>
      <c r="Q525" s="81">
        <v>14.840129151065556</v>
      </c>
      <c r="R525" s="81">
        <v>0</v>
      </c>
      <c r="S525" s="81">
        <v>54.313400512349993</v>
      </c>
      <c r="T525" s="82"/>
      <c r="U525" s="81">
        <v>16045354</v>
      </c>
      <c r="V525" s="81">
        <v>3972</v>
      </c>
      <c r="W525" s="81">
        <v>139</v>
      </c>
      <c r="X525" s="81">
        <v>55050</v>
      </c>
      <c r="Y525" s="81">
        <v>94036</v>
      </c>
      <c r="Z525" s="81">
        <v>101082</v>
      </c>
      <c r="AA525" s="81">
        <v>19137</v>
      </c>
      <c r="AB525" s="81">
        <v>238570</v>
      </c>
      <c r="AC525" s="81">
        <v>0</v>
      </c>
      <c r="AD525" s="81">
        <v>54.313400512349993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2210</v>
      </c>
      <c r="B526" s="80">
        <v>447</v>
      </c>
      <c r="C526" s="80">
        <v>5</v>
      </c>
      <c r="D526" s="80">
        <v>27</v>
      </c>
      <c r="E526" s="80">
        <v>2008</v>
      </c>
      <c r="F526" s="80" t="s">
        <v>84</v>
      </c>
      <c r="G526" s="80" t="s">
        <v>2205</v>
      </c>
      <c r="H526" s="80" t="s">
        <v>2206</v>
      </c>
      <c r="I526" s="177"/>
      <c r="J526" s="81">
        <v>92.872781210931308</v>
      </c>
      <c r="K526" s="81">
        <v>7.2920900530014139</v>
      </c>
      <c r="L526" s="81">
        <v>9.8909020851006311</v>
      </c>
      <c r="M526" s="81">
        <v>248.95445912438689</v>
      </c>
      <c r="N526" s="81">
        <v>300.23608367633392</v>
      </c>
      <c r="O526" s="81">
        <v>195.87330657197592</v>
      </c>
      <c r="P526" s="81">
        <v>95.11751413482142</v>
      </c>
      <c r="Q526" s="81">
        <v>14.547278967282935</v>
      </c>
      <c r="R526" s="81">
        <v>0</v>
      </c>
      <c r="S526" s="81">
        <v>34.381582588079993</v>
      </c>
      <c r="T526" s="82"/>
      <c r="U526" s="81">
        <v>15833834</v>
      </c>
      <c r="V526" s="81">
        <v>3972</v>
      </c>
      <c r="W526" s="81">
        <v>139</v>
      </c>
      <c r="X526" s="81">
        <v>55050</v>
      </c>
      <c r="Y526" s="81">
        <v>94881</v>
      </c>
      <c r="Z526" s="81">
        <v>100318</v>
      </c>
      <c r="AA526" s="81">
        <v>18648</v>
      </c>
      <c r="AB526" s="81">
        <v>237705</v>
      </c>
      <c r="AC526" s="81">
        <v>0</v>
      </c>
      <c r="AD526" s="81">
        <v>34.381582588079993</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2211</v>
      </c>
      <c r="B527" s="80">
        <v>448</v>
      </c>
      <c r="C527" s="80">
        <v>6</v>
      </c>
      <c r="D527" s="80">
        <v>27</v>
      </c>
      <c r="E527" s="80">
        <v>2009</v>
      </c>
      <c r="F527" s="80" t="s">
        <v>85</v>
      </c>
      <c r="G527" s="80" t="s">
        <v>2205</v>
      </c>
      <c r="H527" s="80" t="s">
        <v>2206</v>
      </c>
      <c r="I527" s="177"/>
      <c r="J527" s="81">
        <v>93.428591461432475</v>
      </c>
      <c r="K527" s="81">
        <v>7.1854563375132949</v>
      </c>
      <c r="L527" s="81">
        <v>12.442262453760387</v>
      </c>
      <c r="M527" s="81">
        <v>221.13843164332326</v>
      </c>
      <c r="N527" s="81">
        <v>282.74022291003644</v>
      </c>
      <c r="O527" s="81">
        <v>198.46716641044262</v>
      </c>
      <c r="P527" s="81">
        <v>91.990979103186675</v>
      </c>
      <c r="Q527" s="81">
        <v>13.858710599816638</v>
      </c>
      <c r="R527" s="81">
        <v>0</v>
      </c>
      <c r="S527" s="81">
        <v>31.495235645439998</v>
      </c>
      <c r="T527" s="82"/>
      <c r="U527" s="81">
        <v>14219922</v>
      </c>
      <c r="V527" s="81">
        <v>4565</v>
      </c>
      <c r="W527" s="81">
        <v>191</v>
      </c>
      <c r="X527" s="81">
        <v>57682</v>
      </c>
      <c r="Y527" s="81">
        <v>96173</v>
      </c>
      <c r="Z527" s="81">
        <v>100330</v>
      </c>
      <c r="AA527" s="81">
        <v>18515</v>
      </c>
      <c r="AB527" s="81">
        <v>237721</v>
      </c>
      <c r="AC527" s="81">
        <v>0</v>
      </c>
      <c r="AD527" s="81">
        <v>31.495235645439998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43.113</v>
      </c>
      <c r="BJ527" s="81">
        <v>0</v>
      </c>
      <c r="BK527" s="81">
        <v>41.51</v>
      </c>
      <c r="BL527" s="81">
        <v>0</v>
      </c>
      <c r="BM527" s="82"/>
      <c r="BN527" s="81">
        <v>0</v>
      </c>
      <c r="BO527" s="81">
        <v>0</v>
      </c>
      <c r="BP527" s="81">
        <v>5</v>
      </c>
      <c r="BQ527" s="81">
        <v>0</v>
      </c>
      <c r="BR527" s="81">
        <v>4</v>
      </c>
      <c r="BS527" s="81">
        <v>0</v>
      </c>
      <c r="BT527"/>
      <c r="BU527" s="80"/>
      <c r="BV527" s="80"/>
      <c r="BW527" s="80"/>
      <c r="BX527" s="80"/>
      <c r="BY527" s="80"/>
      <c r="BZ527" s="80"/>
      <c r="CA527" s="80"/>
      <c r="CB527" s="80"/>
      <c r="CC527" s="80"/>
    </row>
    <row r="528" spans="1:81">
      <c r="A528" s="80" t="s">
        <v>2212</v>
      </c>
      <c r="B528" s="80">
        <v>449</v>
      </c>
      <c r="C528" s="80">
        <v>7</v>
      </c>
      <c r="D528" s="80">
        <v>27</v>
      </c>
      <c r="E528" s="80">
        <v>2010</v>
      </c>
      <c r="F528" s="80" t="s">
        <v>86</v>
      </c>
      <c r="G528" s="80" t="s">
        <v>2205</v>
      </c>
      <c r="H528" s="80" t="s">
        <v>2206</v>
      </c>
      <c r="I528" s="177"/>
      <c r="J528" s="81">
        <v>85.671331566375031</v>
      </c>
      <c r="K528" s="81">
        <v>7.5295292519333827</v>
      </c>
      <c r="L528" s="81">
        <v>13.885797388453977</v>
      </c>
      <c r="M528" s="81">
        <v>225.3494941165722</v>
      </c>
      <c r="N528" s="81">
        <v>313.42054408180809</v>
      </c>
      <c r="O528" s="81">
        <v>197.86620298096867</v>
      </c>
      <c r="P528" s="81">
        <v>93.914040352523429</v>
      </c>
      <c r="Q528" s="81">
        <v>14.477789461216489</v>
      </c>
      <c r="R528" s="81">
        <v>0</v>
      </c>
      <c r="S528" s="81">
        <v>27.962144009999999</v>
      </c>
      <c r="T528" s="82"/>
      <c r="U528" s="81">
        <v>14075795</v>
      </c>
      <c r="V528" s="81">
        <v>4565</v>
      </c>
      <c r="W528" s="81">
        <v>191</v>
      </c>
      <c r="X528" s="81">
        <v>57682</v>
      </c>
      <c r="Y528" s="81">
        <v>97384</v>
      </c>
      <c r="Z528" s="81">
        <v>100491</v>
      </c>
      <c r="AA528" s="81">
        <v>18430</v>
      </c>
      <c r="AB528" s="81">
        <v>237960</v>
      </c>
      <c r="AC528" s="81">
        <v>0</v>
      </c>
      <c r="AD528" s="81">
        <v>27.962144009999999</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38.415999999999997</v>
      </c>
      <c r="BJ528" s="81">
        <v>0</v>
      </c>
      <c r="BK528" s="81">
        <v>40.030999999999999</v>
      </c>
      <c r="BL528" s="81">
        <v>0</v>
      </c>
      <c r="BM528" s="82"/>
      <c r="BN528" s="81">
        <v>0</v>
      </c>
      <c r="BO528" s="81">
        <v>0</v>
      </c>
      <c r="BP528" s="81">
        <v>5</v>
      </c>
      <c r="BQ528" s="81">
        <v>0</v>
      </c>
      <c r="BR528" s="81">
        <v>4</v>
      </c>
      <c r="BS528" s="81">
        <v>0</v>
      </c>
      <c r="BT528"/>
      <c r="BU528" s="80">
        <v>54.786999999999999</v>
      </c>
      <c r="BV528" s="80">
        <v>23.66</v>
      </c>
      <c r="BW528" s="80">
        <v>0</v>
      </c>
      <c r="BX528" s="80">
        <v>0</v>
      </c>
      <c r="BY528" s="80">
        <v>0</v>
      </c>
      <c r="BZ528" s="80">
        <v>0</v>
      </c>
      <c r="CA528" s="80">
        <v>0</v>
      </c>
      <c r="CB528" s="80">
        <v>0</v>
      </c>
      <c r="CC528" s="80">
        <v>0</v>
      </c>
    </row>
    <row r="529" spans="1:81">
      <c r="A529" s="80" t="s">
        <v>2213</v>
      </c>
      <c r="B529" s="80">
        <v>450</v>
      </c>
      <c r="C529" s="80">
        <v>8</v>
      </c>
      <c r="D529" s="80">
        <v>27</v>
      </c>
      <c r="E529" s="80">
        <v>2011</v>
      </c>
      <c r="F529" s="80" t="s">
        <v>87</v>
      </c>
      <c r="G529" s="80" t="s">
        <v>2205</v>
      </c>
      <c r="H529" s="80" t="s">
        <v>2206</v>
      </c>
      <c r="I529" s="177"/>
      <c r="J529" s="81">
        <v>102.60889687331814</v>
      </c>
      <c r="K529" s="81">
        <v>10.950042948413474</v>
      </c>
      <c r="L529" s="81">
        <v>7.8696703981617704</v>
      </c>
      <c r="M529" s="81">
        <v>285.94369982366703</v>
      </c>
      <c r="N529" s="81">
        <v>338.06121059298829</v>
      </c>
      <c r="O529" s="81">
        <v>195.59379722890966</v>
      </c>
      <c r="P529" s="81">
        <v>91.670174881410887</v>
      </c>
      <c r="Q529" s="81">
        <v>16.662156800267528</v>
      </c>
      <c r="R529" s="81">
        <v>0</v>
      </c>
      <c r="S529" s="81">
        <v>40.414145048750001</v>
      </c>
      <c r="T529" s="82"/>
      <c r="U529" s="81">
        <v>14644538</v>
      </c>
      <c r="V529" s="81">
        <v>4565</v>
      </c>
      <c r="W529" s="81">
        <v>191</v>
      </c>
      <c r="X529" s="81">
        <v>57682</v>
      </c>
      <c r="Y529" s="81">
        <v>98274</v>
      </c>
      <c r="Z529" s="81">
        <v>101495</v>
      </c>
      <c r="AA529" s="81">
        <v>18525</v>
      </c>
      <c r="AB529" s="81">
        <v>237426</v>
      </c>
      <c r="AC529" s="81">
        <v>0</v>
      </c>
      <c r="AD529" s="81">
        <v>40.414145048750001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34.011000000000003</v>
      </c>
      <c r="BJ529" s="81">
        <v>0</v>
      </c>
      <c r="BK529" s="81">
        <v>54.061999999999998</v>
      </c>
      <c r="BL529" s="81">
        <v>0</v>
      </c>
      <c r="BM529" s="82"/>
      <c r="BN529" s="81">
        <v>0</v>
      </c>
      <c r="BO529" s="81">
        <v>0</v>
      </c>
      <c r="BP529" s="81">
        <v>5</v>
      </c>
      <c r="BQ529" s="81">
        <v>0</v>
      </c>
      <c r="BR529" s="81">
        <v>5</v>
      </c>
      <c r="BS529" s="81">
        <v>0</v>
      </c>
      <c r="BT529"/>
      <c r="BU529" s="80">
        <v>52.02</v>
      </c>
      <c r="BV529" s="80">
        <v>36.052999999999997</v>
      </c>
      <c r="BW529" s="80">
        <v>0</v>
      </c>
      <c r="BX529" s="80">
        <v>0</v>
      </c>
      <c r="BY529" s="80">
        <v>0</v>
      </c>
      <c r="BZ529" s="80">
        <v>0</v>
      </c>
      <c r="CA529" s="80">
        <v>0</v>
      </c>
      <c r="CB529" s="80">
        <v>0</v>
      </c>
      <c r="CC529" s="80">
        <v>0</v>
      </c>
    </row>
    <row r="530" spans="1:81">
      <c r="A530" s="80" t="s">
        <v>2214</v>
      </c>
      <c r="B530" s="80">
        <v>451</v>
      </c>
      <c r="C530" s="80">
        <v>9</v>
      </c>
      <c r="D530" s="80">
        <v>27</v>
      </c>
      <c r="E530" s="80">
        <v>2012</v>
      </c>
      <c r="F530" s="80" t="s">
        <v>88</v>
      </c>
      <c r="G530" s="80" t="s">
        <v>2205</v>
      </c>
      <c r="H530" s="80" t="s">
        <v>2206</v>
      </c>
      <c r="I530" s="177"/>
      <c r="J530" s="81">
        <v>107.33252182574952</v>
      </c>
      <c r="K530" s="81">
        <v>10.677763407623884</v>
      </c>
      <c r="L530" s="81">
        <v>7.8124822009372865</v>
      </c>
      <c r="M530" s="81">
        <v>295.59866378049259</v>
      </c>
      <c r="N530" s="81">
        <v>362.10393667985647</v>
      </c>
      <c r="O530" s="81">
        <v>195.80025380666768</v>
      </c>
      <c r="P530" s="81">
        <v>91.554737404586803</v>
      </c>
      <c r="Q530" s="81">
        <v>18.242338489774728</v>
      </c>
      <c r="R530" s="81">
        <v>0</v>
      </c>
      <c r="S530" s="81">
        <v>37.275601314100001</v>
      </c>
      <c r="T530" s="82"/>
      <c r="U530" s="81">
        <v>14648679</v>
      </c>
      <c r="V530" s="81">
        <v>4565</v>
      </c>
      <c r="W530" s="81">
        <v>191</v>
      </c>
      <c r="X530" s="81">
        <v>57682</v>
      </c>
      <c r="Y530" s="81">
        <v>99999</v>
      </c>
      <c r="Z530" s="81">
        <v>102408</v>
      </c>
      <c r="AA530" s="81">
        <v>18397</v>
      </c>
      <c r="AB530" s="81">
        <v>239253</v>
      </c>
      <c r="AC530" s="81">
        <v>0</v>
      </c>
      <c r="AD530" s="81">
        <v>37.275601314100001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40.497999999999998</v>
      </c>
      <c r="BJ530" s="81">
        <v>0</v>
      </c>
      <c r="BK530" s="81">
        <v>59.371000000000009</v>
      </c>
      <c r="BL530" s="81">
        <v>0</v>
      </c>
      <c r="BM530" s="82"/>
      <c r="BN530" s="81">
        <v>0</v>
      </c>
      <c r="BO530" s="81">
        <v>0</v>
      </c>
      <c r="BP530" s="81">
        <v>6</v>
      </c>
      <c r="BQ530" s="81">
        <v>0</v>
      </c>
      <c r="BR530" s="81">
        <v>6</v>
      </c>
      <c r="BS530" s="81">
        <v>0</v>
      </c>
      <c r="BT530"/>
      <c r="BU530" s="80">
        <v>66.84</v>
      </c>
      <c r="BV530" s="80">
        <v>33.029000000000003</v>
      </c>
      <c r="BW530" s="80">
        <v>0</v>
      </c>
      <c r="BX530" s="80">
        <v>0</v>
      </c>
      <c r="BY530" s="80">
        <v>0</v>
      </c>
      <c r="BZ530" s="80">
        <v>0</v>
      </c>
      <c r="CA530" s="80">
        <v>0</v>
      </c>
      <c r="CB530" s="80">
        <v>0</v>
      </c>
      <c r="CC530" s="80">
        <v>0</v>
      </c>
    </row>
    <row r="531" spans="1:81">
      <c r="A531" s="80" t="s">
        <v>2215</v>
      </c>
      <c r="B531" s="80">
        <v>452</v>
      </c>
      <c r="C531" s="80">
        <v>10</v>
      </c>
      <c r="D531" s="80">
        <v>27</v>
      </c>
      <c r="E531" s="80">
        <v>2013</v>
      </c>
      <c r="F531" s="80" t="s">
        <v>89</v>
      </c>
      <c r="G531" s="80" t="s">
        <v>2205</v>
      </c>
      <c r="H531" s="80" t="s">
        <v>2206</v>
      </c>
      <c r="I531" s="177"/>
      <c r="J531" s="81">
        <v>115.57288375506018</v>
      </c>
      <c r="K531" s="81">
        <v>9.204696025390664</v>
      </c>
      <c r="L531" s="81">
        <v>8.0571905221801323</v>
      </c>
      <c r="M531" s="81">
        <v>284.78538885364742</v>
      </c>
      <c r="N531" s="81">
        <v>364.17105962973477</v>
      </c>
      <c r="O531" s="81">
        <v>189.42856769945868</v>
      </c>
      <c r="P531" s="81">
        <v>92.419223631513162</v>
      </c>
      <c r="Q531" s="81">
        <v>18.485273355790543</v>
      </c>
      <c r="R531" s="81">
        <v>0</v>
      </c>
      <c r="S531" s="81">
        <v>33.610823488709762</v>
      </c>
      <c r="T531" s="82"/>
      <c r="U531" s="81">
        <v>14596177</v>
      </c>
      <c r="V531" s="81">
        <v>4565</v>
      </c>
      <c r="W531" s="81">
        <v>191</v>
      </c>
      <c r="X531" s="81">
        <v>57682</v>
      </c>
      <c r="Y531" s="81">
        <v>100703</v>
      </c>
      <c r="Z531" s="81">
        <v>103499</v>
      </c>
      <c r="AA531" s="81">
        <v>18501</v>
      </c>
      <c r="AB531" s="81">
        <v>238963</v>
      </c>
      <c r="AC531" s="81">
        <v>0</v>
      </c>
      <c r="AD531" s="81">
        <v>33.610823488709762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41.997999999999998</v>
      </c>
      <c r="BJ531" s="81">
        <v>0</v>
      </c>
      <c r="BK531" s="81">
        <v>59.290999999999997</v>
      </c>
      <c r="BL531" s="81">
        <v>0</v>
      </c>
      <c r="BM531" s="82"/>
      <c r="BN531" s="81">
        <v>0</v>
      </c>
      <c r="BO531" s="81">
        <v>0</v>
      </c>
      <c r="BP531" s="81">
        <v>6</v>
      </c>
      <c r="BQ531" s="81">
        <v>0</v>
      </c>
      <c r="BR531" s="81">
        <v>6</v>
      </c>
      <c r="BS531" s="81">
        <v>0</v>
      </c>
      <c r="BT531"/>
      <c r="BU531" s="80">
        <v>70.227000000000004</v>
      </c>
      <c r="BV531" s="80">
        <v>31.062000000000001</v>
      </c>
      <c r="BW531" s="80">
        <v>0</v>
      </c>
      <c r="BX531" s="80">
        <v>0</v>
      </c>
      <c r="BY531" s="80">
        <v>0</v>
      </c>
      <c r="BZ531" s="80">
        <v>0</v>
      </c>
      <c r="CA531" s="80">
        <v>0</v>
      </c>
      <c r="CB531" s="80">
        <v>0</v>
      </c>
      <c r="CC531" s="80">
        <v>0</v>
      </c>
    </row>
    <row r="532" spans="1:81">
      <c r="A532" s="80" t="s">
        <v>2216</v>
      </c>
      <c r="B532" s="80">
        <v>453</v>
      </c>
      <c r="C532" s="80">
        <v>11</v>
      </c>
      <c r="D532" s="80">
        <v>27</v>
      </c>
      <c r="E532" s="80">
        <v>2014</v>
      </c>
      <c r="F532" s="80" t="s">
        <v>90</v>
      </c>
      <c r="G532" s="80" t="s">
        <v>2205</v>
      </c>
      <c r="H532" s="80" t="s">
        <v>2206</v>
      </c>
      <c r="I532" s="177"/>
      <c r="J532" s="81">
        <v>117.09396624926414</v>
      </c>
      <c r="K532" s="81">
        <v>9.2882421883182467</v>
      </c>
      <c r="L532" s="81">
        <v>10.506152157724356</v>
      </c>
      <c r="M532" s="81">
        <v>268.51303161965262</v>
      </c>
      <c r="N532" s="81">
        <v>318.51031198944838</v>
      </c>
      <c r="O532" s="81">
        <v>180.39854707194272</v>
      </c>
      <c r="P532" s="81">
        <v>93.135907072167981</v>
      </c>
      <c r="Q532" s="81">
        <v>17.643752521364938</v>
      </c>
      <c r="R532" s="81">
        <v>0</v>
      </c>
      <c r="S532" s="81">
        <v>34.419609335689998</v>
      </c>
      <c r="T532" s="82"/>
      <c r="U532" s="81">
        <v>16433423</v>
      </c>
      <c r="V532" s="81">
        <v>4052</v>
      </c>
      <c r="W532" s="81">
        <v>234</v>
      </c>
      <c r="X532" s="81">
        <v>59570</v>
      </c>
      <c r="Y532" s="81">
        <v>101376</v>
      </c>
      <c r="Z532" s="81">
        <v>103810</v>
      </c>
      <c r="AA532" s="81">
        <v>18548</v>
      </c>
      <c r="AB532" s="81">
        <v>237723</v>
      </c>
      <c r="AC532" s="81">
        <v>0</v>
      </c>
      <c r="AD532" s="81">
        <v>34.419609335689998</v>
      </c>
      <c r="AE532" s="82"/>
      <c r="AF532" s="81">
        <v>130224337.5182171</v>
      </c>
      <c r="AG532" s="81">
        <v>8279411.8715907587</v>
      </c>
      <c r="AH532" s="81">
        <v>2669712.0177600658</v>
      </c>
      <c r="AI532" s="81">
        <v>384868947.73873055</v>
      </c>
      <c r="AJ532" s="81">
        <v>451035280.52978009</v>
      </c>
      <c r="AK532" s="81">
        <v>0</v>
      </c>
      <c r="AL532" s="81">
        <v>0</v>
      </c>
      <c r="AM532" s="81">
        <v>32635815.554108281</v>
      </c>
      <c r="AN532" s="81">
        <v>0</v>
      </c>
      <c r="AO532" s="81">
        <v>0</v>
      </c>
      <c r="AP532" s="82"/>
      <c r="AQ532" s="81">
        <v>3001</v>
      </c>
      <c r="AR532" s="81">
        <v>273</v>
      </c>
      <c r="AS532" s="81">
        <v>0</v>
      </c>
      <c r="AT532" s="81">
        <v>0</v>
      </c>
      <c r="AU532" s="81">
        <v>0</v>
      </c>
      <c r="AV532" s="81">
        <v>0</v>
      </c>
      <c r="AW532" s="81" t="s">
        <v>564</v>
      </c>
      <c r="AX532" s="82"/>
      <c r="AY532" s="81">
        <v>11066.4</v>
      </c>
      <c r="AZ532" s="81">
        <v>8082.5</v>
      </c>
      <c r="BA532" s="81">
        <v>0</v>
      </c>
      <c r="BB532" s="81">
        <v>0</v>
      </c>
      <c r="BC532" s="81">
        <v>0</v>
      </c>
      <c r="BD532" s="81">
        <v>0</v>
      </c>
      <c r="BE532" s="81" t="s">
        <v>564</v>
      </c>
      <c r="BF532" s="82"/>
      <c r="BG532" s="81">
        <v>0</v>
      </c>
      <c r="BH532" s="81">
        <v>0</v>
      </c>
      <c r="BI532" s="81">
        <v>44.856000000000002</v>
      </c>
      <c r="BJ532" s="81">
        <v>0</v>
      </c>
      <c r="BK532" s="81">
        <v>27.758000000000003</v>
      </c>
      <c r="BL532" s="81">
        <v>0</v>
      </c>
      <c r="BM532" s="82"/>
      <c r="BN532" s="81">
        <v>0</v>
      </c>
      <c r="BO532" s="81">
        <v>0</v>
      </c>
      <c r="BP532" s="81">
        <v>6</v>
      </c>
      <c r="BQ532" s="81">
        <v>0</v>
      </c>
      <c r="BR532" s="81">
        <v>6</v>
      </c>
      <c r="BS532" s="81">
        <v>0</v>
      </c>
      <c r="BT532"/>
      <c r="BU532" s="80">
        <v>72.614000000000004</v>
      </c>
      <c r="BV532" s="80">
        <v>0</v>
      </c>
      <c r="BW532" s="80">
        <v>0</v>
      </c>
      <c r="BX532" s="80">
        <v>0</v>
      </c>
      <c r="BY532" s="80">
        <v>0</v>
      </c>
      <c r="BZ532" s="80">
        <v>0</v>
      </c>
      <c r="CA532" s="80">
        <v>0</v>
      </c>
      <c r="CB532" s="80">
        <v>0</v>
      </c>
      <c r="CC532" s="80">
        <v>0</v>
      </c>
    </row>
    <row r="533" spans="1:81">
      <c r="A533" s="80" t="s">
        <v>2217</v>
      </c>
      <c r="B533" s="80">
        <v>454</v>
      </c>
      <c r="C533" s="80">
        <v>12</v>
      </c>
      <c r="D533" s="80">
        <v>27</v>
      </c>
      <c r="E533" s="80">
        <v>2015</v>
      </c>
      <c r="F533" s="80" t="s">
        <v>91</v>
      </c>
      <c r="G533" s="80" t="s">
        <v>2205</v>
      </c>
      <c r="H533" s="80" t="s">
        <v>2206</v>
      </c>
      <c r="I533" s="177"/>
      <c r="J533" s="81">
        <v>113.24827037187757</v>
      </c>
      <c r="K533" s="81">
        <v>8.8714604977986689</v>
      </c>
      <c r="L533" s="81">
        <v>11.583417628982826</v>
      </c>
      <c r="M533" s="81">
        <v>281.37767437896463</v>
      </c>
      <c r="N533" s="81">
        <v>318.83599135873919</v>
      </c>
      <c r="O533" s="81">
        <v>180.08152999716799</v>
      </c>
      <c r="P533" s="81">
        <v>93.249390333885287</v>
      </c>
      <c r="Q533" s="81">
        <v>17.218010014882122</v>
      </c>
      <c r="R533" s="81">
        <v>0</v>
      </c>
      <c r="S533" s="81">
        <v>33.212223020370004</v>
      </c>
      <c r="T533" s="82"/>
      <c r="U533" s="81">
        <v>17067964</v>
      </c>
      <c r="V533" s="81">
        <v>4052</v>
      </c>
      <c r="W533" s="81">
        <v>234</v>
      </c>
      <c r="X533" s="81">
        <v>59570</v>
      </c>
      <c r="Y533" s="81">
        <v>102452</v>
      </c>
      <c r="Z533" s="81">
        <v>104626</v>
      </c>
      <c r="AA533" s="81">
        <v>18556</v>
      </c>
      <c r="AB533" s="81">
        <v>236975</v>
      </c>
      <c r="AC533" s="81">
        <v>0</v>
      </c>
      <c r="AD533" s="81">
        <v>33.212223020370004</v>
      </c>
      <c r="AE533" s="82"/>
      <c r="AF533" s="81">
        <v>129253487.06300254</v>
      </c>
      <c r="AG533" s="81">
        <v>7326550.1393124564</v>
      </c>
      <c r="AH533" s="81">
        <v>2439798.701589562</v>
      </c>
      <c r="AI533" s="81">
        <v>421246820.29208642</v>
      </c>
      <c r="AJ533" s="81">
        <v>473232679.0337761</v>
      </c>
      <c r="AK533" s="81">
        <v>0</v>
      </c>
      <c r="AL533" s="81">
        <v>0</v>
      </c>
      <c r="AM533" s="81">
        <v>32476429.677262787</v>
      </c>
      <c r="AN533" s="81">
        <v>0</v>
      </c>
      <c r="AO533" s="81">
        <v>0</v>
      </c>
      <c r="AP533" s="82"/>
      <c r="AQ533" s="81">
        <v>3276</v>
      </c>
      <c r="AR533" s="81">
        <v>382</v>
      </c>
      <c r="AS533" s="81">
        <v>0</v>
      </c>
      <c r="AT533" s="81">
        <v>0</v>
      </c>
      <c r="AU533" s="81">
        <v>0</v>
      </c>
      <c r="AV533" s="81">
        <v>0</v>
      </c>
      <c r="AW533" s="81" t="s">
        <v>564</v>
      </c>
      <c r="AX533" s="82"/>
      <c r="AY533" s="81">
        <v>12255.2</v>
      </c>
      <c r="AZ533" s="81">
        <v>10661.699999999999</v>
      </c>
      <c r="BA533" s="81">
        <v>0</v>
      </c>
      <c r="BB533" s="81">
        <v>0</v>
      </c>
      <c r="BC533" s="81">
        <v>0</v>
      </c>
      <c r="BD533" s="81">
        <v>0</v>
      </c>
      <c r="BE533" s="81" t="s">
        <v>564</v>
      </c>
      <c r="BF533" s="82"/>
      <c r="BG533" s="81">
        <v>0</v>
      </c>
      <c r="BH533" s="81">
        <v>0</v>
      </c>
      <c r="BI533" s="81">
        <v>44.314999999999998</v>
      </c>
      <c r="BJ533" s="81">
        <v>0</v>
      </c>
      <c r="BK533" s="81">
        <v>52.923000000000002</v>
      </c>
      <c r="BL533" s="81">
        <v>0</v>
      </c>
      <c r="BM533" s="82"/>
      <c r="BN533" s="81">
        <v>0</v>
      </c>
      <c r="BO533" s="81">
        <v>0</v>
      </c>
      <c r="BP533" s="81">
        <v>6</v>
      </c>
      <c r="BQ533" s="81">
        <v>0</v>
      </c>
      <c r="BR533" s="81">
        <v>7</v>
      </c>
      <c r="BS533" s="81">
        <v>0</v>
      </c>
      <c r="BT533"/>
      <c r="BU533" s="80">
        <v>69.811000000000007</v>
      </c>
      <c r="BV533" s="80">
        <v>27.427</v>
      </c>
      <c r="BW533" s="80">
        <v>0</v>
      </c>
      <c r="BX533" s="80">
        <v>0</v>
      </c>
      <c r="BY533" s="80">
        <v>0</v>
      </c>
      <c r="BZ533" s="80">
        <v>0</v>
      </c>
      <c r="CA533" s="80">
        <v>0</v>
      </c>
      <c r="CB533" s="80">
        <v>0</v>
      </c>
      <c r="CC533" s="80">
        <v>0</v>
      </c>
    </row>
    <row r="534" spans="1:81">
      <c r="A534" s="80" t="s">
        <v>2218</v>
      </c>
      <c r="B534" s="80">
        <v>455</v>
      </c>
      <c r="C534" s="80">
        <v>13</v>
      </c>
      <c r="D534" s="80">
        <v>27</v>
      </c>
      <c r="E534" s="80">
        <v>2016</v>
      </c>
      <c r="F534" s="80" t="s">
        <v>92</v>
      </c>
      <c r="G534" s="80" t="s">
        <v>2205</v>
      </c>
      <c r="H534" s="80" t="s">
        <v>2206</v>
      </c>
      <c r="I534" s="177"/>
      <c r="J534" s="81">
        <v>118.12600309248769</v>
      </c>
      <c r="K534" s="81">
        <v>8.8607284474723365</v>
      </c>
      <c r="L534" s="81">
        <v>13.571949140080809</v>
      </c>
      <c r="M534" s="81">
        <v>246.25180220065673</v>
      </c>
      <c r="N534" s="81">
        <v>283.45488455684364</v>
      </c>
      <c r="O534" s="81">
        <v>178.8196782065892</v>
      </c>
      <c r="P534" s="81">
        <v>90.911546108210089</v>
      </c>
      <c r="Q534" s="81">
        <v>16.702073097886942</v>
      </c>
      <c r="R534" s="81">
        <v>0</v>
      </c>
      <c r="S534" s="81">
        <v>45.86202208799201</v>
      </c>
      <c r="T534" s="82"/>
      <c r="U534" s="81">
        <v>18612557</v>
      </c>
      <c r="V534" s="81">
        <v>4052</v>
      </c>
      <c r="W534" s="81">
        <v>234</v>
      </c>
      <c r="X534" s="81">
        <v>59570</v>
      </c>
      <c r="Y534" s="81">
        <v>103552</v>
      </c>
      <c r="Z534" s="81">
        <v>105170</v>
      </c>
      <c r="AA534" s="81">
        <v>18711</v>
      </c>
      <c r="AB534" s="81">
        <v>236466</v>
      </c>
      <c r="AC534" s="81">
        <v>0</v>
      </c>
      <c r="AD534" s="81">
        <v>45.86202208799201</v>
      </c>
      <c r="AE534" s="82"/>
      <c r="AF534" s="81">
        <v>137380820.9456028</v>
      </c>
      <c r="AG534" s="81">
        <v>7043259.2536342433</v>
      </c>
      <c r="AH534" s="81">
        <v>2124311.9585646298</v>
      </c>
      <c r="AI534" s="81">
        <v>393463190.30582339</v>
      </c>
      <c r="AJ534" s="81">
        <v>407416670.44118923</v>
      </c>
      <c r="AK534" s="81">
        <v>0</v>
      </c>
      <c r="AL534" s="81">
        <v>0</v>
      </c>
      <c r="AM534" s="81">
        <v>32431850.167925809</v>
      </c>
      <c r="AN534" s="81">
        <v>0</v>
      </c>
      <c r="AO534" s="81">
        <v>0</v>
      </c>
      <c r="AP534" s="82"/>
      <c r="AQ534" s="81">
        <v>3517</v>
      </c>
      <c r="AR534" s="81">
        <v>442</v>
      </c>
      <c r="AS534" s="81">
        <v>0</v>
      </c>
      <c r="AT534" s="81">
        <v>0</v>
      </c>
      <c r="AU534" s="81">
        <v>0</v>
      </c>
      <c r="AV534" s="81">
        <v>0</v>
      </c>
      <c r="AW534" s="81" t="s">
        <v>564</v>
      </c>
      <c r="AX534" s="82"/>
      <c r="AY534" s="81">
        <v>13357</v>
      </c>
      <c r="AZ534" s="81">
        <v>12917.4</v>
      </c>
      <c r="BA534" s="81">
        <v>0</v>
      </c>
      <c r="BB534" s="81">
        <v>0</v>
      </c>
      <c r="BC534" s="81">
        <v>0</v>
      </c>
      <c r="BD534" s="81">
        <v>0</v>
      </c>
      <c r="BE534" s="81" t="s">
        <v>564</v>
      </c>
      <c r="BF534" s="82"/>
      <c r="BG534" s="81">
        <v>0</v>
      </c>
      <c r="BH534" s="81">
        <v>0</v>
      </c>
      <c r="BI534" s="81">
        <v>41.951999999999998</v>
      </c>
      <c r="BJ534" s="81">
        <v>0</v>
      </c>
      <c r="BK534" s="81">
        <v>53.941000000000003</v>
      </c>
      <c r="BL534" s="81">
        <v>0</v>
      </c>
      <c r="BM534" s="82"/>
      <c r="BN534" s="81">
        <v>0</v>
      </c>
      <c r="BO534" s="81">
        <v>0</v>
      </c>
      <c r="BP534" s="81">
        <v>5</v>
      </c>
      <c r="BQ534" s="81">
        <v>0</v>
      </c>
      <c r="BR534" s="81">
        <v>7</v>
      </c>
      <c r="BS534" s="81">
        <v>0</v>
      </c>
      <c r="BT534"/>
      <c r="BU534" s="80">
        <v>66.212999999999994</v>
      </c>
      <c r="BV534" s="80">
        <v>29.68</v>
      </c>
      <c r="BW534" s="80">
        <v>0</v>
      </c>
      <c r="BX534" s="80">
        <v>0</v>
      </c>
      <c r="BY534" s="80">
        <v>0</v>
      </c>
      <c r="BZ534" s="80">
        <v>0</v>
      </c>
      <c r="CA534" s="80">
        <v>0</v>
      </c>
      <c r="CB534" s="80">
        <v>0</v>
      </c>
      <c r="CC534" s="80">
        <v>0</v>
      </c>
    </row>
    <row r="535" spans="1:81">
      <c r="A535" s="80" t="s">
        <v>2219</v>
      </c>
      <c r="B535" s="80">
        <v>456</v>
      </c>
      <c r="C535" s="80">
        <v>14</v>
      </c>
      <c r="D535" s="80">
        <v>27</v>
      </c>
      <c r="E535" s="80">
        <v>2017</v>
      </c>
      <c r="F535" s="80" t="s">
        <v>71</v>
      </c>
      <c r="G535" s="80" t="s">
        <v>2205</v>
      </c>
      <c r="H535" s="80" t="s">
        <v>2206</v>
      </c>
      <c r="I535" s="177"/>
      <c r="J535" s="81">
        <v>112.8261345745498</v>
      </c>
      <c r="K535" s="81">
        <v>9.2298392201119039</v>
      </c>
      <c r="L535" s="81">
        <v>11.87360272911574</v>
      </c>
      <c r="M535" s="81">
        <v>237.52066893302703</v>
      </c>
      <c r="N535" s="81">
        <v>309.94386985565944</v>
      </c>
      <c r="O535" s="81">
        <v>176.82334053228669</v>
      </c>
      <c r="P535" s="81">
        <v>90.95845865981633</v>
      </c>
      <c r="Q535" s="81">
        <v>16.099558105128338</v>
      </c>
      <c r="R535" s="81">
        <v>0</v>
      </c>
      <c r="S535" s="81">
        <v>40.979022970175592</v>
      </c>
      <c r="T535" s="82"/>
      <c r="U535" s="81">
        <v>19323779</v>
      </c>
      <c r="V535" s="81">
        <v>4052</v>
      </c>
      <c r="W535" s="81">
        <v>234</v>
      </c>
      <c r="X535" s="81">
        <v>59570</v>
      </c>
      <c r="Y535" s="81">
        <v>104643</v>
      </c>
      <c r="Z535" s="81">
        <v>105721</v>
      </c>
      <c r="AA535" s="81">
        <v>18840</v>
      </c>
      <c r="AB535" s="81">
        <v>235716</v>
      </c>
      <c r="AC535" s="81">
        <v>0</v>
      </c>
      <c r="AD535" s="81">
        <v>40.979022970175592</v>
      </c>
      <c r="AE535" s="82"/>
      <c r="AF535" s="81">
        <v>134426832.54355219</v>
      </c>
      <c r="AG535" s="81">
        <v>7308147.3121995628</v>
      </c>
      <c r="AH535" s="81">
        <v>2539062.5457348609</v>
      </c>
      <c r="AI535" s="81">
        <v>394382098.92246598</v>
      </c>
      <c r="AJ535" s="81">
        <v>455008466.36833662</v>
      </c>
      <c r="AK535" s="81">
        <v>0</v>
      </c>
      <c r="AL535" s="81">
        <v>0</v>
      </c>
      <c r="AM535" s="81">
        <v>32379571.99886344</v>
      </c>
      <c r="AN535" s="81">
        <v>0</v>
      </c>
      <c r="AO535" s="81">
        <v>0</v>
      </c>
      <c r="AP535" s="82"/>
      <c r="AQ535" s="81">
        <v>3712</v>
      </c>
      <c r="AR535" s="81">
        <v>480</v>
      </c>
      <c r="AS535" s="81">
        <v>0</v>
      </c>
      <c r="AT535" s="81">
        <v>0</v>
      </c>
      <c r="AU535" s="81">
        <v>0</v>
      </c>
      <c r="AV535" s="81">
        <v>0</v>
      </c>
      <c r="AW535" s="81" t="s">
        <v>564</v>
      </c>
      <c r="AX535" s="82"/>
      <c r="AY535" s="81">
        <v>14229.4</v>
      </c>
      <c r="AZ535" s="81">
        <v>14094.900000000011</v>
      </c>
      <c r="BA535" s="81">
        <v>0</v>
      </c>
      <c r="BB535" s="81">
        <v>0</v>
      </c>
      <c r="BC535" s="81">
        <v>0</v>
      </c>
      <c r="BD535" s="81">
        <v>0</v>
      </c>
      <c r="BE535" s="81" t="s">
        <v>564</v>
      </c>
      <c r="BF535" s="82"/>
      <c r="BG535" s="81">
        <v>0</v>
      </c>
      <c r="BH535" s="81">
        <v>0</v>
      </c>
      <c r="BI535" s="81">
        <v>40.040999999999997</v>
      </c>
      <c r="BJ535" s="81">
        <v>0</v>
      </c>
      <c r="BK535" s="81">
        <v>52.436999999999998</v>
      </c>
      <c r="BL535" s="81">
        <v>0</v>
      </c>
      <c r="BM535" s="82"/>
      <c r="BN535" s="81">
        <v>0</v>
      </c>
      <c r="BO535" s="81">
        <v>0</v>
      </c>
      <c r="BP535" s="81">
        <v>4</v>
      </c>
      <c r="BQ535" s="81">
        <v>0</v>
      </c>
      <c r="BR535" s="81">
        <v>7</v>
      </c>
      <c r="BS535" s="81">
        <v>0</v>
      </c>
      <c r="BT535"/>
      <c r="BU535" s="80">
        <v>62.033999999999999</v>
      </c>
      <c r="BV535" s="80">
        <v>30.443999999999999</v>
      </c>
      <c r="BW535" s="80">
        <v>0</v>
      </c>
      <c r="BX535" s="80">
        <v>0</v>
      </c>
      <c r="BY535" s="80">
        <v>0</v>
      </c>
      <c r="BZ535" s="80">
        <v>0</v>
      </c>
      <c r="CA535" s="80">
        <v>0</v>
      </c>
      <c r="CB535" s="80">
        <v>0</v>
      </c>
      <c r="CC535" s="80">
        <v>0</v>
      </c>
    </row>
    <row r="536" spans="1:81">
      <c r="A536" s="80" t="s">
        <v>2220</v>
      </c>
      <c r="B536" s="80">
        <v>457</v>
      </c>
      <c r="C536" s="80">
        <v>15</v>
      </c>
      <c r="D536" s="80">
        <v>27</v>
      </c>
      <c r="E536" s="80">
        <v>2018</v>
      </c>
      <c r="F536" s="80" t="s">
        <v>93</v>
      </c>
      <c r="G536" s="80" t="s">
        <v>2205</v>
      </c>
      <c r="H536" s="80" t="s">
        <v>2206</v>
      </c>
      <c r="I536" s="177"/>
      <c r="J536" s="81">
        <v>111.53287016161073</v>
      </c>
      <c r="K536" s="81">
        <v>8.6783926959685527</v>
      </c>
      <c r="L536" s="81">
        <v>11.123393222936803</v>
      </c>
      <c r="M536" s="81">
        <v>234.83044083542734</v>
      </c>
      <c r="N536" s="81">
        <v>294.64654541376751</v>
      </c>
      <c r="O536" s="81">
        <v>173.62430013194228</v>
      </c>
      <c r="P536" s="81">
        <v>90.655302103917663</v>
      </c>
      <c r="Q536" s="81">
        <v>14.868719089987078</v>
      </c>
      <c r="R536" s="81">
        <v>0</v>
      </c>
      <c r="S536" s="81">
        <v>32.173546811234402</v>
      </c>
      <c r="T536" s="82"/>
      <c r="U536" s="81">
        <v>20324187</v>
      </c>
      <c r="V536" s="81">
        <v>4052</v>
      </c>
      <c r="W536" s="81">
        <v>234</v>
      </c>
      <c r="X536" s="81">
        <v>59570</v>
      </c>
      <c r="Y536" s="81">
        <v>105575</v>
      </c>
      <c r="Z536" s="81">
        <v>105796</v>
      </c>
      <c r="AA536" s="81">
        <v>18966</v>
      </c>
      <c r="AB536" s="81">
        <v>234598</v>
      </c>
      <c r="AC536" s="81">
        <v>0</v>
      </c>
      <c r="AD536" s="81">
        <v>32.173546811234402</v>
      </c>
      <c r="AE536" s="82"/>
      <c r="AF536" s="81">
        <v>135284616.54297581</v>
      </c>
      <c r="AG536" s="81">
        <v>6599692.7780012246</v>
      </c>
      <c r="AH536" s="81">
        <v>2423348.0355300889</v>
      </c>
      <c r="AI536" s="81">
        <v>384316239.5601089</v>
      </c>
      <c r="AJ536" s="81">
        <v>454316029.21204549</v>
      </c>
      <c r="AK536" s="81">
        <v>0</v>
      </c>
      <c r="AL536" s="81">
        <v>0</v>
      </c>
      <c r="AM536" s="81">
        <v>32292675.270731401</v>
      </c>
      <c r="AN536" s="81">
        <v>0</v>
      </c>
      <c r="AO536" s="81">
        <v>0</v>
      </c>
      <c r="AP536" s="82"/>
      <c r="AQ536" s="81">
        <v>3980</v>
      </c>
      <c r="AR536" s="81">
        <v>522</v>
      </c>
      <c r="AS536" s="81">
        <v>0</v>
      </c>
      <c r="AT536" s="81">
        <v>0</v>
      </c>
      <c r="AU536" s="81">
        <v>0</v>
      </c>
      <c r="AV536" s="81">
        <v>1</v>
      </c>
      <c r="AW536" s="81" t="s">
        <v>564</v>
      </c>
      <c r="AX536" s="82"/>
      <c r="AY536" s="81">
        <v>15458.500000000009</v>
      </c>
      <c r="AZ536" s="81">
        <v>16487.3</v>
      </c>
      <c r="BA536" s="81">
        <v>0</v>
      </c>
      <c r="BB536" s="81">
        <v>0</v>
      </c>
      <c r="BC536" s="81">
        <v>0</v>
      </c>
      <c r="BD536" s="81">
        <v>1996</v>
      </c>
      <c r="BE536" s="81" t="s">
        <v>564</v>
      </c>
      <c r="BF536" s="82"/>
      <c r="BG536" s="81">
        <v>0</v>
      </c>
      <c r="BH536" s="81">
        <v>0</v>
      </c>
      <c r="BI536" s="81">
        <v>39.816000000000003</v>
      </c>
      <c r="BJ536" s="81">
        <v>0</v>
      </c>
      <c r="BK536" s="81">
        <v>51.869</v>
      </c>
      <c r="BL536" s="81">
        <v>0</v>
      </c>
      <c r="BM536" s="82"/>
      <c r="BN536" s="81">
        <v>0</v>
      </c>
      <c r="BO536" s="81">
        <v>0</v>
      </c>
      <c r="BP536" s="81">
        <v>4</v>
      </c>
      <c r="BQ536" s="81">
        <v>0</v>
      </c>
      <c r="BR536" s="81">
        <v>7</v>
      </c>
      <c r="BS536" s="81">
        <v>0</v>
      </c>
      <c r="BT536"/>
      <c r="BU536" s="80">
        <v>63.344999999999999</v>
      </c>
      <c r="BV536" s="80">
        <v>28.34</v>
      </c>
      <c r="BW536" s="80">
        <v>0</v>
      </c>
      <c r="BX536" s="80">
        <v>0</v>
      </c>
      <c r="BY536" s="80">
        <v>0</v>
      </c>
      <c r="BZ536" s="80">
        <v>0</v>
      </c>
      <c r="CA536" s="80">
        <v>0</v>
      </c>
      <c r="CB536" s="80">
        <v>0</v>
      </c>
      <c r="CC536" s="80">
        <v>0</v>
      </c>
    </row>
    <row r="537" spans="1:81">
      <c r="A537" s="80" t="s">
        <v>2221</v>
      </c>
      <c r="B537" s="80">
        <v>458</v>
      </c>
      <c r="C537" s="80">
        <v>16</v>
      </c>
      <c r="D537" s="80">
        <v>27</v>
      </c>
      <c r="E537" s="80">
        <v>2019</v>
      </c>
      <c r="F537" s="80" t="s">
        <v>73</v>
      </c>
      <c r="G537" s="80" t="s">
        <v>2205</v>
      </c>
      <c r="H537" s="80" t="s">
        <v>2206</v>
      </c>
      <c r="I537" s="177"/>
      <c r="J537" s="81">
        <v>107.49075880585926</v>
      </c>
      <c r="K537" s="81">
        <v>7.6616001428439491</v>
      </c>
      <c r="L537" s="81">
        <v>11.217030601744332</v>
      </c>
      <c r="M537" s="81">
        <v>222.34991180549318</v>
      </c>
      <c r="N537" s="81">
        <v>259.41840233766345</v>
      </c>
      <c r="O537" s="81">
        <v>169.7977078145133</v>
      </c>
      <c r="P537" s="81">
        <v>91.87349176527681</v>
      </c>
      <c r="Q537" s="81">
        <v>14.448310945684394</v>
      </c>
      <c r="R537" s="81">
        <v>0</v>
      </c>
      <c r="S537" s="81">
        <v>30.2790675995325</v>
      </c>
      <c r="T537" s="82"/>
      <c r="U537" s="81">
        <v>20471322</v>
      </c>
      <c r="V537" s="81">
        <v>4052</v>
      </c>
      <c r="W537" s="81">
        <v>234</v>
      </c>
      <c r="X537" s="81">
        <v>59570</v>
      </c>
      <c r="Y537" s="81">
        <v>106924</v>
      </c>
      <c r="Z537" s="81">
        <v>106305</v>
      </c>
      <c r="AA537" s="81">
        <v>19077</v>
      </c>
      <c r="AB537" s="81">
        <v>234137</v>
      </c>
      <c r="AC537" s="81">
        <v>0</v>
      </c>
      <c r="AD537" s="81">
        <v>30.2790675995325</v>
      </c>
      <c r="AE537" s="82"/>
      <c r="AF537" s="81">
        <v>133285386.8009952</v>
      </c>
      <c r="AG537" s="81">
        <v>6162998.1707560075</v>
      </c>
      <c r="AH537" s="81">
        <v>2569504.2443684079</v>
      </c>
      <c r="AI537" s="81">
        <v>379068568.70248842</v>
      </c>
      <c r="AJ537" s="81">
        <v>401821825.48202574</v>
      </c>
      <c r="AK537" s="81">
        <v>0</v>
      </c>
      <c r="AL537" s="81">
        <v>0</v>
      </c>
      <c r="AM537" s="81">
        <v>31887696.817607678</v>
      </c>
      <c r="AN537" s="81">
        <v>0</v>
      </c>
      <c r="AO537" s="81">
        <v>0</v>
      </c>
      <c r="AP537" s="82"/>
      <c r="AQ537" s="81">
        <v>4249</v>
      </c>
      <c r="AR537" s="81">
        <v>542</v>
      </c>
      <c r="AS537" s="81">
        <v>0</v>
      </c>
      <c r="AT537" s="81">
        <v>0</v>
      </c>
      <c r="AU537" s="81">
        <v>0</v>
      </c>
      <c r="AV537" s="81">
        <v>1</v>
      </c>
      <c r="AW537" s="81" t="s">
        <v>564</v>
      </c>
      <c r="AX537" s="82"/>
      <c r="AY537" s="81">
        <v>16737.599999999959</v>
      </c>
      <c r="AZ537" s="81">
        <v>16884.3</v>
      </c>
      <c r="BA537" s="81">
        <v>0</v>
      </c>
      <c r="BB537" s="81">
        <v>0</v>
      </c>
      <c r="BC537" s="81">
        <v>0</v>
      </c>
      <c r="BD537" s="81">
        <v>1996</v>
      </c>
      <c r="BE537" s="81" t="s">
        <v>564</v>
      </c>
      <c r="BF537" s="82"/>
      <c r="BG537" s="81">
        <v>0</v>
      </c>
      <c r="BH537" s="81">
        <v>0</v>
      </c>
      <c r="BI537" s="81">
        <v>45.991999999999997</v>
      </c>
      <c r="BJ537" s="81">
        <v>0</v>
      </c>
      <c r="BK537" s="81">
        <v>24.383999999999997</v>
      </c>
      <c r="BL537" s="81">
        <v>0</v>
      </c>
      <c r="BM537" s="82"/>
      <c r="BN537" s="81">
        <v>0</v>
      </c>
      <c r="BO537" s="81">
        <v>0</v>
      </c>
      <c r="BP537" s="81">
        <v>6</v>
      </c>
      <c r="BQ537" s="81">
        <v>0</v>
      </c>
      <c r="BR537" s="81">
        <v>6</v>
      </c>
      <c r="BS537" s="81">
        <v>0</v>
      </c>
      <c r="BT537"/>
      <c r="BU537" s="80">
        <v>70.376000000000005</v>
      </c>
      <c r="BV537" s="80">
        <v>0</v>
      </c>
      <c r="BW537" s="80">
        <v>0</v>
      </c>
      <c r="BX537" s="80">
        <v>0</v>
      </c>
      <c r="BY537" s="80">
        <v>0</v>
      </c>
      <c r="BZ537" s="80">
        <v>0</v>
      </c>
      <c r="CA537" s="80">
        <v>0</v>
      </c>
      <c r="CB537" s="80">
        <v>0</v>
      </c>
      <c r="CC537" s="80">
        <v>0</v>
      </c>
    </row>
    <row r="538" spans="1:81">
      <c r="A538" s="80" t="s">
        <v>2222</v>
      </c>
      <c r="B538" s="80">
        <v>459</v>
      </c>
      <c r="C538" s="80">
        <v>17</v>
      </c>
      <c r="D538" s="80">
        <v>27</v>
      </c>
      <c r="E538" s="80">
        <v>2020</v>
      </c>
      <c r="F538" s="80" t="s">
        <v>218</v>
      </c>
      <c r="G538" s="80" t="s">
        <v>2205</v>
      </c>
      <c r="H538" s="80" t="s">
        <v>2206</v>
      </c>
      <c r="I538" s="177"/>
      <c r="J538" s="81">
        <v>117.3404893958342</v>
      </c>
      <c r="K538" s="81">
        <v>7.5072520703995629</v>
      </c>
      <c r="L538" s="81">
        <v>4.1861891989751445</v>
      </c>
      <c r="M538" s="81">
        <v>205.36946823207182</v>
      </c>
      <c r="N538" s="81">
        <v>273.56077596652318</v>
      </c>
      <c r="O538" s="81">
        <v>149.4889265608455</v>
      </c>
      <c r="P538" s="81">
        <v>86.262556676459454</v>
      </c>
      <c r="Q538" s="81">
        <v>13.761473455043554</v>
      </c>
      <c r="R538" s="81">
        <v>0</v>
      </c>
      <c r="S538" s="81">
        <v>29.994849806503499</v>
      </c>
      <c r="T538" s="82"/>
      <c r="U538" s="81">
        <v>21007568</v>
      </c>
      <c r="V538" s="81">
        <v>3625</v>
      </c>
      <c r="W538" s="81">
        <v>89</v>
      </c>
      <c r="X538" s="81">
        <v>60726</v>
      </c>
      <c r="Y538" s="81">
        <v>108274</v>
      </c>
      <c r="Z538" s="81">
        <v>106821</v>
      </c>
      <c r="AA538" s="81">
        <v>19461</v>
      </c>
      <c r="AB538" s="81">
        <v>233391</v>
      </c>
      <c r="AC538" s="81">
        <v>0</v>
      </c>
      <c r="AD538" s="81">
        <v>29.994849806503499</v>
      </c>
      <c r="AE538" s="82"/>
      <c r="AF538" s="81">
        <v>147230798.1377252</v>
      </c>
      <c r="AG538" s="81">
        <v>5725639.2872286784</v>
      </c>
      <c r="AH538" s="81">
        <v>987222.55427841446</v>
      </c>
      <c r="AI538" s="81">
        <v>350644410.34988362</v>
      </c>
      <c r="AJ538" s="81">
        <v>439148795.45792842</v>
      </c>
      <c r="AK538" s="81"/>
      <c r="AL538" s="81"/>
      <c r="AM538" s="81">
        <v>30460118.528092906</v>
      </c>
      <c r="AN538" s="81"/>
      <c r="AO538" s="81"/>
      <c r="AP538" s="82"/>
      <c r="AQ538" s="81">
        <v>4485</v>
      </c>
      <c r="AR538" s="81">
        <v>548</v>
      </c>
      <c r="AS538" s="81">
        <v>0</v>
      </c>
      <c r="AT538" s="81">
        <v>0</v>
      </c>
      <c r="AU538" s="81">
        <v>0</v>
      </c>
      <c r="AV538" s="81">
        <v>1</v>
      </c>
      <c r="AW538" s="81">
        <v>0</v>
      </c>
      <c r="AX538" s="82"/>
      <c r="AY538" s="81">
        <v>17895.699999999939</v>
      </c>
      <c r="AZ538" s="81">
        <v>17638.299999999988</v>
      </c>
      <c r="BA538" s="81">
        <v>0</v>
      </c>
      <c r="BB538" s="81">
        <v>0</v>
      </c>
      <c r="BC538" s="81">
        <v>0</v>
      </c>
      <c r="BD538" s="81">
        <v>1996</v>
      </c>
      <c r="BE538" s="81">
        <v>0</v>
      </c>
      <c r="BF538" s="82"/>
      <c r="BG538" s="81">
        <v>0</v>
      </c>
      <c r="BH538" s="81">
        <v>0</v>
      </c>
      <c r="BI538" s="81">
        <v>47.595999999999997</v>
      </c>
      <c r="BJ538" s="81">
        <v>0</v>
      </c>
      <c r="BK538" s="81">
        <v>47.036999999999999</v>
      </c>
      <c r="BL538" s="81">
        <v>0</v>
      </c>
      <c r="BM538" s="82"/>
      <c r="BN538" s="81">
        <v>0</v>
      </c>
      <c r="BO538" s="81">
        <v>0</v>
      </c>
      <c r="BP538" s="81">
        <v>6</v>
      </c>
      <c r="BQ538" s="81">
        <v>0</v>
      </c>
      <c r="BR538" s="81">
        <v>7</v>
      </c>
      <c r="BS538" s="81">
        <v>0</v>
      </c>
      <c r="BT538"/>
      <c r="BU538" s="80">
        <v>68.733000000000004</v>
      </c>
      <c r="BV538" s="80">
        <v>25.9</v>
      </c>
      <c r="BW538" s="80">
        <v>0</v>
      </c>
      <c r="BX538" s="80">
        <v>0</v>
      </c>
      <c r="BY538" s="80">
        <v>0</v>
      </c>
      <c r="BZ538" s="80">
        <v>0</v>
      </c>
      <c r="CA538" s="80">
        <v>0</v>
      </c>
      <c r="CB538" s="80">
        <v>0</v>
      </c>
      <c r="CC538" s="80">
        <v>0</v>
      </c>
    </row>
    <row r="539" spans="1:81">
      <c r="A539" s="80" t="s">
        <v>2223</v>
      </c>
      <c r="B539" s="80">
        <v>459</v>
      </c>
      <c r="C539" s="80">
        <v>18</v>
      </c>
      <c r="D539" s="80">
        <v>27</v>
      </c>
      <c r="E539" s="80">
        <v>2021</v>
      </c>
      <c r="F539" s="80" t="s">
        <v>75</v>
      </c>
      <c r="G539" s="174" t="s">
        <v>2205</v>
      </c>
      <c r="H539" s="80" t="s">
        <v>2206</v>
      </c>
      <c r="I539" s="177"/>
      <c r="J539" s="81">
        <v>111.44007459745211</v>
      </c>
      <c r="K539" s="81">
        <v>8.3588824642872552</v>
      </c>
      <c r="L539" s="81">
        <v>3.848946276247073</v>
      </c>
      <c r="M539" s="81">
        <v>231.54741360284439</v>
      </c>
      <c r="N539" s="81">
        <v>259.00791741916828</v>
      </c>
      <c r="O539" s="81">
        <v>145.84383225060444</v>
      </c>
      <c r="P539" s="81">
        <v>89.492252451048529</v>
      </c>
      <c r="Q539" s="81">
        <v>13.895175796215772</v>
      </c>
      <c r="R539" s="81">
        <v>0</v>
      </c>
      <c r="S539" s="81">
        <v>29.714145422415299</v>
      </c>
      <c r="T539" s="82"/>
      <c r="U539" s="81">
        <v>23048769</v>
      </c>
      <c r="V539" s="81">
        <v>3625</v>
      </c>
      <c r="W539" s="81">
        <v>89</v>
      </c>
      <c r="X539" s="81">
        <v>60726</v>
      </c>
      <c r="Y539" s="81">
        <v>109679</v>
      </c>
      <c r="Z539" s="81">
        <v>107310</v>
      </c>
      <c r="AA539" s="81">
        <v>19689</v>
      </c>
      <c r="AB539" s="81">
        <v>232864</v>
      </c>
      <c r="AC539" s="81">
        <v>0</v>
      </c>
      <c r="AD539" s="81">
        <v>29.714145422415299</v>
      </c>
      <c r="AE539" s="82"/>
      <c r="AF539" s="81">
        <v>140835844.63494399</v>
      </c>
      <c r="AG539" s="81">
        <v>6444845.9170928048</v>
      </c>
      <c r="AH539" s="81">
        <v>869321.41225120192</v>
      </c>
      <c r="AI539" s="81">
        <v>390622326.38910437</v>
      </c>
      <c r="AJ539" s="81">
        <v>387425028.02716672</v>
      </c>
      <c r="AK539" s="81">
        <v>0</v>
      </c>
      <c r="AL539" s="81">
        <v>0</v>
      </c>
      <c r="AM539" s="81">
        <v>30566633.970476218</v>
      </c>
      <c r="AN539" s="81">
        <v>0</v>
      </c>
      <c r="AO539" s="81">
        <v>0</v>
      </c>
      <c r="AP539" s="82"/>
      <c r="AQ539" s="81">
        <v>4776</v>
      </c>
      <c r="AR539" s="81">
        <v>554</v>
      </c>
      <c r="AS539" s="81">
        <v>0</v>
      </c>
      <c r="AT539" s="81">
        <v>0</v>
      </c>
      <c r="AU539" s="81">
        <v>0</v>
      </c>
      <c r="AV539" s="81">
        <v>1</v>
      </c>
      <c r="AW539" s="81"/>
      <c r="AX539" s="82"/>
      <c r="AY539" s="81">
        <v>19377.799999999908</v>
      </c>
      <c r="AZ539" s="81">
        <v>18406.19999999999</v>
      </c>
      <c r="BA539" s="81">
        <v>0</v>
      </c>
      <c r="BB539" s="81">
        <v>0</v>
      </c>
      <c r="BC539" s="81">
        <v>0</v>
      </c>
      <c r="BD539" s="81">
        <v>1996</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2224</v>
      </c>
      <c r="B540" s="80">
        <v>459</v>
      </c>
      <c r="C540" s="80">
        <v>19</v>
      </c>
      <c r="D540" s="80">
        <v>27</v>
      </c>
      <c r="E540" s="80">
        <v>2022</v>
      </c>
      <c r="F540" s="80" t="s">
        <v>568</v>
      </c>
      <c r="G540" s="174" t="s">
        <v>2205</v>
      </c>
      <c r="H540" s="80" t="s">
        <v>2206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5156</v>
      </c>
      <c r="AR540" s="81">
        <v>556</v>
      </c>
      <c r="AS540" s="81">
        <v>0</v>
      </c>
      <c r="AT540" s="81">
        <v>0</v>
      </c>
      <c r="AU540" s="81">
        <v>0</v>
      </c>
      <c r="AV540" s="81">
        <v>1</v>
      </c>
      <c r="AW540" s="81"/>
      <c r="AX540" s="82"/>
      <c r="AY540" s="81">
        <v>21336.79999999989</v>
      </c>
      <c r="AZ540" s="81">
        <v>19188.599999999991</v>
      </c>
      <c r="BA540" s="81">
        <v>0</v>
      </c>
      <c r="BB540" s="81">
        <v>0</v>
      </c>
      <c r="BC540" s="81">
        <v>0</v>
      </c>
      <c r="BD540" s="81">
        <v>1996</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2225</v>
      </c>
      <c r="B541" s="80">
        <v>460</v>
      </c>
      <c r="C541" s="80">
        <v>1</v>
      </c>
      <c r="D541" s="80">
        <v>28</v>
      </c>
      <c r="E541" s="80">
        <v>1990</v>
      </c>
      <c r="F541" s="80" t="s">
        <v>562</v>
      </c>
      <c r="G541" s="80" t="s">
        <v>2226</v>
      </c>
      <c r="H541" s="80" t="s">
        <v>2227</v>
      </c>
      <c r="I541" s="177"/>
      <c r="J541" s="81">
        <v>413.37958780083824</v>
      </c>
      <c r="K541" s="81">
        <v>7.4071143591481867</v>
      </c>
      <c r="L541" s="81">
        <v>3.1563421906100708</v>
      </c>
      <c r="M541" s="81">
        <v>96.046628038501723</v>
      </c>
      <c r="N541" s="81">
        <v>157.80424216567221</v>
      </c>
      <c r="O541" s="81">
        <v>128.73448726508354</v>
      </c>
      <c r="P541" s="81">
        <v>57.480899260588039</v>
      </c>
      <c r="Q541" s="81">
        <v>12.432526527990092</v>
      </c>
      <c r="R541" s="81">
        <v>0</v>
      </c>
      <c r="S541" s="81">
        <v>15.690203709493364</v>
      </c>
      <c r="T541" s="82"/>
      <c r="U541" s="81">
        <v>17345860</v>
      </c>
      <c r="V541" s="81">
        <v>3280</v>
      </c>
      <c r="W541" s="81">
        <v>33</v>
      </c>
      <c r="X541" s="81">
        <v>35763</v>
      </c>
      <c r="Y541" s="81">
        <v>67922</v>
      </c>
      <c r="Z541" s="81">
        <v>52950</v>
      </c>
      <c r="AA541" s="81">
        <v>13957</v>
      </c>
      <c r="AB541" s="81">
        <v>201862</v>
      </c>
      <c r="AC541" s="81">
        <v>0</v>
      </c>
      <c r="AD541" s="81">
        <v>15.690203709493364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2228</v>
      </c>
      <c r="B542" s="80">
        <v>461</v>
      </c>
      <c r="C542" s="80">
        <v>2</v>
      </c>
      <c r="D542" s="80">
        <v>28</v>
      </c>
      <c r="E542" s="80">
        <v>2005</v>
      </c>
      <c r="F542" s="80" t="s">
        <v>565</v>
      </c>
      <c r="G542" s="80" t="s">
        <v>2226</v>
      </c>
      <c r="H542" s="80" t="s">
        <v>2227</v>
      </c>
      <c r="I542" s="177"/>
      <c r="J542" s="81">
        <v>198.30749212624551</v>
      </c>
      <c r="K542" s="81">
        <v>5.6062137700716947</v>
      </c>
      <c r="L542" s="81">
        <v>13.07800063124669</v>
      </c>
      <c r="M542" s="81">
        <v>179.66609130057839</v>
      </c>
      <c r="N542" s="81">
        <v>241.82446711587176</v>
      </c>
      <c r="O542" s="81">
        <v>160.10805659895604</v>
      </c>
      <c r="P542" s="81">
        <v>50.005029923892288</v>
      </c>
      <c r="Q542" s="81">
        <v>13.116614971814737</v>
      </c>
      <c r="R542" s="81">
        <v>0</v>
      </c>
      <c r="S542" s="81">
        <v>35.285751041600001</v>
      </c>
      <c r="T542" s="82"/>
      <c r="U542" s="81">
        <v>8793800</v>
      </c>
      <c r="V542" s="81">
        <v>2735</v>
      </c>
      <c r="W542" s="81">
        <v>117</v>
      </c>
      <c r="X542" s="81">
        <v>36539</v>
      </c>
      <c r="Y542" s="81">
        <v>90016</v>
      </c>
      <c r="Z542" s="81">
        <v>76206</v>
      </c>
      <c r="AA542" s="81">
        <v>9944</v>
      </c>
      <c r="AB542" s="81">
        <v>222637</v>
      </c>
      <c r="AC542" s="81">
        <v>0</v>
      </c>
      <c r="AD542" s="81">
        <v>35.285751041600001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2229</v>
      </c>
      <c r="B543" s="80">
        <v>462</v>
      </c>
      <c r="C543" s="80">
        <v>3</v>
      </c>
      <c r="D543" s="80">
        <v>28</v>
      </c>
      <c r="E543" s="80">
        <v>2006</v>
      </c>
      <c r="F543" s="80" t="s">
        <v>566</v>
      </c>
      <c r="G543" s="80" t="s">
        <v>2226</v>
      </c>
      <c r="H543" s="80" t="s">
        <v>2227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2230</v>
      </c>
      <c r="B544" s="80">
        <v>463</v>
      </c>
      <c r="C544" s="80">
        <v>4</v>
      </c>
      <c r="D544" s="80">
        <v>28</v>
      </c>
      <c r="E544" s="80">
        <v>2007</v>
      </c>
      <c r="F544" s="80" t="s">
        <v>567</v>
      </c>
      <c r="G544" s="80" t="s">
        <v>2226</v>
      </c>
      <c r="H544" s="80" t="s">
        <v>2227</v>
      </c>
      <c r="I544" s="177"/>
      <c r="J544" s="81">
        <v>143.18165120435788</v>
      </c>
      <c r="K544" s="81">
        <v>7.3164379290208794</v>
      </c>
      <c r="L544" s="81">
        <v>26.257365263885838</v>
      </c>
      <c r="M544" s="81">
        <v>178.36207401822543</v>
      </c>
      <c r="N544" s="81">
        <v>264.17143691412292</v>
      </c>
      <c r="O544" s="81">
        <v>154.80871047632945</v>
      </c>
      <c r="P544" s="81">
        <v>48.741555962151402</v>
      </c>
      <c r="Q544" s="81">
        <v>13.998999812168339</v>
      </c>
      <c r="R544" s="81">
        <v>0</v>
      </c>
      <c r="S544" s="81">
        <v>28.676668700440004</v>
      </c>
      <c r="T544" s="82"/>
      <c r="U544" s="81">
        <v>6779900</v>
      </c>
      <c r="V544" s="81">
        <v>2691</v>
      </c>
      <c r="W544" s="81">
        <v>309</v>
      </c>
      <c r="X544" s="81">
        <v>46356</v>
      </c>
      <c r="Y544" s="81">
        <v>92543</v>
      </c>
      <c r="Z544" s="81">
        <v>76598</v>
      </c>
      <c r="AA544" s="81">
        <v>9545</v>
      </c>
      <c r="AB544" s="81">
        <v>225048</v>
      </c>
      <c r="AC544" s="81">
        <v>0</v>
      </c>
      <c r="AD544" s="81">
        <v>28.676668700440004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2231</v>
      </c>
      <c r="B545" s="80">
        <v>464</v>
      </c>
      <c r="C545" s="80">
        <v>5</v>
      </c>
      <c r="D545" s="80">
        <v>28</v>
      </c>
      <c r="E545" s="80">
        <v>2008</v>
      </c>
      <c r="F545" s="80" t="s">
        <v>84</v>
      </c>
      <c r="G545" s="80" t="s">
        <v>2226</v>
      </c>
      <c r="H545" s="80" t="s">
        <v>2227</v>
      </c>
      <c r="I545" s="177"/>
      <c r="J545" s="81">
        <v>114.84633845136007</v>
      </c>
      <c r="K545" s="81">
        <v>5.7402398837201138</v>
      </c>
      <c r="L545" s="81">
        <v>23.687838872933344</v>
      </c>
      <c r="M545" s="81">
        <v>195.32361276501217</v>
      </c>
      <c r="N545" s="81">
        <v>240.1786902900601</v>
      </c>
      <c r="O545" s="81">
        <v>149.58872422096525</v>
      </c>
      <c r="P545" s="81">
        <v>47.288420932214152</v>
      </c>
      <c r="Q545" s="81">
        <v>13.850223762565522</v>
      </c>
      <c r="R545" s="81">
        <v>0</v>
      </c>
      <c r="S545" s="81">
        <v>19.155085336260001</v>
      </c>
      <c r="T545" s="82"/>
      <c r="U545" s="81">
        <v>6134611</v>
      </c>
      <c r="V545" s="81">
        <v>2691</v>
      </c>
      <c r="W545" s="81">
        <v>309</v>
      </c>
      <c r="X545" s="81">
        <v>46356</v>
      </c>
      <c r="Y545" s="81">
        <v>93956</v>
      </c>
      <c r="Z545" s="81">
        <v>76613</v>
      </c>
      <c r="AA545" s="81">
        <v>9271</v>
      </c>
      <c r="AB545" s="81">
        <v>226315</v>
      </c>
      <c r="AC545" s="81">
        <v>0</v>
      </c>
      <c r="AD545" s="81">
        <v>19.155085336260001</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2232</v>
      </c>
      <c r="B546" s="80">
        <v>465</v>
      </c>
      <c r="C546" s="80">
        <v>6</v>
      </c>
      <c r="D546" s="80">
        <v>28</v>
      </c>
      <c r="E546" s="80">
        <v>2009</v>
      </c>
      <c r="F546" s="80" t="s">
        <v>85</v>
      </c>
      <c r="G546" s="80" t="s">
        <v>2226</v>
      </c>
      <c r="H546" s="80" t="s">
        <v>2227</v>
      </c>
      <c r="I546" s="177"/>
      <c r="J546" s="81">
        <v>98.126804808831352</v>
      </c>
      <c r="K546" s="81">
        <v>5.1386934225265835</v>
      </c>
      <c r="L546" s="81">
        <v>17.534599288278621</v>
      </c>
      <c r="M546" s="81">
        <v>177.9032854238684</v>
      </c>
      <c r="N546" s="81">
        <v>212.40918454697604</v>
      </c>
      <c r="O546" s="81">
        <v>152.29729036120779</v>
      </c>
      <c r="P546" s="81">
        <v>45.247736791397301</v>
      </c>
      <c r="Q546" s="81">
        <v>13.281849736093257</v>
      </c>
      <c r="R546" s="81">
        <v>0</v>
      </c>
      <c r="S546" s="81">
        <v>18.536830687200002</v>
      </c>
      <c r="T546" s="82"/>
      <c r="U546" s="81">
        <v>4632557</v>
      </c>
      <c r="V546" s="81">
        <v>3290</v>
      </c>
      <c r="W546" s="81">
        <v>274</v>
      </c>
      <c r="X546" s="81">
        <v>52102</v>
      </c>
      <c r="Y546" s="81">
        <v>95036</v>
      </c>
      <c r="Z546" s="81">
        <v>76990</v>
      </c>
      <c r="AA546" s="81">
        <v>9107</v>
      </c>
      <c r="AB546" s="81">
        <v>227826</v>
      </c>
      <c r="AC546" s="81">
        <v>0</v>
      </c>
      <c r="AD546" s="81">
        <v>18.536830687200002</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21.85</v>
      </c>
      <c r="BJ546" s="81">
        <v>0</v>
      </c>
      <c r="BK546" s="81">
        <v>58.293999999999997</v>
      </c>
      <c r="BL546" s="81">
        <v>0</v>
      </c>
      <c r="BM546" s="82"/>
      <c r="BN546" s="81">
        <v>0</v>
      </c>
      <c r="BO546" s="81">
        <v>0</v>
      </c>
      <c r="BP546" s="81">
        <v>4</v>
      </c>
      <c r="BQ546" s="81">
        <v>0</v>
      </c>
      <c r="BR546" s="81">
        <v>6</v>
      </c>
      <c r="BS546" s="81">
        <v>0</v>
      </c>
      <c r="BT546"/>
      <c r="BU546" s="80"/>
      <c r="BV546" s="80"/>
      <c r="BW546" s="80"/>
      <c r="BX546" s="80"/>
      <c r="BY546" s="80"/>
      <c r="BZ546" s="80"/>
      <c r="CA546" s="80"/>
      <c r="CB546" s="80"/>
      <c r="CC546" s="80"/>
    </row>
    <row r="547" spans="1:81">
      <c r="A547" s="80" t="s">
        <v>2233</v>
      </c>
      <c r="B547" s="80">
        <v>466</v>
      </c>
      <c r="C547" s="80">
        <v>7</v>
      </c>
      <c r="D547" s="80">
        <v>28</v>
      </c>
      <c r="E547" s="80">
        <v>2010</v>
      </c>
      <c r="F547" s="80" t="s">
        <v>86</v>
      </c>
      <c r="G547" s="80" t="s">
        <v>2226</v>
      </c>
      <c r="H547" s="80" t="s">
        <v>2227</v>
      </c>
      <c r="I547" s="177"/>
      <c r="J547" s="81">
        <v>103.21428832063236</v>
      </c>
      <c r="K547" s="81">
        <v>7.2017360448012333</v>
      </c>
      <c r="L547" s="81">
        <v>16.309879967148269</v>
      </c>
      <c r="M547" s="81">
        <v>195.37592582267169</v>
      </c>
      <c r="N547" s="81">
        <v>233.72952276250817</v>
      </c>
      <c r="O547" s="81">
        <v>152.05952033128605</v>
      </c>
      <c r="P547" s="81">
        <v>45.88691987924436</v>
      </c>
      <c r="Q547" s="81">
        <v>13.93970923767052</v>
      </c>
      <c r="R547" s="81">
        <v>0</v>
      </c>
      <c r="S547" s="81">
        <v>24.631695231259997</v>
      </c>
      <c r="T547" s="82"/>
      <c r="U547" s="81">
        <v>4756510</v>
      </c>
      <c r="V547" s="81">
        <v>3290</v>
      </c>
      <c r="W547" s="81">
        <v>274</v>
      </c>
      <c r="X547" s="81">
        <v>52102</v>
      </c>
      <c r="Y547" s="81">
        <v>96489</v>
      </c>
      <c r="Z547" s="81">
        <v>77227</v>
      </c>
      <c r="AA547" s="81">
        <v>9005</v>
      </c>
      <c r="AB547" s="81">
        <v>229116</v>
      </c>
      <c r="AC547" s="81">
        <v>0</v>
      </c>
      <c r="AD547" s="81">
        <v>24.631695231259997</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19.277000000000001</v>
      </c>
      <c r="BJ547" s="81">
        <v>0</v>
      </c>
      <c r="BK547" s="81">
        <v>52.972999999999999</v>
      </c>
      <c r="BL547" s="81">
        <v>0</v>
      </c>
      <c r="BM547" s="82"/>
      <c r="BN547" s="81">
        <v>0</v>
      </c>
      <c r="BO547" s="81">
        <v>0</v>
      </c>
      <c r="BP547" s="81">
        <v>4</v>
      </c>
      <c r="BQ547" s="81">
        <v>0</v>
      </c>
      <c r="BR547" s="81">
        <v>6</v>
      </c>
      <c r="BS547" s="81">
        <v>0</v>
      </c>
      <c r="BT547"/>
      <c r="BU547" s="80">
        <v>37.786999999999999</v>
      </c>
      <c r="BV547" s="80">
        <v>34.463000000000001</v>
      </c>
      <c r="BW547" s="80">
        <v>0</v>
      </c>
      <c r="BX547" s="80">
        <v>0</v>
      </c>
      <c r="BY547" s="80">
        <v>0</v>
      </c>
      <c r="BZ547" s="80">
        <v>0</v>
      </c>
      <c r="CA547" s="80">
        <v>0</v>
      </c>
      <c r="CB547" s="80">
        <v>0</v>
      </c>
      <c r="CC547" s="80">
        <v>0</v>
      </c>
    </row>
    <row r="548" spans="1:81">
      <c r="A548" s="80" t="s">
        <v>2234</v>
      </c>
      <c r="B548" s="80">
        <v>467</v>
      </c>
      <c r="C548" s="80">
        <v>8</v>
      </c>
      <c r="D548" s="80">
        <v>28</v>
      </c>
      <c r="E548" s="80">
        <v>2011</v>
      </c>
      <c r="F548" s="80" t="s">
        <v>87</v>
      </c>
      <c r="G548" s="80" t="s">
        <v>2226</v>
      </c>
      <c r="H548" s="80" t="s">
        <v>2227</v>
      </c>
      <c r="I548" s="177"/>
      <c r="J548" s="81">
        <v>84.624895063271481</v>
      </c>
      <c r="K548" s="81">
        <v>7.5850684480290402</v>
      </c>
      <c r="L548" s="81">
        <v>12.420550855127216</v>
      </c>
      <c r="M548" s="81">
        <v>245.01656332041901</v>
      </c>
      <c r="N548" s="81">
        <v>286.0638111839225</v>
      </c>
      <c r="O548" s="81">
        <v>150.07890188478049</v>
      </c>
      <c r="P548" s="81">
        <v>44.60044729857794</v>
      </c>
      <c r="Q548" s="81">
        <v>16.159048454504561</v>
      </c>
      <c r="R548" s="81">
        <v>0</v>
      </c>
      <c r="S548" s="81">
        <v>20.509488451340598</v>
      </c>
      <c r="T548" s="82"/>
      <c r="U548" s="81">
        <v>3800031</v>
      </c>
      <c r="V548" s="81">
        <v>3290</v>
      </c>
      <c r="W548" s="81">
        <v>274</v>
      </c>
      <c r="X548" s="81">
        <v>52102</v>
      </c>
      <c r="Y548" s="81">
        <v>97671</v>
      </c>
      <c r="Z548" s="81">
        <v>77877</v>
      </c>
      <c r="AA548" s="81">
        <v>9013</v>
      </c>
      <c r="AB548" s="81">
        <v>230257</v>
      </c>
      <c r="AC548" s="81">
        <v>0</v>
      </c>
      <c r="AD548" s="81">
        <v>20.509488451340598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18.907</v>
      </c>
      <c r="BJ548" s="81">
        <v>0</v>
      </c>
      <c r="BK548" s="81">
        <v>50.924999999999997</v>
      </c>
      <c r="BL548" s="81">
        <v>0</v>
      </c>
      <c r="BM548" s="82"/>
      <c r="BN548" s="81">
        <v>0</v>
      </c>
      <c r="BO548" s="81">
        <v>0</v>
      </c>
      <c r="BP548" s="81">
        <v>4</v>
      </c>
      <c r="BQ548" s="81">
        <v>0</v>
      </c>
      <c r="BR548" s="81">
        <v>6</v>
      </c>
      <c r="BS548" s="81">
        <v>0</v>
      </c>
      <c r="BT548"/>
      <c r="BU548" s="80">
        <v>37.865000000000002</v>
      </c>
      <c r="BV548" s="80">
        <v>31.966999999999999</v>
      </c>
      <c r="BW548" s="80">
        <v>0</v>
      </c>
      <c r="BX548" s="80">
        <v>0</v>
      </c>
      <c r="BY548" s="80">
        <v>0</v>
      </c>
      <c r="BZ548" s="80">
        <v>0</v>
      </c>
      <c r="CA548" s="80">
        <v>0</v>
      </c>
      <c r="CB548" s="80">
        <v>0</v>
      </c>
      <c r="CC548" s="80">
        <v>0</v>
      </c>
    </row>
    <row r="549" spans="1:81">
      <c r="A549" s="80" t="s">
        <v>2235</v>
      </c>
      <c r="B549" s="80">
        <v>468</v>
      </c>
      <c r="C549" s="80">
        <v>9</v>
      </c>
      <c r="D549" s="80">
        <v>28</v>
      </c>
      <c r="E549" s="80">
        <v>2012</v>
      </c>
      <c r="F549" s="80" t="s">
        <v>88</v>
      </c>
      <c r="G549" s="80" t="s">
        <v>2226</v>
      </c>
      <c r="H549" s="80" t="s">
        <v>2227</v>
      </c>
      <c r="I549" s="177"/>
      <c r="J549" s="81">
        <v>113.92418572909001</v>
      </c>
      <c r="K549" s="81">
        <v>7.1490294581164084</v>
      </c>
      <c r="L549" s="81">
        <v>12.181439506306431</v>
      </c>
      <c r="M549" s="81">
        <v>260.45931133533173</v>
      </c>
      <c r="N549" s="81">
        <v>294.48299669248871</v>
      </c>
      <c r="O549" s="81">
        <v>149.89785855053069</v>
      </c>
      <c r="P549" s="81">
        <v>45.361821571060965</v>
      </c>
      <c r="Q549" s="81">
        <v>17.839296516395294</v>
      </c>
      <c r="R549" s="81">
        <v>0</v>
      </c>
      <c r="S549" s="81">
        <v>22.589691284000004</v>
      </c>
      <c r="T549" s="82"/>
      <c r="U549" s="81">
        <v>5001828</v>
      </c>
      <c r="V549" s="81">
        <v>3290</v>
      </c>
      <c r="W549" s="81">
        <v>274</v>
      </c>
      <c r="X549" s="81">
        <v>52102</v>
      </c>
      <c r="Y549" s="81">
        <v>100174</v>
      </c>
      <c r="Z549" s="81">
        <v>78400</v>
      </c>
      <c r="AA549" s="81">
        <v>9115</v>
      </c>
      <c r="AB549" s="81">
        <v>233967</v>
      </c>
      <c r="AC549" s="81">
        <v>0</v>
      </c>
      <c r="AD549" s="81">
        <v>22.589691284000004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22.913</v>
      </c>
      <c r="BJ549" s="81">
        <v>0</v>
      </c>
      <c r="BK549" s="81">
        <v>54.923999999999999</v>
      </c>
      <c r="BL549" s="81">
        <v>0</v>
      </c>
      <c r="BM549" s="82"/>
      <c r="BN549" s="81">
        <v>0</v>
      </c>
      <c r="BO549" s="81">
        <v>0</v>
      </c>
      <c r="BP549" s="81">
        <v>5</v>
      </c>
      <c r="BQ549" s="81">
        <v>0</v>
      </c>
      <c r="BR549" s="81">
        <v>6</v>
      </c>
      <c r="BS549" s="81">
        <v>0</v>
      </c>
      <c r="BT549"/>
      <c r="BU549" s="80">
        <v>43.832999999999998</v>
      </c>
      <c r="BV549" s="80">
        <v>34.003999999999998</v>
      </c>
      <c r="BW549" s="80">
        <v>0</v>
      </c>
      <c r="BX549" s="80">
        <v>0</v>
      </c>
      <c r="BY549" s="80">
        <v>0</v>
      </c>
      <c r="BZ549" s="80">
        <v>0</v>
      </c>
      <c r="CA549" s="80">
        <v>0</v>
      </c>
      <c r="CB549" s="80">
        <v>0</v>
      </c>
      <c r="CC549" s="80">
        <v>0</v>
      </c>
    </row>
    <row r="550" spans="1:81">
      <c r="A550" s="80" t="s">
        <v>2236</v>
      </c>
      <c r="B550" s="80">
        <v>469</v>
      </c>
      <c r="C550" s="80">
        <v>10</v>
      </c>
      <c r="D550" s="80">
        <v>28</v>
      </c>
      <c r="E550" s="80">
        <v>2013</v>
      </c>
      <c r="F550" s="80" t="s">
        <v>89</v>
      </c>
      <c r="G550" s="80" t="s">
        <v>2226</v>
      </c>
      <c r="H550" s="80" t="s">
        <v>2227</v>
      </c>
      <c r="I550" s="177"/>
      <c r="J550" s="81">
        <v>124.61731169118276</v>
      </c>
      <c r="K550" s="81">
        <v>6.1175386569998267</v>
      </c>
      <c r="L550" s="81">
        <v>12.166921117318349</v>
      </c>
      <c r="M550" s="81">
        <v>254.59267195001752</v>
      </c>
      <c r="N550" s="81">
        <v>319.39450490312555</v>
      </c>
      <c r="O550" s="81">
        <v>145.11832678888086</v>
      </c>
      <c r="P550" s="81">
        <v>45.76252676548792</v>
      </c>
      <c r="Q550" s="81">
        <v>18.123787760147664</v>
      </c>
      <c r="R550" s="81">
        <v>0</v>
      </c>
      <c r="S550" s="81">
        <v>23.813441793239999</v>
      </c>
      <c r="T550" s="82"/>
      <c r="U550" s="81">
        <v>5095627</v>
      </c>
      <c r="V550" s="81">
        <v>3290</v>
      </c>
      <c r="W550" s="81">
        <v>274</v>
      </c>
      <c r="X550" s="81">
        <v>52102</v>
      </c>
      <c r="Y550" s="81">
        <v>100558</v>
      </c>
      <c r="Z550" s="81">
        <v>79289</v>
      </c>
      <c r="AA550" s="81">
        <v>9161</v>
      </c>
      <c r="AB550" s="81">
        <v>234290</v>
      </c>
      <c r="AC550" s="81">
        <v>0</v>
      </c>
      <c r="AD550" s="81">
        <v>23.813441793239999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23.92</v>
      </c>
      <c r="BJ550" s="81">
        <v>0</v>
      </c>
      <c r="BK550" s="81">
        <v>55.333999999999996</v>
      </c>
      <c r="BL550" s="81">
        <v>0</v>
      </c>
      <c r="BM550" s="82"/>
      <c r="BN550" s="81">
        <v>0</v>
      </c>
      <c r="BO550" s="81">
        <v>0</v>
      </c>
      <c r="BP550" s="81">
        <v>5</v>
      </c>
      <c r="BQ550" s="81">
        <v>0</v>
      </c>
      <c r="BR550" s="81">
        <v>6</v>
      </c>
      <c r="BS550" s="81">
        <v>0</v>
      </c>
      <c r="BT550"/>
      <c r="BU550" s="80">
        <v>46.088000000000001</v>
      </c>
      <c r="BV550" s="80">
        <v>33.165999999999997</v>
      </c>
      <c r="BW550" s="80">
        <v>0</v>
      </c>
      <c r="BX550" s="80">
        <v>0</v>
      </c>
      <c r="BY550" s="80">
        <v>0</v>
      </c>
      <c r="BZ550" s="80">
        <v>0</v>
      </c>
      <c r="CA550" s="80">
        <v>0</v>
      </c>
      <c r="CB550" s="80">
        <v>0</v>
      </c>
      <c r="CC550" s="80">
        <v>0</v>
      </c>
    </row>
    <row r="551" spans="1:81">
      <c r="A551" s="80" t="s">
        <v>2237</v>
      </c>
      <c r="B551" s="80">
        <v>470</v>
      </c>
      <c r="C551" s="80">
        <v>11</v>
      </c>
      <c r="D551" s="80">
        <v>28</v>
      </c>
      <c r="E551" s="80">
        <v>2014</v>
      </c>
      <c r="F551" s="80" t="s">
        <v>90</v>
      </c>
      <c r="G551" s="80" t="s">
        <v>2226</v>
      </c>
      <c r="H551" s="80" t="s">
        <v>2227</v>
      </c>
      <c r="I551" s="177"/>
      <c r="J551" s="81">
        <v>110.11624697369683</v>
      </c>
      <c r="K551" s="81">
        <v>6.5239727834262009</v>
      </c>
      <c r="L551" s="81">
        <v>6.0823640897723088</v>
      </c>
      <c r="M551" s="81">
        <v>276.18727781102029</v>
      </c>
      <c r="N551" s="81">
        <v>287.21120604762365</v>
      </c>
      <c r="O551" s="81">
        <v>138.43472745251037</v>
      </c>
      <c r="P551" s="81">
        <v>46.281736871046604</v>
      </c>
      <c r="Q551" s="81">
        <v>17.36765488092006</v>
      </c>
      <c r="R551" s="81">
        <v>0</v>
      </c>
      <c r="S551" s="81">
        <v>21.81213970752</v>
      </c>
      <c r="T551" s="82"/>
      <c r="U551" s="81">
        <v>4864791</v>
      </c>
      <c r="V551" s="81">
        <v>2867</v>
      </c>
      <c r="W551" s="81">
        <v>132</v>
      </c>
      <c r="X551" s="81">
        <v>52423</v>
      </c>
      <c r="Y551" s="81">
        <v>101087</v>
      </c>
      <c r="Z551" s="81">
        <v>79662</v>
      </c>
      <c r="AA551" s="81">
        <v>9217</v>
      </c>
      <c r="AB551" s="81">
        <v>234003</v>
      </c>
      <c r="AC551" s="81">
        <v>0</v>
      </c>
      <c r="AD551" s="81">
        <v>21.81213970752</v>
      </c>
      <c r="AE551" s="82"/>
      <c r="AF551" s="81">
        <v>43615509.637678616</v>
      </c>
      <c r="AG551" s="81">
        <v>5566089.5138691263</v>
      </c>
      <c r="AH551" s="81">
        <v>1315359.0910218901</v>
      </c>
      <c r="AI551" s="81">
        <v>370132636.51481777</v>
      </c>
      <c r="AJ551" s="81">
        <v>396725491.95153964</v>
      </c>
      <c r="AK551" s="81">
        <v>0</v>
      </c>
      <c r="AL551" s="81">
        <v>0</v>
      </c>
      <c r="AM551" s="81">
        <v>32125115.142867953</v>
      </c>
      <c r="AN551" s="81">
        <v>0</v>
      </c>
      <c r="AO551" s="81">
        <v>0</v>
      </c>
      <c r="AP551" s="82"/>
      <c r="AQ551" s="81">
        <v>2971</v>
      </c>
      <c r="AR551" s="81">
        <v>218</v>
      </c>
      <c r="AS551" s="81">
        <v>0</v>
      </c>
      <c r="AT551" s="81">
        <v>0</v>
      </c>
      <c r="AU551" s="81">
        <v>0</v>
      </c>
      <c r="AV551" s="81">
        <v>0</v>
      </c>
      <c r="AW551" s="81" t="s">
        <v>564</v>
      </c>
      <c r="AX551" s="82"/>
      <c r="AY551" s="81">
        <v>11092.900000000001</v>
      </c>
      <c r="AZ551" s="81">
        <v>4056.3</v>
      </c>
      <c r="BA551" s="81">
        <v>0</v>
      </c>
      <c r="BB551" s="81">
        <v>0</v>
      </c>
      <c r="BC551" s="81">
        <v>0</v>
      </c>
      <c r="BD551" s="81">
        <v>0</v>
      </c>
      <c r="BE551" s="81" t="s">
        <v>564</v>
      </c>
      <c r="BF551" s="82"/>
      <c r="BG551" s="81">
        <v>0</v>
      </c>
      <c r="BH551" s="81">
        <v>0</v>
      </c>
      <c r="BI551" s="81">
        <v>24.324000000000002</v>
      </c>
      <c r="BJ551" s="81">
        <v>0</v>
      </c>
      <c r="BK551" s="81">
        <v>55.017000000000003</v>
      </c>
      <c r="BL551" s="81">
        <v>0</v>
      </c>
      <c r="BM551" s="82"/>
      <c r="BN551" s="81">
        <v>0</v>
      </c>
      <c r="BO551" s="81">
        <v>0</v>
      </c>
      <c r="BP551" s="81">
        <v>5</v>
      </c>
      <c r="BQ551" s="81">
        <v>0</v>
      </c>
      <c r="BR551" s="81">
        <v>5</v>
      </c>
      <c r="BS551" s="81">
        <v>0</v>
      </c>
      <c r="BT551"/>
      <c r="BU551" s="80">
        <v>43.344999999999999</v>
      </c>
      <c r="BV551" s="80">
        <v>35.996000000000002</v>
      </c>
      <c r="BW551" s="80">
        <v>0</v>
      </c>
      <c r="BX551" s="80">
        <v>0</v>
      </c>
      <c r="BY551" s="80">
        <v>0</v>
      </c>
      <c r="BZ551" s="80">
        <v>0</v>
      </c>
      <c r="CA551" s="80">
        <v>0</v>
      </c>
      <c r="CB551" s="80">
        <v>0</v>
      </c>
      <c r="CC551" s="80">
        <v>0</v>
      </c>
    </row>
    <row r="552" spans="1:81">
      <c r="A552" s="80" t="s">
        <v>2238</v>
      </c>
      <c r="B552" s="80">
        <v>471</v>
      </c>
      <c r="C552" s="80">
        <v>12</v>
      </c>
      <c r="D552" s="80">
        <v>28</v>
      </c>
      <c r="E552" s="80">
        <v>2015</v>
      </c>
      <c r="F552" s="80" t="s">
        <v>91</v>
      </c>
      <c r="G552" s="80" t="s">
        <v>2226</v>
      </c>
      <c r="H552" s="80" t="s">
        <v>2227</v>
      </c>
      <c r="I552" s="177"/>
      <c r="J552" s="81">
        <v>100.6055243616981</v>
      </c>
      <c r="K552" s="81">
        <v>6.2807993743724095</v>
      </c>
      <c r="L552" s="81">
        <v>7.1214714878920535</v>
      </c>
      <c r="M552" s="81">
        <v>256.35030734518409</v>
      </c>
      <c r="N552" s="81">
        <v>264.00513510521512</v>
      </c>
      <c r="O552" s="81">
        <v>137.77977170821117</v>
      </c>
      <c r="P552" s="81">
        <v>45.765369571604502</v>
      </c>
      <c r="Q552" s="81">
        <v>16.999092980701977</v>
      </c>
      <c r="R552" s="81">
        <v>0</v>
      </c>
      <c r="S552" s="81">
        <v>23.017029725800004</v>
      </c>
      <c r="T552" s="82"/>
      <c r="U552" s="81">
        <v>4760994</v>
      </c>
      <c r="V552" s="81">
        <v>2867</v>
      </c>
      <c r="W552" s="81">
        <v>132</v>
      </c>
      <c r="X552" s="81">
        <v>52423</v>
      </c>
      <c r="Y552" s="81">
        <v>101789</v>
      </c>
      <c r="Z552" s="81">
        <v>80049</v>
      </c>
      <c r="AA552" s="81">
        <v>9107</v>
      </c>
      <c r="AB552" s="81">
        <v>233962</v>
      </c>
      <c r="AC552" s="81">
        <v>0</v>
      </c>
      <c r="AD552" s="81">
        <v>23.017029725800004</v>
      </c>
      <c r="AE552" s="82"/>
      <c r="AF552" s="81">
        <v>40027887.232071839</v>
      </c>
      <c r="AG552" s="81">
        <v>4984128.4935473166</v>
      </c>
      <c r="AH552" s="81">
        <v>1371434.4111746002</v>
      </c>
      <c r="AI552" s="81">
        <v>350272958.86408037</v>
      </c>
      <c r="AJ552" s="81">
        <v>372604757.20305043</v>
      </c>
      <c r="AK552" s="81">
        <v>0</v>
      </c>
      <c r="AL552" s="81">
        <v>0</v>
      </c>
      <c r="AM552" s="81">
        <v>32063510.666322429</v>
      </c>
      <c r="AN552" s="81">
        <v>0</v>
      </c>
      <c r="AO552" s="81">
        <v>0</v>
      </c>
      <c r="AP552" s="82"/>
      <c r="AQ552" s="81">
        <v>3239</v>
      </c>
      <c r="AR552" s="81">
        <v>277</v>
      </c>
      <c r="AS552" s="81">
        <v>0</v>
      </c>
      <c r="AT552" s="81">
        <v>0</v>
      </c>
      <c r="AU552" s="81">
        <v>0</v>
      </c>
      <c r="AV552" s="81">
        <v>0</v>
      </c>
      <c r="AW552" s="81" t="s">
        <v>564</v>
      </c>
      <c r="AX552" s="82"/>
      <c r="AY552" s="81">
        <v>12233.599999999999</v>
      </c>
      <c r="AZ552" s="81">
        <v>4907.2999999999993</v>
      </c>
      <c r="BA552" s="81">
        <v>0</v>
      </c>
      <c r="BB552" s="81">
        <v>0</v>
      </c>
      <c r="BC552" s="81">
        <v>0</v>
      </c>
      <c r="BD552" s="81">
        <v>0</v>
      </c>
      <c r="BE552" s="81" t="s">
        <v>564</v>
      </c>
      <c r="BF552" s="82"/>
      <c r="BG552" s="81">
        <v>0</v>
      </c>
      <c r="BH552" s="81">
        <v>0</v>
      </c>
      <c r="BI552" s="81">
        <v>23.902000000000001</v>
      </c>
      <c r="BJ552" s="81">
        <v>0</v>
      </c>
      <c r="BK552" s="81">
        <v>53.491</v>
      </c>
      <c r="BL552" s="81">
        <v>0</v>
      </c>
      <c r="BM552" s="82"/>
      <c r="BN552" s="81">
        <v>0</v>
      </c>
      <c r="BO552" s="81">
        <v>0</v>
      </c>
      <c r="BP552" s="81">
        <v>5</v>
      </c>
      <c r="BQ552" s="81">
        <v>0</v>
      </c>
      <c r="BR552" s="81">
        <v>5</v>
      </c>
      <c r="BS552" s="81">
        <v>0</v>
      </c>
      <c r="BT552"/>
      <c r="BU552" s="80">
        <v>42.366</v>
      </c>
      <c r="BV552" s="80">
        <v>35.027000000000001</v>
      </c>
      <c r="BW552" s="80">
        <v>0</v>
      </c>
      <c r="BX552" s="80">
        <v>0</v>
      </c>
      <c r="BY552" s="80">
        <v>0</v>
      </c>
      <c r="BZ552" s="80">
        <v>0</v>
      </c>
      <c r="CA552" s="80">
        <v>0</v>
      </c>
      <c r="CB552" s="80">
        <v>0</v>
      </c>
      <c r="CC552" s="80">
        <v>0</v>
      </c>
    </row>
    <row r="553" spans="1:81">
      <c r="A553" s="80" t="s">
        <v>2239</v>
      </c>
      <c r="B553" s="80">
        <v>472</v>
      </c>
      <c r="C553" s="80">
        <v>13</v>
      </c>
      <c r="D553" s="80">
        <v>28</v>
      </c>
      <c r="E553" s="80">
        <v>2016</v>
      </c>
      <c r="F553" s="80" t="s">
        <v>92</v>
      </c>
      <c r="G553" s="80" t="s">
        <v>2226</v>
      </c>
      <c r="H553" s="80" t="s">
        <v>2227</v>
      </c>
      <c r="I553" s="177"/>
      <c r="J553" s="81">
        <v>109.67822521870522</v>
      </c>
      <c r="K553" s="81">
        <v>5.9729389734221057</v>
      </c>
      <c r="L553" s="81">
        <v>7.0259894822923208</v>
      </c>
      <c r="M553" s="81">
        <v>231.45307224529341</v>
      </c>
      <c r="N553" s="81">
        <v>244.11319794525849</v>
      </c>
      <c r="O553" s="81">
        <v>136.78506677154786</v>
      </c>
      <c r="P553" s="81">
        <v>45.132668045490014</v>
      </c>
      <c r="Q553" s="81">
        <v>16.55254509492573</v>
      </c>
      <c r="R553" s="81">
        <v>0</v>
      </c>
      <c r="S553" s="81">
        <v>22.647625500500002</v>
      </c>
      <c r="T553" s="82"/>
      <c r="U553" s="81">
        <v>5200588</v>
      </c>
      <c r="V553" s="81">
        <v>2867</v>
      </c>
      <c r="W553" s="81">
        <v>132</v>
      </c>
      <c r="X553" s="81">
        <v>52423</v>
      </c>
      <c r="Y553" s="81">
        <v>102828</v>
      </c>
      <c r="Z553" s="81">
        <v>80448</v>
      </c>
      <c r="AA553" s="81">
        <v>9289</v>
      </c>
      <c r="AB553" s="81">
        <v>234349</v>
      </c>
      <c r="AC553" s="81">
        <v>0</v>
      </c>
      <c r="AD553" s="81">
        <v>22.647625500499998</v>
      </c>
      <c r="AE553" s="82"/>
      <c r="AF553" s="81">
        <v>43602612.796716169</v>
      </c>
      <c r="AG553" s="81">
        <v>4502666.546847376</v>
      </c>
      <c r="AH553" s="81">
        <v>988684.74191159767</v>
      </c>
      <c r="AI553" s="81">
        <v>347638273.44119853</v>
      </c>
      <c r="AJ553" s="81">
        <v>332881791.39605922</v>
      </c>
      <c r="AK553" s="81">
        <v>0</v>
      </c>
      <c r="AL553" s="81">
        <v>0</v>
      </c>
      <c r="AM553" s="81">
        <v>32141498.798995402</v>
      </c>
      <c r="AN553" s="81">
        <v>0</v>
      </c>
      <c r="AO553" s="81">
        <v>0</v>
      </c>
      <c r="AP553" s="82"/>
      <c r="AQ553" s="81">
        <v>3531</v>
      </c>
      <c r="AR553" s="81">
        <v>328</v>
      </c>
      <c r="AS553" s="81">
        <v>0</v>
      </c>
      <c r="AT553" s="81">
        <v>0</v>
      </c>
      <c r="AU553" s="81">
        <v>0</v>
      </c>
      <c r="AV553" s="81">
        <v>0</v>
      </c>
      <c r="AW553" s="81" t="s">
        <v>564</v>
      </c>
      <c r="AX553" s="82"/>
      <c r="AY553" s="81">
        <v>13497.6</v>
      </c>
      <c r="AZ553" s="81">
        <v>7037.2999999999993</v>
      </c>
      <c r="BA553" s="81">
        <v>0</v>
      </c>
      <c r="BB553" s="81">
        <v>0</v>
      </c>
      <c r="BC553" s="81">
        <v>0</v>
      </c>
      <c r="BD553" s="81">
        <v>0</v>
      </c>
      <c r="BE553" s="81" t="s">
        <v>564</v>
      </c>
      <c r="BF553" s="82"/>
      <c r="BG553" s="81">
        <v>0</v>
      </c>
      <c r="BH553" s="81">
        <v>0</v>
      </c>
      <c r="BI553" s="81">
        <v>24.033000000000001</v>
      </c>
      <c r="BJ553" s="81">
        <v>0</v>
      </c>
      <c r="BK553" s="81">
        <v>52.221000000000004</v>
      </c>
      <c r="BL553" s="81">
        <v>0</v>
      </c>
      <c r="BM553" s="82"/>
      <c r="BN553" s="81">
        <v>0</v>
      </c>
      <c r="BO553" s="81">
        <v>0</v>
      </c>
      <c r="BP553" s="81">
        <v>5</v>
      </c>
      <c r="BQ553" s="81">
        <v>0</v>
      </c>
      <c r="BR553" s="81">
        <v>5</v>
      </c>
      <c r="BS553" s="81">
        <v>0</v>
      </c>
      <c r="BT553"/>
      <c r="BU553" s="80">
        <v>41.834000000000003</v>
      </c>
      <c r="BV553" s="80">
        <v>34.42</v>
      </c>
      <c r="BW553" s="80">
        <v>0</v>
      </c>
      <c r="BX553" s="80">
        <v>0</v>
      </c>
      <c r="BY553" s="80">
        <v>0</v>
      </c>
      <c r="BZ553" s="80">
        <v>0</v>
      </c>
      <c r="CA553" s="80">
        <v>0</v>
      </c>
      <c r="CB553" s="80">
        <v>0</v>
      </c>
      <c r="CC553" s="80">
        <v>0</v>
      </c>
    </row>
    <row r="554" spans="1:81">
      <c r="A554" s="80" t="s">
        <v>2240</v>
      </c>
      <c r="B554" s="80">
        <v>473</v>
      </c>
      <c r="C554" s="80">
        <v>14</v>
      </c>
      <c r="D554" s="80">
        <v>28</v>
      </c>
      <c r="E554" s="80">
        <v>2017</v>
      </c>
      <c r="F554" s="80" t="s">
        <v>71</v>
      </c>
      <c r="G554" s="80" t="s">
        <v>2226</v>
      </c>
      <c r="H554" s="80" t="s">
        <v>2227</v>
      </c>
      <c r="I554" s="177"/>
      <c r="J554" s="81">
        <v>114.61878233851306</v>
      </c>
      <c r="K554" s="81">
        <v>5.8820325186359836</v>
      </c>
      <c r="L554" s="81">
        <v>5.648273107025247</v>
      </c>
      <c r="M554" s="81">
        <v>201.59196795766027</v>
      </c>
      <c r="N554" s="81">
        <v>240.09732550069813</v>
      </c>
      <c r="O554" s="81">
        <v>135.55491605376642</v>
      </c>
      <c r="P554" s="81">
        <v>44.866080484377555</v>
      </c>
      <c r="Q554" s="81">
        <v>16.027569210684156</v>
      </c>
      <c r="R554" s="81">
        <v>0</v>
      </c>
      <c r="S554" s="81">
        <v>26.165824969199999</v>
      </c>
      <c r="T554" s="82"/>
      <c r="U554" s="81">
        <v>5791600</v>
      </c>
      <c r="V554" s="81">
        <v>2867</v>
      </c>
      <c r="W554" s="81">
        <v>132</v>
      </c>
      <c r="X554" s="81">
        <v>52423</v>
      </c>
      <c r="Y554" s="81">
        <v>103643</v>
      </c>
      <c r="Z554" s="81">
        <v>81047</v>
      </c>
      <c r="AA554" s="81">
        <v>9293</v>
      </c>
      <c r="AB554" s="81">
        <v>234662</v>
      </c>
      <c r="AC554" s="81">
        <v>0</v>
      </c>
      <c r="AD554" s="81">
        <v>26.165824969199999</v>
      </c>
      <c r="AE554" s="82"/>
      <c r="AF554" s="81">
        <v>47074547.61645928</v>
      </c>
      <c r="AG554" s="81">
        <v>4760661.4769784315</v>
      </c>
      <c r="AH554" s="81">
        <v>1091512.0793135071</v>
      </c>
      <c r="AI554" s="81">
        <v>351853092.23203021</v>
      </c>
      <c r="AJ554" s="81">
        <v>372551587.6446014</v>
      </c>
      <c r="AK554" s="81">
        <v>0</v>
      </c>
      <c r="AL554" s="81">
        <v>0</v>
      </c>
      <c r="AM554" s="81">
        <v>32234787.305050541</v>
      </c>
      <c r="AN554" s="81">
        <v>0</v>
      </c>
      <c r="AO554" s="81">
        <v>0</v>
      </c>
      <c r="AP554" s="82"/>
      <c r="AQ554" s="81">
        <v>3729</v>
      </c>
      <c r="AR554" s="81">
        <v>361</v>
      </c>
      <c r="AS554" s="81">
        <v>0</v>
      </c>
      <c r="AT554" s="81">
        <v>0</v>
      </c>
      <c r="AU554" s="81">
        <v>0</v>
      </c>
      <c r="AV554" s="81">
        <v>0</v>
      </c>
      <c r="AW554" s="81" t="s">
        <v>564</v>
      </c>
      <c r="AX554" s="82"/>
      <c r="AY554" s="81">
        <v>14342.1</v>
      </c>
      <c r="AZ554" s="81">
        <v>7469.0000000000009</v>
      </c>
      <c r="BA554" s="81">
        <v>0</v>
      </c>
      <c r="BB554" s="81">
        <v>0</v>
      </c>
      <c r="BC554" s="81">
        <v>0</v>
      </c>
      <c r="BD554" s="81">
        <v>0</v>
      </c>
      <c r="BE554" s="81" t="s">
        <v>564</v>
      </c>
      <c r="BF554" s="82"/>
      <c r="BG554" s="81">
        <v>0</v>
      </c>
      <c r="BH554" s="81">
        <v>0</v>
      </c>
      <c r="BI554" s="81">
        <v>24.663</v>
      </c>
      <c r="BJ554" s="81">
        <v>0</v>
      </c>
      <c r="BK554" s="81">
        <v>59.894000000000005</v>
      </c>
      <c r="BL554" s="81">
        <v>0</v>
      </c>
      <c r="BM554" s="82"/>
      <c r="BN554" s="81">
        <v>0</v>
      </c>
      <c r="BO554" s="81">
        <v>0</v>
      </c>
      <c r="BP554" s="81">
        <v>5</v>
      </c>
      <c r="BQ554" s="81">
        <v>0</v>
      </c>
      <c r="BR554" s="81">
        <v>5</v>
      </c>
      <c r="BS554" s="81">
        <v>0</v>
      </c>
      <c r="BT554"/>
      <c r="BU554" s="80">
        <v>43.32</v>
      </c>
      <c r="BV554" s="80">
        <v>41.237000000000002</v>
      </c>
      <c r="BW554" s="80">
        <v>0</v>
      </c>
      <c r="BX554" s="80">
        <v>0</v>
      </c>
      <c r="BY554" s="80">
        <v>0</v>
      </c>
      <c r="BZ554" s="80">
        <v>0</v>
      </c>
      <c r="CA554" s="80">
        <v>0</v>
      </c>
      <c r="CB554" s="80">
        <v>0</v>
      </c>
      <c r="CC554" s="80">
        <v>0</v>
      </c>
    </row>
    <row r="555" spans="1:81">
      <c r="A555" s="80" t="s">
        <v>2241</v>
      </c>
      <c r="B555" s="80">
        <v>474</v>
      </c>
      <c r="C555" s="80">
        <v>15</v>
      </c>
      <c r="D555" s="80">
        <v>28</v>
      </c>
      <c r="E555" s="80">
        <v>2018</v>
      </c>
      <c r="F555" s="80" t="s">
        <v>93</v>
      </c>
      <c r="G555" s="80" t="s">
        <v>2226</v>
      </c>
      <c r="H555" s="80" t="s">
        <v>2227</v>
      </c>
      <c r="I555" s="177"/>
      <c r="J555" s="81">
        <v>143.98461621252517</v>
      </c>
      <c r="K555" s="81">
        <v>5.1276888479095399</v>
      </c>
      <c r="L555" s="81">
        <v>5.0981936271054549</v>
      </c>
      <c r="M555" s="81">
        <v>168.33460484380655</v>
      </c>
      <c r="N555" s="81">
        <v>197.2608269424943</v>
      </c>
      <c r="O555" s="81">
        <v>133.38723454690162</v>
      </c>
      <c r="P555" s="81">
        <v>44.902241271971029</v>
      </c>
      <c r="Q555" s="81">
        <v>14.844064439367697</v>
      </c>
      <c r="R555" s="81">
        <v>0</v>
      </c>
      <c r="S555" s="81">
        <v>26.5033555748</v>
      </c>
      <c r="T555" s="82"/>
      <c r="U555" s="81">
        <v>8205585.0000000009</v>
      </c>
      <c r="V555" s="81">
        <v>2867</v>
      </c>
      <c r="W555" s="81">
        <v>132</v>
      </c>
      <c r="X555" s="81">
        <v>52423</v>
      </c>
      <c r="Y555" s="81">
        <v>104181</v>
      </c>
      <c r="Z555" s="81">
        <v>81278</v>
      </c>
      <c r="AA555" s="81">
        <v>9394</v>
      </c>
      <c r="AB555" s="81">
        <v>234209</v>
      </c>
      <c r="AC555" s="81">
        <v>0</v>
      </c>
      <c r="AD555" s="81">
        <v>26.5033555748</v>
      </c>
      <c r="AE555" s="82"/>
      <c r="AF555" s="81">
        <v>63976878.006773941</v>
      </c>
      <c r="AG555" s="81">
        <v>4107168.3339494839</v>
      </c>
      <c r="AH555" s="81">
        <v>1026822.327537007</v>
      </c>
      <c r="AI555" s="81">
        <v>327919128.4829424</v>
      </c>
      <c r="AJ555" s="81">
        <v>357368647.10775632</v>
      </c>
      <c r="AK555" s="81">
        <v>0</v>
      </c>
      <c r="AL555" s="81">
        <v>0</v>
      </c>
      <c r="AM555" s="81">
        <v>32239128.988664571</v>
      </c>
      <c r="AN555" s="81">
        <v>0</v>
      </c>
      <c r="AO555" s="81">
        <v>0</v>
      </c>
      <c r="AP555" s="82"/>
      <c r="AQ555" s="81">
        <v>3974</v>
      </c>
      <c r="AR555" s="81">
        <v>394</v>
      </c>
      <c r="AS555" s="81">
        <v>0</v>
      </c>
      <c r="AT555" s="81">
        <v>0</v>
      </c>
      <c r="AU555" s="81">
        <v>0</v>
      </c>
      <c r="AV555" s="81">
        <v>0</v>
      </c>
      <c r="AW555" s="81" t="s">
        <v>564</v>
      </c>
      <c r="AX555" s="82"/>
      <c r="AY555" s="81">
        <v>15372.7</v>
      </c>
      <c r="AZ555" s="81">
        <v>7975.4</v>
      </c>
      <c r="BA555" s="81">
        <v>0</v>
      </c>
      <c r="BB555" s="81">
        <v>0</v>
      </c>
      <c r="BC555" s="81">
        <v>0</v>
      </c>
      <c r="BD555" s="81">
        <v>0</v>
      </c>
      <c r="BE555" s="81" t="s">
        <v>564</v>
      </c>
      <c r="BF555" s="82"/>
      <c r="BG555" s="81">
        <v>0</v>
      </c>
      <c r="BH555" s="81">
        <v>0</v>
      </c>
      <c r="BI555" s="81">
        <v>32.593000000000004</v>
      </c>
      <c r="BJ555" s="81">
        <v>0</v>
      </c>
      <c r="BK555" s="81">
        <v>60.615000000000002</v>
      </c>
      <c r="BL555" s="81">
        <v>0</v>
      </c>
      <c r="BM555" s="82"/>
      <c r="BN555" s="81">
        <v>0</v>
      </c>
      <c r="BO555" s="81">
        <v>0</v>
      </c>
      <c r="BP555" s="81">
        <v>6</v>
      </c>
      <c r="BQ555" s="81">
        <v>0</v>
      </c>
      <c r="BR555" s="81">
        <v>5</v>
      </c>
      <c r="BS555" s="81">
        <v>0</v>
      </c>
      <c r="BT555"/>
      <c r="BU555" s="80">
        <v>49.677</v>
      </c>
      <c r="BV555" s="80">
        <v>43.530999999999999</v>
      </c>
      <c r="BW555" s="80">
        <v>0</v>
      </c>
      <c r="BX555" s="80">
        <v>0</v>
      </c>
      <c r="BY555" s="80">
        <v>0</v>
      </c>
      <c r="BZ555" s="80">
        <v>0</v>
      </c>
      <c r="CA555" s="80">
        <v>0</v>
      </c>
      <c r="CB555" s="80">
        <v>0</v>
      </c>
      <c r="CC555" s="80">
        <v>0</v>
      </c>
    </row>
    <row r="556" spans="1:81">
      <c r="A556" s="80" t="s">
        <v>2242</v>
      </c>
      <c r="B556" s="80">
        <v>475</v>
      </c>
      <c r="C556" s="80">
        <v>16</v>
      </c>
      <c r="D556" s="80">
        <v>28</v>
      </c>
      <c r="E556" s="80">
        <v>2019</v>
      </c>
      <c r="F556" s="80" t="s">
        <v>73</v>
      </c>
      <c r="G556" s="80" t="s">
        <v>2226</v>
      </c>
      <c r="H556" s="80" t="s">
        <v>2227</v>
      </c>
      <c r="I556" s="177"/>
      <c r="J556" s="81">
        <v>129.44383304758472</v>
      </c>
      <c r="K556" s="81">
        <v>4.7838818349814778</v>
      </c>
      <c r="L556" s="81">
        <v>5.1430897723299243</v>
      </c>
      <c r="M556" s="81">
        <v>162.62762242143211</v>
      </c>
      <c r="N556" s="81">
        <v>207.44704781498243</v>
      </c>
      <c r="O556" s="81">
        <v>129.90431098110676</v>
      </c>
      <c r="P556" s="81">
        <v>44.759251059730701</v>
      </c>
      <c r="Q556" s="81">
        <v>14.442572028221759</v>
      </c>
      <c r="R556" s="81">
        <v>0</v>
      </c>
      <c r="S556" s="81">
        <v>25.453759990750001</v>
      </c>
      <c r="T556" s="82"/>
      <c r="U556" s="81">
        <v>7724867</v>
      </c>
      <c r="V556" s="81">
        <v>2867</v>
      </c>
      <c r="W556" s="81">
        <v>132</v>
      </c>
      <c r="X556" s="81">
        <v>52423</v>
      </c>
      <c r="Y556" s="81">
        <v>105133</v>
      </c>
      <c r="Z556" s="81">
        <v>81329</v>
      </c>
      <c r="AA556" s="81">
        <v>9294</v>
      </c>
      <c r="AB556" s="81">
        <v>234044</v>
      </c>
      <c r="AC556" s="81">
        <v>0</v>
      </c>
      <c r="AD556" s="81">
        <v>25.453759990750001</v>
      </c>
      <c r="AE556" s="82"/>
      <c r="AF556" s="81">
        <v>57080233.997421511</v>
      </c>
      <c r="AG556" s="81">
        <v>4141474.3522651172</v>
      </c>
      <c r="AH556" s="81">
        <v>1099060.133758768</v>
      </c>
      <c r="AI556" s="81">
        <v>334254183.29769111</v>
      </c>
      <c r="AJ556" s="81">
        <v>385609002.10702258</v>
      </c>
      <c r="AK556" s="81">
        <v>0</v>
      </c>
      <c r="AL556" s="81">
        <v>0</v>
      </c>
      <c r="AM556" s="81">
        <v>31875030.917711306</v>
      </c>
      <c r="AN556" s="81">
        <v>0</v>
      </c>
      <c r="AO556" s="81">
        <v>0</v>
      </c>
      <c r="AP556" s="82"/>
      <c r="AQ556" s="81">
        <v>4196</v>
      </c>
      <c r="AR556" s="81">
        <v>415</v>
      </c>
      <c r="AS556" s="81">
        <v>0</v>
      </c>
      <c r="AT556" s="81">
        <v>0</v>
      </c>
      <c r="AU556" s="81">
        <v>0</v>
      </c>
      <c r="AV556" s="81">
        <v>0</v>
      </c>
      <c r="AW556" s="81" t="s">
        <v>564</v>
      </c>
      <c r="AX556" s="82"/>
      <c r="AY556" s="81">
        <v>16403.7</v>
      </c>
      <c r="AZ556" s="81">
        <v>8342.8999999999978</v>
      </c>
      <c r="BA556" s="81">
        <v>0</v>
      </c>
      <c r="BB556" s="81">
        <v>0</v>
      </c>
      <c r="BC556" s="81">
        <v>0</v>
      </c>
      <c r="BD556" s="81">
        <v>0</v>
      </c>
      <c r="BE556" s="81" t="s">
        <v>564</v>
      </c>
      <c r="BF556" s="82"/>
      <c r="BG556" s="81">
        <v>0</v>
      </c>
      <c r="BH556" s="81">
        <v>0</v>
      </c>
      <c r="BI556" s="81">
        <v>29.864000000000001</v>
      </c>
      <c r="BJ556" s="81">
        <v>0</v>
      </c>
      <c r="BK556" s="81">
        <v>53.915999999999997</v>
      </c>
      <c r="BL556" s="81">
        <v>0</v>
      </c>
      <c r="BM556" s="82"/>
      <c r="BN556" s="81">
        <v>0</v>
      </c>
      <c r="BO556" s="81">
        <v>0</v>
      </c>
      <c r="BP556" s="81">
        <v>6</v>
      </c>
      <c r="BQ556" s="81">
        <v>0</v>
      </c>
      <c r="BR556" s="81">
        <v>5</v>
      </c>
      <c r="BS556" s="81">
        <v>0</v>
      </c>
      <c r="BT556"/>
      <c r="BU556" s="80">
        <v>44.511000000000003</v>
      </c>
      <c r="BV556" s="80">
        <v>39.268999999999998</v>
      </c>
      <c r="BW556" s="80">
        <v>0</v>
      </c>
      <c r="BX556" s="80">
        <v>0</v>
      </c>
      <c r="BY556" s="80">
        <v>0</v>
      </c>
      <c r="BZ556" s="80">
        <v>0</v>
      </c>
      <c r="CA556" s="80">
        <v>0</v>
      </c>
      <c r="CB556" s="80">
        <v>0</v>
      </c>
      <c r="CC556" s="80">
        <v>0</v>
      </c>
    </row>
    <row r="557" spans="1:81">
      <c r="A557" s="80" t="s">
        <v>2243</v>
      </c>
      <c r="B557" s="80">
        <v>476</v>
      </c>
      <c r="C557" s="80">
        <v>17</v>
      </c>
      <c r="D557" s="80">
        <v>28</v>
      </c>
      <c r="E557" s="80">
        <v>2020</v>
      </c>
      <c r="F557" s="80" t="s">
        <v>218</v>
      </c>
      <c r="G557" s="80" t="s">
        <v>2226</v>
      </c>
      <c r="H557" s="80" t="s">
        <v>2227</v>
      </c>
      <c r="I557" s="177"/>
      <c r="J557" s="81">
        <v>117.32892314757041</v>
      </c>
      <c r="K557" s="81">
        <v>5.2529190183597212</v>
      </c>
      <c r="L557" s="81">
        <v>6.789391416513018</v>
      </c>
      <c r="M557" s="81">
        <v>160.19539129243097</v>
      </c>
      <c r="N557" s="81">
        <v>207.39686928614358</v>
      </c>
      <c r="O557" s="81">
        <v>114.44990105808435</v>
      </c>
      <c r="P557" s="81">
        <v>42.087404328810571</v>
      </c>
      <c r="Q557" s="81">
        <v>13.767841477517191</v>
      </c>
      <c r="R557" s="81">
        <v>0</v>
      </c>
      <c r="S557" s="81">
        <v>22.460094785999999</v>
      </c>
      <c r="T557" s="82"/>
      <c r="U557" s="81">
        <v>6796475</v>
      </c>
      <c r="V557" s="81">
        <v>2786</v>
      </c>
      <c r="W557" s="81">
        <v>222</v>
      </c>
      <c r="X557" s="81">
        <v>52360</v>
      </c>
      <c r="Y557" s="81">
        <v>105840</v>
      </c>
      <c r="Z557" s="81">
        <v>81783</v>
      </c>
      <c r="AA557" s="81">
        <v>9495</v>
      </c>
      <c r="AB557" s="81">
        <v>233499</v>
      </c>
      <c r="AC557" s="81">
        <v>0</v>
      </c>
      <c r="AD557" s="81">
        <v>22.460094785999999</v>
      </c>
      <c r="AE557" s="82"/>
      <c r="AF557" s="81">
        <v>53535367.935840413</v>
      </c>
      <c r="AG557" s="81">
        <v>4119484.317737286</v>
      </c>
      <c r="AH557" s="81">
        <v>1483951.4441080547</v>
      </c>
      <c r="AI557" s="81">
        <v>313933719.12985235</v>
      </c>
      <c r="AJ557" s="81">
        <v>368355042.46830159</v>
      </c>
      <c r="AK557" s="81"/>
      <c r="AL557" s="81"/>
      <c r="AM557" s="81">
        <v>30474213.727997936</v>
      </c>
      <c r="AN557" s="81"/>
      <c r="AO557" s="81"/>
      <c r="AP557" s="82"/>
      <c r="AQ557" s="81">
        <v>4497</v>
      </c>
      <c r="AR557" s="81">
        <v>421</v>
      </c>
      <c r="AS557" s="81">
        <v>0</v>
      </c>
      <c r="AT557" s="81">
        <v>0</v>
      </c>
      <c r="AU557" s="81">
        <v>0</v>
      </c>
      <c r="AV557" s="81">
        <v>0</v>
      </c>
      <c r="AW557" s="81">
        <v>0</v>
      </c>
      <c r="AX557" s="82"/>
      <c r="AY557" s="81">
        <v>17866.29999999997</v>
      </c>
      <c r="AZ557" s="81">
        <v>8468.7999999999975</v>
      </c>
      <c r="BA557" s="81">
        <v>0</v>
      </c>
      <c r="BB557" s="81">
        <v>0</v>
      </c>
      <c r="BC557" s="81">
        <v>0</v>
      </c>
      <c r="BD557" s="81">
        <v>0</v>
      </c>
      <c r="BE557" s="81">
        <v>0</v>
      </c>
      <c r="BF557" s="82"/>
      <c r="BG557" s="81">
        <v>0</v>
      </c>
      <c r="BH557" s="81">
        <v>0</v>
      </c>
      <c r="BI557" s="81">
        <v>24.356000000000002</v>
      </c>
      <c r="BJ557" s="81">
        <v>0</v>
      </c>
      <c r="BK557" s="81">
        <v>43.064</v>
      </c>
      <c r="BL557" s="81">
        <v>0</v>
      </c>
      <c r="BM557" s="82"/>
      <c r="BN557" s="81">
        <v>0</v>
      </c>
      <c r="BO557" s="81">
        <v>0</v>
      </c>
      <c r="BP557" s="81">
        <v>5</v>
      </c>
      <c r="BQ557" s="81">
        <v>0</v>
      </c>
      <c r="BR557" s="81">
        <v>5</v>
      </c>
      <c r="BS557" s="81">
        <v>0</v>
      </c>
      <c r="BT557"/>
      <c r="BU557" s="80">
        <v>34.277000000000001</v>
      </c>
      <c r="BV557" s="80">
        <v>33.143000000000001</v>
      </c>
      <c r="BW557" s="80">
        <v>0</v>
      </c>
      <c r="BX557" s="80">
        <v>0</v>
      </c>
      <c r="BY557" s="80">
        <v>0</v>
      </c>
      <c r="BZ557" s="80">
        <v>0</v>
      </c>
      <c r="CA557" s="80">
        <v>0</v>
      </c>
      <c r="CB557" s="80">
        <v>0</v>
      </c>
      <c r="CC557" s="80">
        <v>0</v>
      </c>
    </row>
    <row r="558" spans="1:81">
      <c r="A558" s="80" t="s">
        <v>2244</v>
      </c>
      <c r="B558" s="80">
        <v>476</v>
      </c>
      <c r="C558" s="80">
        <v>18</v>
      </c>
      <c r="D558" s="80">
        <v>28</v>
      </c>
      <c r="E558" s="80">
        <v>2021</v>
      </c>
      <c r="F558" s="80" t="s">
        <v>75</v>
      </c>
      <c r="G558" s="174" t="s">
        <v>2226</v>
      </c>
      <c r="H558" s="80" t="s">
        <v>2227</v>
      </c>
      <c r="I558" s="177"/>
      <c r="J558" s="81">
        <v>120.96017495167979</v>
      </c>
      <c r="K558" s="81">
        <v>5.3646466445754548</v>
      </c>
      <c r="L558" s="81">
        <v>7.1000625810066644</v>
      </c>
      <c r="M558" s="81">
        <v>150.29489666284312</v>
      </c>
      <c r="N558" s="81">
        <v>184.58478085829006</v>
      </c>
      <c r="O558" s="81">
        <v>111.49421882872601</v>
      </c>
      <c r="P558" s="81">
        <v>43.625711769270353</v>
      </c>
      <c r="Q558" s="81">
        <v>13.853823947811652</v>
      </c>
      <c r="R558" s="81">
        <v>0</v>
      </c>
      <c r="S558" s="81">
        <v>24.406791501520001</v>
      </c>
      <c r="T558" s="82"/>
      <c r="U558" s="81">
        <v>7476779</v>
      </c>
      <c r="V558" s="81">
        <v>2786</v>
      </c>
      <c r="W558" s="81">
        <v>222</v>
      </c>
      <c r="X558" s="81">
        <v>52360</v>
      </c>
      <c r="Y558" s="81">
        <v>106109</v>
      </c>
      <c r="Z558" s="81">
        <v>82036</v>
      </c>
      <c r="AA558" s="81">
        <v>9598</v>
      </c>
      <c r="AB558" s="81">
        <v>232171</v>
      </c>
      <c r="AC558" s="81">
        <v>0</v>
      </c>
      <c r="AD558" s="81">
        <v>24.406791501520001</v>
      </c>
      <c r="AE558" s="82"/>
      <c r="AF558" s="81">
        <v>55443308.444087155</v>
      </c>
      <c r="AG558" s="81">
        <v>4399209.3540156893</v>
      </c>
      <c r="AH558" s="81">
        <v>1500673.4844078713</v>
      </c>
      <c r="AI558" s="81">
        <v>338857677.53383499</v>
      </c>
      <c r="AJ558" s="81">
        <v>377478448.68290895</v>
      </c>
      <c r="AK558" s="81">
        <v>0</v>
      </c>
      <c r="AL558" s="81">
        <v>0</v>
      </c>
      <c r="AM558" s="81">
        <v>30475668.096225411</v>
      </c>
      <c r="AN558" s="81">
        <v>0</v>
      </c>
      <c r="AO558" s="81">
        <v>0</v>
      </c>
      <c r="AP558" s="82"/>
      <c r="AQ558" s="81">
        <v>4803</v>
      </c>
      <c r="AR558" s="81">
        <v>421</v>
      </c>
      <c r="AS558" s="81">
        <v>0</v>
      </c>
      <c r="AT558" s="81">
        <v>0</v>
      </c>
      <c r="AU558" s="81">
        <v>0</v>
      </c>
      <c r="AV558" s="81">
        <v>0</v>
      </c>
      <c r="AW558" s="81"/>
      <c r="AX558" s="82"/>
      <c r="AY558" s="81">
        <v>19503.899999999961</v>
      </c>
      <c r="AZ558" s="81">
        <v>8490.6999999999971</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2245</v>
      </c>
      <c r="B559" s="80">
        <v>476</v>
      </c>
      <c r="C559" s="80">
        <v>19</v>
      </c>
      <c r="D559" s="80">
        <v>28</v>
      </c>
      <c r="E559" s="80">
        <v>2022</v>
      </c>
      <c r="F559" s="80" t="s">
        <v>568</v>
      </c>
      <c r="G559" s="174" t="s">
        <v>2226</v>
      </c>
      <c r="H559" s="80" t="s">
        <v>2227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5171</v>
      </c>
      <c r="AR559" s="81">
        <v>421</v>
      </c>
      <c r="AS559" s="81">
        <v>0</v>
      </c>
      <c r="AT559" s="81">
        <v>0</v>
      </c>
      <c r="AU559" s="81">
        <v>0</v>
      </c>
      <c r="AV559" s="81">
        <v>0</v>
      </c>
      <c r="AW559" s="81"/>
      <c r="AX559" s="82"/>
      <c r="AY559" s="81">
        <v>21457.09999999994</v>
      </c>
      <c r="AZ559" s="81">
        <v>8490.6999999999971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2343</v>
      </c>
      <c r="B560" s="80">
        <v>511</v>
      </c>
      <c r="C560" s="80">
        <v>1</v>
      </c>
      <c r="D560" s="80">
        <v>31</v>
      </c>
      <c r="E560" s="80">
        <v>1990</v>
      </c>
      <c r="F560" s="80" t="s">
        <v>562</v>
      </c>
      <c r="G560" s="80" t="s">
        <v>2344</v>
      </c>
      <c r="H560" s="80" t="s">
        <v>2345</v>
      </c>
      <c r="I560" s="177"/>
      <c r="J560" s="81">
        <v>981.09472076805241</v>
      </c>
      <c r="K560" s="81">
        <v>274.95003368059122</v>
      </c>
      <c r="L560" s="81">
        <v>1199.5859851661492</v>
      </c>
      <c r="M560" s="81">
        <v>1074.7034778700099</v>
      </c>
      <c r="N560" s="81">
        <v>1213.4498583109578</v>
      </c>
      <c r="O560" s="81">
        <v>878.97817032851208</v>
      </c>
      <c r="P560" s="81">
        <v>1191.1688050613038</v>
      </c>
      <c r="Q560" s="81">
        <v>96.261452029905897</v>
      </c>
      <c r="R560" s="81">
        <v>481.22432358991568</v>
      </c>
      <c r="S560" s="81">
        <v>112.49651</v>
      </c>
      <c r="T560" s="82"/>
      <c r="U560" s="81">
        <v>134187263</v>
      </c>
      <c r="V560" s="81">
        <v>62499</v>
      </c>
      <c r="W560" s="81">
        <v>11011</v>
      </c>
      <c r="X560" s="81">
        <v>431555</v>
      </c>
      <c r="Y560" s="81">
        <v>503741</v>
      </c>
      <c r="Z560" s="81">
        <v>361534</v>
      </c>
      <c r="AA560" s="81">
        <v>289229</v>
      </c>
      <c r="AB560" s="81">
        <v>1562959</v>
      </c>
      <c r="AC560" s="81">
        <v>83348919</v>
      </c>
      <c r="AD560" s="81">
        <v>112.49651000000001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2346</v>
      </c>
      <c r="B561" s="80">
        <v>512</v>
      </c>
      <c r="C561" s="80">
        <v>2</v>
      </c>
      <c r="D561" s="80">
        <v>31</v>
      </c>
      <c r="E561" s="80">
        <v>2005</v>
      </c>
      <c r="F561" s="80" t="s">
        <v>565</v>
      </c>
      <c r="G561" s="80" t="s">
        <v>2344</v>
      </c>
      <c r="H561" s="80" t="s">
        <v>2345</v>
      </c>
      <c r="I561" s="177"/>
      <c r="J561" s="81">
        <v>1000.7382206768979</v>
      </c>
      <c r="K561" s="81">
        <v>125.77485109523525</v>
      </c>
      <c r="L561" s="81">
        <v>740.30782710514995</v>
      </c>
      <c r="M561" s="81">
        <v>1798.6674095543417</v>
      </c>
      <c r="N561" s="81">
        <v>1631.4328238473611</v>
      </c>
      <c r="O561" s="81">
        <v>1362.540445499367</v>
      </c>
      <c r="P561" s="81">
        <v>1206.4618628570465</v>
      </c>
      <c r="Q561" s="81">
        <v>88.070501634730277</v>
      </c>
      <c r="R561" s="81">
        <v>378.8937423265221</v>
      </c>
      <c r="S561" s="81">
        <v>127.46839447324999</v>
      </c>
      <c r="T561" s="82"/>
      <c r="U561" s="81">
        <v>149183318</v>
      </c>
      <c r="V561" s="81">
        <v>54935</v>
      </c>
      <c r="W561" s="81">
        <v>6178</v>
      </c>
      <c r="X561" s="81">
        <v>393212</v>
      </c>
      <c r="Y561" s="81">
        <v>599335</v>
      </c>
      <c r="Z561" s="81">
        <v>648523</v>
      </c>
      <c r="AA561" s="81">
        <v>239917</v>
      </c>
      <c r="AB561" s="81">
        <v>1494879</v>
      </c>
      <c r="AC561" s="81">
        <v>66999513</v>
      </c>
      <c r="AD561" s="81">
        <v>127.46839447324999</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2347</v>
      </c>
      <c r="B562" s="80">
        <v>513</v>
      </c>
      <c r="C562" s="80">
        <v>3</v>
      </c>
      <c r="D562" s="80">
        <v>31</v>
      </c>
      <c r="E562" s="80">
        <v>2006</v>
      </c>
      <c r="F562" s="80" t="s">
        <v>566</v>
      </c>
      <c r="G562" s="80" t="s">
        <v>2344</v>
      </c>
      <c r="H562" s="80" t="s">
        <v>2345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2348</v>
      </c>
      <c r="B563" s="80">
        <v>514</v>
      </c>
      <c r="C563" s="80">
        <v>4</v>
      </c>
      <c r="D563" s="80">
        <v>31</v>
      </c>
      <c r="E563" s="80">
        <v>2007</v>
      </c>
      <c r="F563" s="80" t="s">
        <v>567</v>
      </c>
      <c r="G563" s="80" t="s">
        <v>2344</v>
      </c>
      <c r="H563" s="80" t="s">
        <v>2345</v>
      </c>
      <c r="I563" s="177"/>
      <c r="J563" s="81">
        <v>960.84878550136773</v>
      </c>
      <c r="K563" s="81">
        <v>118.20661635457013</v>
      </c>
      <c r="L563" s="81">
        <v>695.03597092219252</v>
      </c>
      <c r="M563" s="81">
        <v>1787.2243775415436</v>
      </c>
      <c r="N563" s="81">
        <v>1685.8779805527142</v>
      </c>
      <c r="O563" s="81">
        <v>1325.4578781187336</v>
      </c>
      <c r="P563" s="81">
        <v>1177.4468822043946</v>
      </c>
      <c r="Q563" s="81">
        <v>91.390674554043102</v>
      </c>
      <c r="R563" s="81">
        <v>366.18614204010333</v>
      </c>
      <c r="S563" s="81">
        <v>136.32890593888251</v>
      </c>
      <c r="T563" s="82"/>
      <c r="U563" s="81">
        <v>192820983</v>
      </c>
      <c r="V563" s="81">
        <v>48304</v>
      </c>
      <c r="W563" s="81">
        <v>6220</v>
      </c>
      <c r="X563" s="81">
        <v>473841</v>
      </c>
      <c r="Y563" s="81">
        <v>606559</v>
      </c>
      <c r="Z563" s="81">
        <v>655825</v>
      </c>
      <c r="AA563" s="81">
        <v>230578</v>
      </c>
      <c r="AB563" s="81">
        <v>1469197</v>
      </c>
      <c r="AC563" s="81">
        <v>66610351</v>
      </c>
      <c r="AD563" s="81">
        <v>136.32890593888251</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2349</v>
      </c>
      <c r="B564" s="80">
        <v>515</v>
      </c>
      <c r="C564" s="80">
        <v>5</v>
      </c>
      <c r="D564" s="80">
        <v>31</v>
      </c>
      <c r="E564" s="80">
        <v>2008</v>
      </c>
      <c r="F564" s="80" t="s">
        <v>84</v>
      </c>
      <c r="G564" s="80" t="s">
        <v>2344</v>
      </c>
      <c r="H564" s="80" t="s">
        <v>2345</v>
      </c>
      <c r="I564" s="177"/>
      <c r="J564" s="81">
        <v>852.92347548586167</v>
      </c>
      <c r="K564" s="81">
        <v>86.893602390975204</v>
      </c>
      <c r="L564" s="81">
        <v>575.93130598303753</v>
      </c>
      <c r="M564" s="81">
        <v>1901.009361617985</v>
      </c>
      <c r="N564" s="81">
        <v>1654.2897457923464</v>
      </c>
      <c r="O564" s="81">
        <v>1285.6531213288099</v>
      </c>
      <c r="P564" s="81">
        <v>1147.8115252720399</v>
      </c>
      <c r="Q564" s="81">
        <v>89.25268646011358</v>
      </c>
      <c r="R564" s="81">
        <v>337.26848330291978</v>
      </c>
      <c r="S564" s="81">
        <v>134.68900987990702</v>
      </c>
      <c r="T564" s="82"/>
      <c r="U564" s="81">
        <v>182341747</v>
      </c>
      <c r="V564" s="81">
        <v>48304</v>
      </c>
      <c r="W564" s="81">
        <v>6220</v>
      </c>
      <c r="X564" s="81">
        <v>473841</v>
      </c>
      <c r="Y564" s="81">
        <v>607465</v>
      </c>
      <c r="Z564" s="81">
        <v>658457</v>
      </c>
      <c r="AA564" s="81">
        <v>225031</v>
      </c>
      <c r="AB564" s="81">
        <v>1458404</v>
      </c>
      <c r="AC564" s="81">
        <v>63705376</v>
      </c>
      <c r="AD564" s="81">
        <v>134.68900987990699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2350</v>
      </c>
      <c r="B565" s="80">
        <v>516</v>
      </c>
      <c r="C565" s="80">
        <v>6</v>
      </c>
      <c r="D565" s="80">
        <v>31</v>
      </c>
      <c r="E565" s="80">
        <v>2009</v>
      </c>
      <c r="F565" s="80" t="s">
        <v>85</v>
      </c>
      <c r="G565" s="80" t="s">
        <v>2344</v>
      </c>
      <c r="H565" s="80" t="s">
        <v>2345</v>
      </c>
      <c r="I565" s="177"/>
      <c r="J565" s="81">
        <v>906.67366103117661</v>
      </c>
      <c r="K565" s="81">
        <v>88.170574229791555</v>
      </c>
      <c r="L565" s="81">
        <v>662.22287745138817</v>
      </c>
      <c r="M565" s="81">
        <v>1909.0522422360045</v>
      </c>
      <c r="N565" s="81">
        <v>1514.6028808589467</v>
      </c>
      <c r="O565" s="81">
        <v>1312.6368744640429</v>
      </c>
      <c r="P565" s="81">
        <v>1097.477471408253</v>
      </c>
      <c r="Q565" s="81">
        <v>84.533989655606035</v>
      </c>
      <c r="R565" s="81">
        <v>329.54307900497946</v>
      </c>
      <c r="S565" s="81">
        <v>133.07516253822749</v>
      </c>
      <c r="T565" s="82"/>
      <c r="U565" s="81">
        <v>167555452</v>
      </c>
      <c r="V565" s="81">
        <v>46620</v>
      </c>
      <c r="W565" s="81">
        <v>7736</v>
      </c>
      <c r="X565" s="81">
        <v>497790</v>
      </c>
      <c r="Y565" s="81">
        <v>611343</v>
      </c>
      <c r="Z565" s="81">
        <v>663570</v>
      </c>
      <c r="AA565" s="81">
        <v>220889</v>
      </c>
      <c r="AB565" s="81">
        <v>1450027</v>
      </c>
      <c r="AC565" s="81">
        <v>60726112</v>
      </c>
      <c r="AD565" s="81">
        <v>133.07516253822749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786.07899999999995</v>
      </c>
      <c r="BJ565" s="81">
        <v>1164.7339999999999</v>
      </c>
      <c r="BK565" s="81">
        <v>220.46100000000001</v>
      </c>
      <c r="BL565" s="81">
        <v>0</v>
      </c>
      <c r="BM565" s="82"/>
      <c r="BN565" s="81">
        <v>0</v>
      </c>
      <c r="BO565" s="81">
        <v>0</v>
      </c>
      <c r="BP565" s="81">
        <v>39</v>
      </c>
      <c r="BQ565" s="81">
        <v>8</v>
      </c>
      <c r="BR565" s="81">
        <v>41</v>
      </c>
      <c r="BS565" s="81">
        <v>0</v>
      </c>
      <c r="BT565"/>
      <c r="BU565" s="80"/>
      <c r="BV565" s="80"/>
      <c r="BW565" s="80"/>
      <c r="BX565" s="80"/>
      <c r="BY565" s="80"/>
      <c r="BZ565" s="80"/>
      <c r="CA565" s="80"/>
      <c r="CB565" s="80"/>
      <c r="CC565" s="80"/>
    </row>
    <row r="566" spans="1:81">
      <c r="A566" s="80" t="s">
        <v>2351</v>
      </c>
      <c r="B566" s="80">
        <v>517</v>
      </c>
      <c r="C566" s="80">
        <v>7</v>
      </c>
      <c r="D566" s="80">
        <v>31</v>
      </c>
      <c r="E566" s="80">
        <v>2010</v>
      </c>
      <c r="F566" s="80" t="s">
        <v>86</v>
      </c>
      <c r="G566" s="80" t="s">
        <v>2344</v>
      </c>
      <c r="H566" s="80" t="s">
        <v>2345</v>
      </c>
      <c r="I566" s="177"/>
      <c r="J566" s="81">
        <v>788.23304472988502</v>
      </c>
      <c r="K566" s="81">
        <v>95.621372888314923</v>
      </c>
      <c r="L566" s="81">
        <v>596.81845777421552</v>
      </c>
      <c r="M566" s="81">
        <v>2047.4318477166896</v>
      </c>
      <c r="N566" s="81">
        <v>1723.3724499881814</v>
      </c>
      <c r="O566" s="81">
        <v>1316.6526840209858</v>
      </c>
      <c r="P566" s="81">
        <v>1104.4148465417152</v>
      </c>
      <c r="Q566" s="81">
        <v>87.663331562288448</v>
      </c>
      <c r="R566" s="81">
        <v>355.55811663876761</v>
      </c>
      <c r="S566" s="81">
        <v>135.37425997643999</v>
      </c>
      <c r="T566" s="82"/>
      <c r="U566" s="81">
        <v>174008143</v>
      </c>
      <c r="V566" s="81">
        <v>46620</v>
      </c>
      <c r="W566" s="81">
        <v>7736</v>
      </c>
      <c r="X566" s="81">
        <v>497790</v>
      </c>
      <c r="Y566" s="81">
        <v>613611</v>
      </c>
      <c r="Z566" s="81">
        <v>668693</v>
      </c>
      <c r="AA566" s="81">
        <v>216734</v>
      </c>
      <c r="AB566" s="81">
        <v>1440853</v>
      </c>
      <c r="AC566" s="81">
        <v>62090604</v>
      </c>
      <c r="AD566" s="81">
        <v>135.37425997643999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795.87599999999998</v>
      </c>
      <c r="BJ566" s="81">
        <v>1191.9659999999999</v>
      </c>
      <c r="BK566" s="81">
        <v>207.453</v>
      </c>
      <c r="BL566" s="81">
        <v>0</v>
      </c>
      <c r="BM566" s="82"/>
      <c r="BN566" s="81">
        <v>0</v>
      </c>
      <c r="BO566" s="81">
        <v>0</v>
      </c>
      <c r="BP566" s="81">
        <v>41</v>
      </c>
      <c r="BQ566" s="81">
        <v>8</v>
      </c>
      <c r="BR566" s="81">
        <v>38</v>
      </c>
      <c r="BS566" s="81">
        <v>0</v>
      </c>
      <c r="BT566"/>
      <c r="BU566" s="80">
        <v>2100.0590000000002</v>
      </c>
      <c r="BV566" s="80">
        <v>46.241999999999997</v>
      </c>
      <c r="BW566" s="80">
        <v>0</v>
      </c>
      <c r="BX566" s="80">
        <v>0</v>
      </c>
      <c r="BY566" s="80">
        <v>39.023000000000003</v>
      </c>
      <c r="BZ566" s="80">
        <v>0</v>
      </c>
      <c r="CA566" s="80">
        <v>9.9710000000000001</v>
      </c>
      <c r="CB566" s="80">
        <v>0</v>
      </c>
      <c r="CC566" s="80">
        <v>0</v>
      </c>
    </row>
    <row r="567" spans="1:81">
      <c r="A567" s="80" t="s">
        <v>2352</v>
      </c>
      <c r="B567" s="80">
        <v>518</v>
      </c>
      <c r="C567" s="80">
        <v>8</v>
      </c>
      <c r="D567" s="80">
        <v>31</v>
      </c>
      <c r="E567" s="80">
        <v>2011</v>
      </c>
      <c r="F567" s="80" t="s">
        <v>87</v>
      </c>
      <c r="G567" s="80" t="s">
        <v>2344</v>
      </c>
      <c r="H567" s="80" t="s">
        <v>2345</v>
      </c>
      <c r="I567" s="177"/>
      <c r="J567" s="81">
        <v>1080.0538236114107</v>
      </c>
      <c r="K567" s="81">
        <v>127.77952634972112</v>
      </c>
      <c r="L567" s="81">
        <v>549.17124065304245</v>
      </c>
      <c r="M567" s="81">
        <v>2372.8328875265074</v>
      </c>
      <c r="N567" s="81">
        <v>2000.862845378756</v>
      </c>
      <c r="O567" s="81">
        <v>1305.9063316359156</v>
      </c>
      <c r="P567" s="81">
        <v>1059.6923762566594</v>
      </c>
      <c r="Q567" s="81">
        <v>100.45920635158308</v>
      </c>
      <c r="R567" s="81">
        <v>356.11095181357314</v>
      </c>
      <c r="S567" s="81">
        <v>122.26113959835999</v>
      </c>
      <c r="T567" s="82"/>
      <c r="U567" s="81">
        <v>165398096</v>
      </c>
      <c r="V567" s="81">
        <v>46620</v>
      </c>
      <c r="W567" s="81">
        <v>7736</v>
      </c>
      <c r="X567" s="81">
        <v>497790</v>
      </c>
      <c r="Y567" s="81">
        <v>616491</v>
      </c>
      <c r="Z567" s="81">
        <v>677644</v>
      </c>
      <c r="AA567" s="81">
        <v>214146</v>
      </c>
      <c r="AB567" s="81">
        <v>1431485</v>
      </c>
      <c r="AC567" s="81">
        <v>62084295</v>
      </c>
      <c r="AD567" s="81">
        <v>122.26113959836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806.48</v>
      </c>
      <c r="BJ567" s="81">
        <v>1352.818</v>
      </c>
      <c r="BK567" s="81">
        <v>200.15099999999998</v>
      </c>
      <c r="BL567" s="81">
        <v>0</v>
      </c>
      <c r="BM567" s="82"/>
      <c r="BN567" s="81">
        <v>0</v>
      </c>
      <c r="BO567" s="81">
        <v>0</v>
      </c>
      <c r="BP567" s="81">
        <v>41</v>
      </c>
      <c r="BQ567" s="81">
        <v>9</v>
      </c>
      <c r="BR567" s="81">
        <v>37</v>
      </c>
      <c r="BS567" s="81">
        <v>0</v>
      </c>
      <c r="BT567"/>
      <c r="BU567" s="80">
        <v>2267.8870000000002</v>
      </c>
      <c r="BV567" s="80">
        <v>32.729999999999997</v>
      </c>
      <c r="BW567" s="80">
        <v>0</v>
      </c>
      <c r="BX567" s="80">
        <v>0</v>
      </c>
      <c r="BY567" s="80">
        <v>44.79</v>
      </c>
      <c r="BZ567" s="80">
        <v>0</v>
      </c>
      <c r="CA567" s="80">
        <v>10.891999999999999</v>
      </c>
      <c r="CB567" s="80">
        <v>3.15</v>
      </c>
      <c r="CC567" s="80">
        <v>0</v>
      </c>
    </row>
    <row r="568" spans="1:81">
      <c r="A568" s="80" t="s">
        <v>2353</v>
      </c>
      <c r="B568" s="80">
        <v>519</v>
      </c>
      <c r="C568" s="80">
        <v>9</v>
      </c>
      <c r="D568" s="80">
        <v>31</v>
      </c>
      <c r="E568" s="80">
        <v>2012</v>
      </c>
      <c r="F568" s="80" t="s">
        <v>88</v>
      </c>
      <c r="G568" s="80" t="s">
        <v>2344</v>
      </c>
      <c r="H568" s="80" t="s">
        <v>2345</v>
      </c>
      <c r="I568" s="177"/>
      <c r="J568" s="81">
        <v>1294.3037319751597</v>
      </c>
      <c r="K568" s="81">
        <v>123.49970709042887</v>
      </c>
      <c r="L568" s="81">
        <v>532.45074394178926</v>
      </c>
      <c r="M568" s="81">
        <v>2570.5937180997316</v>
      </c>
      <c r="N568" s="81">
        <v>2337.8182744086757</v>
      </c>
      <c r="O568" s="81">
        <v>1314.7629123741194</v>
      </c>
      <c r="P568" s="81">
        <v>1047.8008472494823</v>
      </c>
      <c r="Q568" s="81">
        <v>108.81469931799256</v>
      </c>
      <c r="R568" s="81">
        <v>354.30081217241315</v>
      </c>
      <c r="S568" s="81">
        <v>138.90513986717102</v>
      </c>
      <c r="T568" s="82"/>
      <c r="U568" s="81">
        <v>177500690</v>
      </c>
      <c r="V568" s="81">
        <v>46620</v>
      </c>
      <c r="W568" s="81">
        <v>7736</v>
      </c>
      <c r="X568" s="81">
        <v>497790</v>
      </c>
      <c r="Y568" s="81">
        <v>622522</v>
      </c>
      <c r="Z568" s="81">
        <v>687651</v>
      </c>
      <c r="AA568" s="81">
        <v>210545</v>
      </c>
      <c r="AB568" s="81">
        <v>1427133</v>
      </c>
      <c r="AC568" s="81">
        <v>60168856</v>
      </c>
      <c r="AD568" s="81">
        <v>138.90513986717102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2.4910000000000001</v>
      </c>
      <c r="BI568" s="81">
        <v>971.56200000000001</v>
      </c>
      <c r="BJ568" s="81">
        <v>1339.5940000000001</v>
      </c>
      <c r="BK568" s="81">
        <v>214.006</v>
      </c>
      <c r="BL568" s="81">
        <v>5.851</v>
      </c>
      <c r="BM568" s="82"/>
      <c r="BN568" s="81">
        <v>0</v>
      </c>
      <c r="BO568" s="81">
        <v>1</v>
      </c>
      <c r="BP568" s="81">
        <v>43</v>
      </c>
      <c r="BQ568" s="81">
        <v>11</v>
      </c>
      <c r="BR568" s="81">
        <v>40</v>
      </c>
      <c r="BS568" s="81">
        <v>1</v>
      </c>
      <c r="BT568"/>
      <c r="BU568" s="80">
        <v>2468.4490000000001</v>
      </c>
      <c r="BV568" s="80">
        <v>4.6980000000000004</v>
      </c>
      <c r="BW568" s="80">
        <v>0</v>
      </c>
      <c r="BX568" s="80">
        <v>0</v>
      </c>
      <c r="BY568" s="80">
        <v>42.746000000000002</v>
      </c>
      <c r="BZ568" s="80">
        <v>0</v>
      </c>
      <c r="CA568" s="80">
        <v>13.063000000000001</v>
      </c>
      <c r="CB568" s="80">
        <v>4.548</v>
      </c>
      <c r="CC568" s="80">
        <v>0</v>
      </c>
    </row>
    <row r="569" spans="1:81">
      <c r="A569" s="80" t="s">
        <v>2354</v>
      </c>
      <c r="B569" s="80">
        <v>520</v>
      </c>
      <c r="C569" s="80">
        <v>10</v>
      </c>
      <c r="D569" s="80">
        <v>31</v>
      </c>
      <c r="E569" s="80">
        <v>2013</v>
      </c>
      <c r="F569" s="80" t="s">
        <v>89</v>
      </c>
      <c r="G569" s="80" t="s">
        <v>2344</v>
      </c>
      <c r="H569" s="80" t="s">
        <v>2345</v>
      </c>
      <c r="I569" s="177"/>
      <c r="J569" s="81">
        <v>1596.1113881118838</v>
      </c>
      <c r="K569" s="81">
        <v>116.64605616575489</v>
      </c>
      <c r="L569" s="81">
        <v>540.30177153452064</v>
      </c>
      <c r="M569" s="81">
        <v>2603.6229097109644</v>
      </c>
      <c r="N569" s="81">
        <v>2278.5614226124458</v>
      </c>
      <c r="O569" s="81">
        <v>1275.2728926455882</v>
      </c>
      <c r="P569" s="81">
        <v>1038.8008654583025</v>
      </c>
      <c r="Q569" s="81">
        <v>110.19648192123621</v>
      </c>
      <c r="R569" s="81">
        <v>347.08058682932938</v>
      </c>
      <c r="S569" s="81">
        <v>119.21464490139969</v>
      </c>
      <c r="T569" s="82"/>
      <c r="U569" s="81">
        <v>162782008</v>
      </c>
      <c r="V569" s="81">
        <v>46620</v>
      </c>
      <c r="W569" s="81">
        <v>7736</v>
      </c>
      <c r="X569" s="81">
        <v>497790</v>
      </c>
      <c r="Y569" s="81">
        <v>626316</v>
      </c>
      <c r="Z569" s="81">
        <v>696777</v>
      </c>
      <c r="AA569" s="81">
        <v>207953</v>
      </c>
      <c r="AB569" s="81">
        <v>1424533</v>
      </c>
      <c r="AC569" s="81">
        <v>57536177</v>
      </c>
      <c r="AD569" s="81">
        <v>119.21464490139971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2.306</v>
      </c>
      <c r="BI569" s="81">
        <v>1052.03</v>
      </c>
      <c r="BJ569" s="81">
        <v>1405.3869999999999</v>
      </c>
      <c r="BK569" s="81">
        <v>220.089</v>
      </c>
      <c r="BL569" s="81">
        <v>2.754</v>
      </c>
      <c r="BM569" s="82"/>
      <c r="BN569" s="81">
        <v>0</v>
      </c>
      <c r="BO569" s="81">
        <v>1</v>
      </c>
      <c r="BP569" s="81">
        <v>44</v>
      </c>
      <c r="BQ569" s="81">
        <v>11</v>
      </c>
      <c r="BR569" s="81">
        <v>36</v>
      </c>
      <c r="BS569" s="81">
        <v>1</v>
      </c>
      <c r="BT569"/>
      <c r="BU569" s="80">
        <v>2619.7179999999998</v>
      </c>
      <c r="BV569" s="80">
        <v>3.6589999999999998</v>
      </c>
      <c r="BW569" s="80">
        <v>0</v>
      </c>
      <c r="BX569" s="80">
        <v>0</v>
      </c>
      <c r="BY569" s="80">
        <v>45.896000000000001</v>
      </c>
      <c r="BZ569" s="80">
        <v>0</v>
      </c>
      <c r="CA569" s="80">
        <v>9.4640000000000004</v>
      </c>
      <c r="CB569" s="80">
        <v>3.8290000000000002</v>
      </c>
      <c r="CC569" s="80">
        <v>0</v>
      </c>
    </row>
    <row r="570" spans="1:81">
      <c r="A570" s="80" t="s">
        <v>2355</v>
      </c>
      <c r="B570" s="80">
        <v>521</v>
      </c>
      <c r="C570" s="80">
        <v>11</v>
      </c>
      <c r="D570" s="80">
        <v>31</v>
      </c>
      <c r="E570" s="80">
        <v>2014</v>
      </c>
      <c r="F570" s="80" t="s">
        <v>90</v>
      </c>
      <c r="G570" s="80" t="s">
        <v>2344</v>
      </c>
      <c r="H570" s="80" t="s">
        <v>2345</v>
      </c>
      <c r="I570" s="177"/>
      <c r="J570" s="81">
        <v>1358.2031421532283</v>
      </c>
      <c r="K570" s="81">
        <v>115.77477212325414</v>
      </c>
      <c r="L570" s="81">
        <v>533.91619169700027</v>
      </c>
      <c r="M570" s="81">
        <v>2583.1541428879436</v>
      </c>
      <c r="N570" s="81">
        <v>2124.7369013303696</v>
      </c>
      <c r="O570" s="81">
        <v>1223.8514782441732</v>
      </c>
      <c r="P570" s="81">
        <v>1035.3812537552701</v>
      </c>
      <c r="Q570" s="81">
        <v>104.88407555991414</v>
      </c>
      <c r="R570" s="81">
        <v>344.88699972122498</v>
      </c>
      <c r="S570" s="81">
        <v>124.00209464352001</v>
      </c>
      <c r="T570" s="82"/>
      <c r="U570" s="81">
        <v>156249421</v>
      </c>
      <c r="V570" s="81">
        <v>41497</v>
      </c>
      <c r="W570" s="81">
        <v>6907</v>
      </c>
      <c r="X570" s="81">
        <v>497097</v>
      </c>
      <c r="Y570" s="81">
        <v>628227</v>
      </c>
      <c r="Z570" s="81">
        <v>704263</v>
      </c>
      <c r="AA570" s="81">
        <v>206196</v>
      </c>
      <c r="AB570" s="81">
        <v>1413155</v>
      </c>
      <c r="AC570" s="81">
        <v>57352314</v>
      </c>
      <c r="AD570" s="81">
        <v>124.00209464352</v>
      </c>
      <c r="AE570" s="82"/>
      <c r="AF570" s="81">
        <v>1898960463.358886</v>
      </c>
      <c r="AG570" s="81">
        <v>86437371.79463762</v>
      </c>
      <c r="AH570" s="81">
        <v>71580355.514919177</v>
      </c>
      <c r="AI570" s="81">
        <v>3125680862.1636281</v>
      </c>
      <c r="AJ570" s="81">
        <v>2948014123.1301107</v>
      </c>
      <c r="AK570" s="81">
        <v>0</v>
      </c>
      <c r="AL570" s="81">
        <v>0</v>
      </c>
      <c r="AM570" s="81">
        <v>194005064.42105255</v>
      </c>
      <c r="AN570" s="81">
        <v>0</v>
      </c>
      <c r="AO570" s="81">
        <v>0</v>
      </c>
      <c r="AP570" s="82"/>
      <c r="AQ570" s="81">
        <v>29182</v>
      </c>
      <c r="AR570" s="81">
        <v>6114</v>
      </c>
      <c r="AS570" s="81">
        <v>19</v>
      </c>
      <c r="AT570" s="81">
        <v>0</v>
      </c>
      <c r="AU570" s="81">
        <v>0</v>
      </c>
      <c r="AV570" s="81">
        <v>5</v>
      </c>
      <c r="AW570" s="81" t="s">
        <v>564</v>
      </c>
      <c r="AX570" s="82"/>
      <c r="AY570" s="81">
        <v>129324.06099999994</v>
      </c>
      <c r="AZ570" s="81">
        <v>311153.45500000002</v>
      </c>
      <c r="BA570" s="81">
        <v>106070</v>
      </c>
      <c r="BB570" s="81">
        <v>0</v>
      </c>
      <c r="BC570" s="81">
        <v>0</v>
      </c>
      <c r="BD570" s="81">
        <v>9206</v>
      </c>
      <c r="BE570" s="81" t="s">
        <v>564</v>
      </c>
      <c r="BF570" s="82"/>
      <c r="BG570" s="81">
        <v>0</v>
      </c>
      <c r="BH570" s="81">
        <v>2.5289999999999999</v>
      </c>
      <c r="BI570" s="81">
        <v>1074.1869999999999</v>
      </c>
      <c r="BJ570" s="81">
        <v>1222.864</v>
      </c>
      <c r="BK570" s="81">
        <v>217.75200000000001</v>
      </c>
      <c r="BL570" s="81">
        <v>2.7010000000000001</v>
      </c>
      <c r="BM570" s="82"/>
      <c r="BN570" s="81">
        <v>0</v>
      </c>
      <c r="BO570" s="81">
        <v>1</v>
      </c>
      <c r="BP570" s="81">
        <v>44</v>
      </c>
      <c r="BQ570" s="81">
        <v>11</v>
      </c>
      <c r="BR570" s="81">
        <v>33</v>
      </c>
      <c r="BS570" s="81">
        <v>1</v>
      </c>
      <c r="BT570"/>
      <c r="BU570" s="80">
        <v>2432.9560000000001</v>
      </c>
      <c r="BV570" s="80">
        <v>3.996</v>
      </c>
      <c r="BW570" s="80">
        <v>0</v>
      </c>
      <c r="BX570" s="80">
        <v>0</v>
      </c>
      <c r="BY570" s="80">
        <v>67.286000000000001</v>
      </c>
      <c r="BZ570" s="80">
        <v>0</v>
      </c>
      <c r="CA570" s="80">
        <v>9.4030000000000005</v>
      </c>
      <c r="CB570" s="80">
        <v>6.3920000000000003</v>
      </c>
      <c r="CC570" s="80">
        <v>0</v>
      </c>
    </row>
    <row r="571" spans="1:81">
      <c r="A571" s="80" t="s">
        <v>2356</v>
      </c>
      <c r="B571" s="80">
        <v>522</v>
      </c>
      <c r="C571" s="80">
        <v>12</v>
      </c>
      <c r="D571" s="80">
        <v>31</v>
      </c>
      <c r="E571" s="80">
        <v>2015</v>
      </c>
      <c r="F571" s="80" t="s">
        <v>91</v>
      </c>
      <c r="G571" s="80" t="s">
        <v>2344</v>
      </c>
      <c r="H571" s="80" t="s">
        <v>2345</v>
      </c>
      <c r="I571" s="177"/>
      <c r="J571" s="81">
        <v>1091.5873336221121</v>
      </c>
      <c r="K571" s="81">
        <v>96.936461064367634</v>
      </c>
      <c r="L571" s="81">
        <v>606.93111350547758</v>
      </c>
      <c r="M571" s="81">
        <v>2185.8228506310679</v>
      </c>
      <c r="N571" s="81">
        <v>1867.408071646425</v>
      </c>
      <c r="O571" s="81">
        <v>1217.6458798557389</v>
      </c>
      <c r="P571" s="81">
        <v>1025.2759411559753</v>
      </c>
      <c r="Q571" s="81">
        <v>102.01860751524859</v>
      </c>
      <c r="R571" s="81">
        <v>347.72433864765151</v>
      </c>
      <c r="S571" s="81">
        <v>130.22352832866278</v>
      </c>
      <c r="T571" s="82"/>
      <c r="U571" s="81">
        <v>159316223</v>
      </c>
      <c r="V571" s="81">
        <v>41497</v>
      </c>
      <c r="W571" s="81">
        <v>6907</v>
      </c>
      <c r="X571" s="81">
        <v>497097</v>
      </c>
      <c r="Y571" s="81">
        <v>633084</v>
      </c>
      <c r="Z571" s="81">
        <v>707443</v>
      </c>
      <c r="AA571" s="81">
        <v>204023</v>
      </c>
      <c r="AB571" s="81">
        <v>1404103</v>
      </c>
      <c r="AC571" s="81">
        <v>59566151</v>
      </c>
      <c r="AD571" s="81">
        <v>130.22352832866278</v>
      </c>
      <c r="AE571" s="82"/>
      <c r="AF571" s="81">
        <v>1701237528.4037449</v>
      </c>
      <c r="AG571" s="81">
        <v>74265726.090949103</v>
      </c>
      <c r="AH571" s="81">
        <v>75440332.150900558</v>
      </c>
      <c r="AI571" s="81">
        <v>3053716819.3386598</v>
      </c>
      <c r="AJ571" s="81">
        <v>2860759296.9024167</v>
      </c>
      <c r="AK571" s="81">
        <v>0</v>
      </c>
      <c r="AL571" s="81">
        <v>0</v>
      </c>
      <c r="AM571" s="81">
        <v>192426426.15944177</v>
      </c>
      <c r="AN571" s="81">
        <v>0</v>
      </c>
      <c r="AO571" s="81">
        <v>0</v>
      </c>
      <c r="AP571" s="82"/>
      <c r="AQ571" s="81">
        <v>31447</v>
      </c>
      <c r="AR571" s="81">
        <v>7361</v>
      </c>
      <c r="AS571" s="81">
        <v>20</v>
      </c>
      <c r="AT571" s="81">
        <v>0</v>
      </c>
      <c r="AU571" s="81">
        <v>1</v>
      </c>
      <c r="AV571" s="81">
        <v>5</v>
      </c>
      <c r="AW571" s="81" t="s">
        <v>564</v>
      </c>
      <c r="AX571" s="82"/>
      <c r="AY571" s="81">
        <v>142873.761</v>
      </c>
      <c r="AZ571" s="81">
        <v>463184.69500000007</v>
      </c>
      <c r="BA571" s="81">
        <v>107570</v>
      </c>
      <c r="BB571" s="81">
        <v>0</v>
      </c>
      <c r="BC571" s="81">
        <v>115</v>
      </c>
      <c r="BD571" s="81">
        <v>9206</v>
      </c>
      <c r="BE571" s="81" t="s">
        <v>564</v>
      </c>
      <c r="BF571" s="82"/>
      <c r="BG571" s="81">
        <v>0</v>
      </c>
      <c r="BH571" s="81">
        <v>0</v>
      </c>
      <c r="BI571" s="81">
        <v>1109.665</v>
      </c>
      <c r="BJ571" s="81">
        <v>1282.0070000000001</v>
      </c>
      <c r="BK571" s="81">
        <v>214.36299999999997</v>
      </c>
      <c r="BL571" s="81">
        <v>2.8119999999999998</v>
      </c>
      <c r="BM571" s="82"/>
      <c r="BN571" s="81">
        <v>0</v>
      </c>
      <c r="BO571" s="81">
        <v>0</v>
      </c>
      <c r="BP571" s="81">
        <v>43</v>
      </c>
      <c r="BQ571" s="81">
        <v>8</v>
      </c>
      <c r="BR571" s="81">
        <v>34</v>
      </c>
      <c r="BS571" s="81">
        <v>1</v>
      </c>
      <c r="BT571"/>
      <c r="BU571" s="80">
        <v>2465.163</v>
      </c>
      <c r="BV571" s="80">
        <v>9.702</v>
      </c>
      <c r="BW571" s="80">
        <v>0</v>
      </c>
      <c r="BX571" s="80">
        <v>0</v>
      </c>
      <c r="BY571" s="80">
        <v>70.25</v>
      </c>
      <c r="BZ571" s="80">
        <v>0</v>
      </c>
      <c r="CA571" s="80">
        <v>25.591000000000001</v>
      </c>
      <c r="CB571" s="80">
        <v>10.163</v>
      </c>
      <c r="CC571" s="80">
        <v>27.978000000000002</v>
      </c>
    </row>
    <row r="572" spans="1:81">
      <c r="A572" s="80" t="s">
        <v>2357</v>
      </c>
      <c r="B572" s="80">
        <v>523</v>
      </c>
      <c r="C572" s="80">
        <v>13</v>
      </c>
      <c r="D572" s="80">
        <v>31</v>
      </c>
      <c r="E572" s="80">
        <v>2016</v>
      </c>
      <c r="F572" s="80" t="s">
        <v>92</v>
      </c>
      <c r="G572" s="80" t="s">
        <v>2344</v>
      </c>
      <c r="H572" s="80" t="s">
        <v>2345</v>
      </c>
      <c r="I572" s="177"/>
      <c r="J572" s="81">
        <v>1061.9327863835842</v>
      </c>
      <c r="K572" s="81">
        <v>97.569213371620165</v>
      </c>
      <c r="L572" s="81">
        <v>578.64239524612515</v>
      </c>
      <c r="M572" s="81">
        <v>1821.5843618158999</v>
      </c>
      <c r="N572" s="81">
        <v>1719.518969876455</v>
      </c>
      <c r="O572" s="81">
        <v>1212.163458102601</v>
      </c>
      <c r="P572" s="81">
        <v>998.60340166363153</v>
      </c>
      <c r="Q572" s="81">
        <v>98.386883195476784</v>
      </c>
      <c r="R572" s="81">
        <v>339.13200074463879</v>
      </c>
      <c r="S572" s="81">
        <v>162.26593561797998</v>
      </c>
      <c r="T572" s="82"/>
      <c r="U572" s="81">
        <v>170029516</v>
      </c>
      <c r="V572" s="81">
        <v>41497</v>
      </c>
      <c r="W572" s="81">
        <v>6907</v>
      </c>
      <c r="X572" s="81">
        <v>497097</v>
      </c>
      <c r="Y572" s="81">
        <v>635020</v>
      </c>
      <c r="Z572" s="81">
        <v>712915</v>
      </c>
      <c r="AA572" s="81">
        <v>205528</v>
      </c>
      <c r="AB572" s="81">
        <v>1392950</v>
      </c>
      <c r="AC572" s="81">
        <v>57920407.488101549</v>
      </c>
      <c r="AD572" s="81">
        <v>162.26593561798001</v>
      </c>
      <c r="AE572" s="82"/>
      <c r="AF572" s="81">
        <v>1761221523.1609581</v>
      </c>
      <c r="AG572" s="81">
        <v>72724786.196004853</v>
      </c>
      <c r="AH572" s="81">
        <v>66922723.166883327</v>
      </c>
      <c r="AI572" s="81">
        <v>2878659332.0378842</v>
      </c>
      <c r="AJ572" s="81">
        <v>2663456719.814898</v>
      </c>
      <c r="AK572" s="81"/>
      <c r="AL572" s="81"/>
      <c r="AM572" s="81">
        <v>191046263.2742646</v>
      </c>
      <c r="AN572" s="81"/>
      <c r="AO572" s="81"/>
      <c r="AP572" s="82"/>
      <c r="AQ572" s="81">
        <v>33639</v>
      </c>
      <c r="AR572" s="81">
        <v>8178</v>
      </c>
      <c r="AS572" s="81">
        <v>33</v>
      </c>
      <c r="AT572" s="81">
        <v>0</v>
      </c>
      <c r="AU572" s="81">
        <v>1</v>
      </c>
      <c r="AV572" s="81">
        <v>5</v>
      </c>
      <c r="AW572" s="81" t="s">
        <v>564</v>
      </c>
      <c r="AX572" s="82"/>
      <c r="AY572" s="81">
        <v>155313.481</v>
      </c>
      <c r="AZ572" s="81">
        <v>552186.59499999986</v>
      </c>
      <c r="BA572" s="81">
        <v>109383.8</v>
      </c>
      <c r="BB572" s="81">
        <v>0</v>
      </c>
      <c r="BC572" s="81">
        <v>115</v>
      </c>
      <c r="BD572" s="81">
        <v>10199.200000000001</v>
      </c>
      <c r="BE572" s="81" t="s">
        <v>564</v>
      </c>
      <c r="BF572" s="82"/>
      <c r="BG572" s="81">
        <v>0</v>
      </c>
      <c r="BH572" s="81">
        <v>0</v>
      </c>
      <c r="BI572" s="81">
        <v>1060.1400000000001</v>
      </c>
      <c r="BJ572" s="81">
        <v>1262.441</v>
      </c>
      <c r="BK572" s="81">
        <v>253.84800000000001</v>
      </c>
      <c r="BL572" s="81">
        <v>3.82</v>
      </c>
      <c r="BM572" s="82"/>
      <c r="BN572" s="81">
        <v>0</v>
      </c>
      <c r="BO572" s="81">
        <v>0</v>
      </c>
      <c r="BP572" s="81">
        <v>45</v>
      </c>
      <c r="BQ572" s="81">
        <v>8</v>
      </c>
      <c r="BR572" s="81">
        <v>37</v>
      </c>
      <c r="BS572" s="81">
        <v>1</v>
      </c>
      <c r="BT572"/>
      <c r="BU572" s="80">
        <v>2403.395</v>
      </c>
      <c r="BV572" s="80">
        <v>64.430000000000007</v>
      </c>
      <c r="BW572" s="80">
        <v>0</v>
      </c>
      <c r="BX572" s="80">
        <v>0</v>
      </c>
      <c r="BY572" s="80">
        <v>69.227000000000004</v>
      </c>
      <c r="BZ572" s="80">
        <v>3.3079999999999998</v>
      </c>
      <c r="CA572" s="80">
        <v>34.69</v>
      </c>
      <c r="CB572" s="80">
        <v>5.1989999999999998</v>
      </c>
      <c r="CC572" s="80">
        <v>0</v>
      </c>
    </row>
    <row r="573" spans="1:81">
      <c r="A573" s="80" t="s">
        <v>2358</v>
      </c>
      <c r="B573" s="80">
        <v>524</v>
      </c>
      <c r="C573" s="80">
        <v>14</v>
      </c>
      <c r="D573" s="80">
        <v>31</v>
      </c>
      <c r="E573" s="80">
        <v>2017</v>
      </c>
      <c r="F573" s="80" t="s">
        <v>71</v>
      </c>
      <c r="G573" s="80" t="s">
        <v>2344</v>
      </c>
      <c r="H573" s="80" t="s">
        <v>2345</v>
      </c>
      <c r="I573" s="177"/>
      <c r="J573" s="81">
        <v>928.09221515126603</v>
      </c>
      <c r="K573" s="81">
        <v>93.481297420883848</v>
      </c>
      <c r="L573" s="81">
        <v>502.30053762862235</v>
      </c>
      <c r="M573" s="81">
        <v>1749.1182948291287</v>
      </c>
      <c r="N573" s="81">
        <v>1730.2262303288453</v>
      </c>
      <c r="O573" s="81">
        <v>1198.383264801359</v>
      </c>
      <c r="P573" s="81">
        <v>985.79367735958567</v>
      </c>
      <c r="Q573" s="81">
        <v>94.186813477431699</v>
      </c>
      <c r="R573" s="81">
        <v>337.26643719833476</v>
      </c>
      <c r="S573" s="81">
        <v>162.42860268583797</v>
      </c>
      <c r="T573" s="82"/>
      <c r="U573" s="81">
        <v>178836142</v>
      </c>
      <c r="V573" s="81">
        <v>41497</v>
      </c>
      <c r="W573" s="81">
        <v>6907</v>
      </c>
      <c r="X573" s="81">
        <v>497097</v>
      </c>
      <c r="Y573" s="81">
        <v>633972</v>
      </c>
      <c r="Z573" s="81">
        <v>716502</v>
      </c>
      <c r="AA573" s="81">
        <v>204185</v>
      </c>
      <c r="AB573" s="81">
        <v>1379003</v>
      </c>
      <c r="AC573" s="81">
        <v>58744726.999999993</v>
      </c>
      <c r="AD573" s="81">
        <v>162.428602685838</v>
      </c>
      <c r="AE573" s="82"/>
      <c r="AF573" s="81">
        <v>1647150697.6949339</v>
      </c>
      <c r="AG573" s="81">
        <v>71558155.192647696</v>
      </c>
      <c r="AH573" s="81">
        <v>78622897.518761948</v>
      </c>
      <c r="AI573" s="81">
        <v>2896083622.4695411</v>
      </c>
      <c r="AJ573" s="81">
        <v>3001150947.4755549</v>
      </c>
      <c r="AK573" s="81"/>
      <c r="AL573" s="81"/>
      <c r="AM573" s="81">
        <v>189429342.62056321</v>
      </c>
      <c r="AN573" s="81"/>
      <c r="AO573" s="81"/>
      <c r="AP573" s="82"/>
      <c r="AQ573" s="81">
        <v>35120</v>
      </c>
      <c r="AR573" s="81">
        <v>8723</v>
      </c>
      <c r="AS573" s="81">
        <v>55</v>
      </c>
      <c r="AT573" s="81">
        <v>0</v>
      </c>
      <c r="AU573" s="81">
        <v>1</v>
      </c>
      <c r="AV573" s="81">
        <v>5</v>
      </c>
      <c r="AW573" s="81" t="s">
        <v>564</v>
      </c>
      <c r="AX573" s="82"/>
      <c r="AY573" s="81">
        <v>163806.867</v>
      </c>
      <c r="AZ573" s="81">
        <v>594495.29499999958</v>
      </c>
      <c r="BA573" s="81">
        <v>109770.8</v>
      </c>
      <c r="BB573" s="81">
        <v>0</v>
      </c>
      <c r="BC573" s="81">
        <v>115</v>
      </c>
      <c r="BD573" s="81">
        <v>10199.15</v>
      </c>
      <c r="BE573" s="81" t="s">
        <v>564</v>
      </c>
      <c r="BF573" s="82"/>
      <c r="BG573" s="81">
        <v>0</v>
      </c>
      <c r="BH573" s="81">
        <v>0</v>
      </c>
      <c r="BI573" s="81">
        <v>968.745</v>
      </c>
      <c r="BJ573" s="81">
        <v>1234.3779999999999</v>
      </c>
      <c r="BK573" s="81">
        <v>257.988</v>
      </c>
      <c r="BL573" s="81">
        <v>5.2880000000000003</v>
      </c>
      <c r="BM573" s="82"/>
      <c r="BN573" s="81">
        <v>0</v>
      </c>
      <c r="BO573" s="81">
        <v>0</v>
      </c>
      <c r="BP573" s="81">
        <v>46</v>
      </c>
      <c r="BQ573" s="81">
        <v>8</v>
      </c>
      <c r="BR573" s="81">
        <v>38</v>
      </c>
      <c r="BS573" s="81">
        <v>1</v>
      </c>
      <c r="BT573"/>
      <c r="BU573" s="80">
        <v>2301.893</v>
      </c>
      <c r="BV573" s="80">
        <v>77.191999999999993</v>
      </c>
      <c r="BW573" s="80">
        <v>0</v>
      </c>
      <c r="BX573" s="80">
        <v>0</v>
      </c>
      <c r="BY573" s="80">
        <v>68.576999999999998</v>
      </c>
      <c r="BZ573" s="80">
        <v>0</v>
      </c>
      <c r="CA573" s="80">
        <v>18.736999999999998</v>
      </c>
      <c r="CB573" s="80">
        <v>0</v>
      </c>
      <c r="CC573" s="80">
        <v>0</v>
      </c>
    </row>
    <row r="574" spans="1:81">
      <c r="A574" s="80" t="s">
        <v>2359</v>
      </c>
      <c r="B574" s="80">
        <v>525</v>
      </c>
      <c r="C574" s="80">
        <v>15</v>
      </c>
      <c r="D574" s="80">
        <v>31</v>
      </c>
      <c r="E574" s="80">
        <v>2018</v>
      </c>
      <c r="F574" s="80" t="s">
        <v>93</v>
      </c>
      <c r="G574" s="80" t="s">
        <v>2344</v>
      </c>
      <c r="H574" s="80" t="s">
        <v>2345</v>
      </c>
      <c r="I574" s="177"/>
      <c r="J574" s="81">
        <v>668.20402536268705</v>
      </c>
      <c r="K574" s="81">
        <v>81.977056533337887</v>
      </c>
      <c r="L574" s="81">
        <v>452.94799720459304</v>
      </c>
      <c r="M574" s="81">
        <v>1580.8338109516005</v>
      </c>
      <c r="N574" s="81">
        <v>1296.6793791588523</v>
      </c>
      <c r="O574" s="81">
        <v>1180.3698603765627</v>
      </c>
      <c r="P574" s="81">
        <v>973.48575305231407</v>
      </c>
      <c r="Q574" s="81">
        <v>86.537887053583333</v>
      </c>
      <c r="R574" s="81">
        <v>328.86709505372806</v>
      </c>
      <c r="S574" s="81">
        <v>193.37538107033848</v>
      </c>
      <c r="T574" s="82"/>
      <c r="U574" s="81">
        <v>175283250</v>
      </c>
      <c r="V574" s="81">
        <v>41497</v>
      </c>
      <c r="W574" s="81">
        <v>6907</v>
      </c>
      <c r="X574" s="81">
        <v>497097</v>
      </c>
      <c r="Y574" s="81">
        <v>634001</v>
      </c>
      <c r="Z574" s="81">
        <v>719245</v>
      </c>
      <c r="AA574" s="81">
        <v>203663</v>
      </c>
      <c r="AB574" s="81">
        <v>1365391</v>
      </c>
      <c r="AC574" s="81">
        <v>57057243</v>
      </c>
      <c r="AD574" s="81">
        <v>193.37538107033851</v>
      </c>
      <c r="AE574" s="82"/>
      <c r="AF574" s="81">
        <v>1466906305.892349</v>
      </c>
      <c r="AG574" s="81">
        <v>63887914.410810597</v>
      </c>
      <c r="AH574" s="81">
        <v>68078506.460670561</v>
      </c>
      <c r="AI574" s="81">
        <v>3013222632.370039</v>
      </c>
      <c r="AJ574" s="81">
        <v>2896159222.464972</v>
      </c>
      <c r="AK574" s="81"/>
      <c r="AL574" s="81"/>
      <c r="AM574" s="81">
        <v>187947587.70568901</v>
      </c>
      <c r="AN574" s="81"/>
      <c r="AO574" s="81"/>
      <c r="AP574" s="82"/>
      <c r="AQ574" s="81">
        <v>36809</v>
      </c>
      <c r="AR574" s="81">
        <v>9190</v>
      </c>
      <c r="AS574" s="81">
        <v>78</v>
      </c>
      <c r="AT574" s="81">
        <v>1</v>
      </c>
      <c r="AU574" s="81">
        <v>1</v>
      </c>
      <c r="AV574" s="81">
        <v>5</v>
      </c>
      <c r="AW574" s="81" t="s">
        <v>564</v>
      </c>
      <c r="AX574" s="82"/>
      <c r="AY574" s="81">
        <v>173709.95099999991</v>
      </c>
      <c r="AZ574" s="81">
        <v>634253.60499999998</v>
      </c>
      <c r="BA574" s="81">
        <v>117092</v>
      </c>
      <c r="BB574" s="81">
        <v>50</v>
      </c>
      <c r="BC574" s="81">
        <v>115</v>
      </c>
      <c r="BD574" s="81">
        <v>12839.65</v>
      </c>
      <c r="BE574" s="81" t="s">
        <v>564</v>
      </c>
      <c r="BF574" s="82"/>
      <c r="BG574" s="81">
        <v>0</v>
      </c>
      <c r="BH574" s="81">
        <v>0</v>
      </c>
      <c r="BI574" s="81">
        <v>911.54100000000005</v>
      </c>
      <c r="BJ574" s="81">
        <v>1271.239</v>
      </c>
      <c r="BK574" s="81">
        <v>244.28399999999999</v>
      </c>
      <c r="BL574" s="81">
        <v>2.2069999999999999</v>
      </c>
      <c r="BM574" s="82"/>
      <c r="BN574" s="81">
        <v>0</v>
      </c>
      <c r="BO574" s="81">
        <v>0</v>
      </c>
      <c r="BP574" s="81">
        <v>43</v>
      </c>
      <c r="BQ574" s="81">
        <v>7</v>
      </c>
      <c r="BR574" s="81">
        <v>35</v>
      </c>
      <c r="BS574" s="81">
        <v>1</v>
      </c>
      <c r="BT574"/>
      <c r="BU574" s="80">
        <v>2265.7829999999999</v>
      </c>
      <c r="BV574" s="80">
        <v>76.233000000000004</v>
      </c>
      <c r="BW574" s="80">
        <v>0</v>
      </c>
      <c r="BX574" s="80">
        <v>0</v>
      </c>
      <c r="BY574" s="80">
        <v>72.363</v>
      </c>
      <c r="BZ574" s="80">
        <v>0</v>
      </c>
      <c r="CA574" s="80">
        <v>14.891999999999999</v>
      </c>
      <c r="CB574" s="80">
        <v>0</v>
      </c>
      <c r="CC574" s="80">
        <v>0</v>
      </c>
    </row>
    <row r="575" spans="1:81">
      <c r="A575" s="80" t="s">
        <v>2360</v>
      </c>
      <c r="B575" s="80">
        <v>526</v>
      </c>
      <c r="C575" s="80">
        <v>16</v>
      </c>
      <c r="D575" s="80">
        <v>31</v>
      </c>
      <c r="E575" s="80">
        <v>2019</v>
      </c>
      <c r="F575" s="80" t="s">
        <v>73</v>
      </c>
      <c r="G575" s="80" t="s">
        <v>2344</v>
      </c>
      <c r="H575" s="80" t="s">
        <v>2345</v>
      </c>
      <c r="I575" s="177"/>
      <c r="J575" s="81">
        <v>768.63746739376302</v>
      </c>
      <c r="K575" s="81">
        <v>76.863282138203516</v>
      </c>
      <c r="L575" s="81">
        <v>461.07923389897229</v>
      </c>
      <c r="M575" s="81">
        <v>1612.5018488542371</v>
      </c>
      <c r="N575" s="81">
        <v>1386.0643069930074</v>
      </c>
      <c r="O575" s="81">
        <v>1149.6505166885295</v>
      </c>
      <c r="P575" s="81">
        <v>964.19729445542123</v>
      </c>
      <c r="Q575" s="81">
        <v>83.35432045251784</v>
      </c>
      <c r="R575" s="81">
        <v>333.78442055656075</v>
      </c>
      <c r="S575" s="81">
        <v>145.87004644452452</v>
      </c>
      <c r="T575" s="82"/>
      <c r="U575" s="81">
        <v>170511106</v>
      </c>
      <c r="V575" s="81">
        <v>41497</v>
      </c>
      <c r="W575" s="81">
        <v>6907</v>
      </c>
      <c r="X575" s="81">
        <v>497097</v>
      </c>
      <c r="Y575" s="81">
        <v>633853</v>
      </c>
      <c r="Z575" s="81">
        <v>719760</v>
      </c>
      <c r="AA575" s="81">
        <v>200210</v>
      </c>
      <c r="AB575" s="81">
        <v>1350769</v>
      </c>
      <c r="AC575" s="81">
        <v>58858884</v>
      </c>
      <c r="AD575" s="81">
        <v>145.8700464445246</v>
      </c>
      <c r="AE575" s="82"/>
      <c r="AF575" s="81">
        <v>1702286858.5076518</v>
      </c>
      <c r="AG575" s="81">
        <v>61813515.905779734</v>
      </c>
      <c r="AH575" s="81">
        <v>81226938.423909873</v>
      </c>
      <c r="AI575" s="81">
        <v>2849269015.3028159</v>
      </c>
      <c r="AJ575" s="81">
        <v>2909264492.6093578</v>
      </c>
      <c r="AK575" s="81">
        <v>0</v>
      </c>
      <c r="AL575" s="81">
        <v>0</v>
      </c>
      <c r="AM575" s="81">
        <v>183964569.21641222</v>
      </c>
      <c r="AN575" s="81">
        <v>0</v>
      </c>
      <c r="AO575" s="81">
        <v>0</v>
      </c>
      <c r="AP575" s="82"/>
      <c r="AQ575" s="81">
        <v>38570</v>
      </c>
      <c r="AR575" s="81">
        <v>9720</v>
      </c>
      <c r="AS575" s="81">
        <v>106</v>
      </c>
      <c r="AT575" s="81">
        <v>1</v>
      </c>
      <c r="AU575" s="81">
        <v>1</v>
      </c>
      <c r="AV575" s="81">
        <v>5</v>
      </c>
      <c r="AW575" s="81" t="s">
        <v>564</v>
      </c>
      <c r="AX575" s="82"/>
      <c r="AY575" s="81">
        <v>183921.0509999998</v>
      </c>
      <c r="AZ575" s="81">
        <v>706199.40499999991</v>
      </c>
      <c r="BA575" s="81">
        <v>120395.72</v>
      </c>
      <c r="BB575" s="81">
        <v>49.9</v>
      </c>
      <c r="BC575" s="81">
        <v>115</v>
      </c>
      <c r="BD575" s="81">
        <v>12839.15</v>
      </c>
      <c r="BE575" s="81" t="s">
        <v>564</v>
      </c>
      <c r="BF575" s="82"/>
      <c r="BG575" s="81">
        <v>0</v>
      </c>
      <c r="BH575" s="81">
        <v>0</v>
      </c>
      <c r="BI575" s="81">
        <v>728.52700000000004</v>
      </c>
      <c r="BJ575" s="81">
        <v>1289.2249999999999</v>
      </c>
      <c r="BK575" s="81">
        <v>203.05500000000001</v>
      </c>
      <c r="BL575" s="81">
        <v>1.825</v>
      </c>
      <c r="BM575" s="82"/>
      <c r="BN575" s="81">
        <v>0</v>
      </c>
      <c r="BO575" s="81">
        <v>0</v>
      </c>
      <c r="BP575" s="81">
        <v>41</v>
      </c>
      <c r="BQ575" s="81">
        <v>7</v>
      </c>
      <c r="BR575" s="81">
        <v>35</v>
      </c>
      <c r="BS575" s="81">
        <v>1</v>
      </c>
      <c r="BT575"/>
      <c r="BU575" s="80">
        <v>2056.681</v>
      </c>
      <c r="BV575" s="80">
        <v>75.658000000000001</v>
      </c>
      <c r="BW575" s="80">
        <v>0</v>
      </c>
      <c r="BX575" s="80">
        <v>0</v>
      </c>
      <c r="BY575" s="80">
        <v>75.289000000000001</v>
      </c>
      <c r="BZ575" s="80">
        <v>0</v>
      </c>
      <c r="CA575" s="80">
        <v>15.004</v>
      </c>
      <c r="CB575" s="80">
        <v>0</v>
      </c>
      <c r="CC575" s="80">
        <v>0</v>
      </c>
    </row>
    <row r="576" spans="1:81">
      <c r="A576" s="80" t="s">
        <v>2361</v>
      </c>
      <c r="B576" s="80">
        <v>527</v>
      </c>
      <c r="C576" s="80">
        <v>17</v>
      </c>
      <c r="D576" s="80">
        <v>31</v>
      </c>
      <c r="E576" s="80">
        <v>2020</v>
      </c>
      <c r="F576" s="80" t="s">
        <v>218</v>
      </c>
      <c r="G576" s="80" t="s">
        <v>2344</v>
      </c>
      <c r="H576" s="80" t="s">
        <v>2345</v>
      </c>
      <c r="I576" s="177"/>
      <c r="J576" s="81">
        <v>794.34193318504674</v>
      </c>
      <c r="K576" s="81">
        <v>85.275787835219191</v>
      </c>
      <c r="L576" s="81">
        <v>661.94356122447857</v>
      </c>
      <c r="M576" s="81">
        <v>1578.1935072975741</v>
      </c>
      <c r="N576" s="81">
        <v>1379.8426907066141</v>
      </c>
      <c r="O576" s="81">
        <v>1010.2877036946383</v>
      </c>
      <c r="P576" s="81">
        <v>899.88588490972177</v>
      </c>
      <c r="Q576" s="81">
        <v>78.776152678670783</v>
      </c>
      <c r="R576" s="81">
        <v>310.17263184157855</v>
      </c>
      <c r="S576" s="81">
        <v>136.33553334178282</v>
      </c>
      <c r="T576" s="82"/>
      <c r="U576" s="81">
        <v>162292976</v>
      </c>
      <c r="V576" s="81">
        <v>41069</v>
      </c>
      <c r="W576" s="81">
        <v>8952</v>
      </c>
      <c r="X576" s="81">
        <v>474458</v>
      </c>
      <c r="Y576" s="81">
        <v>633550</v>
      </c>
      <c r="Z576" s="81">
        <v>721926</v>
      </c>
      <c r="AA576" s="81">
        <v>203016</v>
      </c>
      <c r="AB576" s="81">
        <v>1336023</v>
      </c>
      <c r="AC576" s="81">
        <v>54980569</v>
      </c>
      <c r="AD576" s="81">
        <v>136.33553334178282</v>
      </c>
      <c r="AE576" s="82"/>
      <c r="AF576" s="81">
        <v>1680541690.621093</v>
      </c>
      <c r="AG576" s="81">
        <v>63638655.255746208</v>
      </c>
      <c r="AH576" s="81">
        <v>133546094.52092659</v>
      </c>
      <c r="AI576" s="81">
        <v>2672810782.2771239</v>
      </c>
      <c r="AJ576" s="81">
        <v>2766223526.8471007</v>
      </c>
      <c r="AK576" s="81">
        <v>0</v>
      </c>
      <c r="AL576" s="81">
        <v>0</v>
      </c>
      <c r="AM576" s="81">
        <v>174365845.02512205</v>
      </c>
      <c r="AN576" s="81">
        <v>0</v>
      </c>
      <c r="AO576" s="81">
        <v>0</v>
      </c>
      <c r="AP576" s="82"/>
      <c r="AQ576" s="81">
        <v>40043</v>
      </c>
      <c r="AR576" s="81">
        <v>10162</v>
      </c>
      <c r="AS576" s="81">
        <v>106</v>
      </c>
      <c r="AT576" s="81">
        <v>1</v>
      </c>
      <c r="AU576" s="81">
        <v>1</v>
      </c>
      <c r="AV576" s="81">
        <v>6</v>
      </c>
      <c r="AW576" s="81">
        <v>105</v>
      </c>
      <c r="AX576" s="82"/>
      <c r="AY576" s="81">
        <v>192440.117</v>
      </c>
      <c r="AZ576" s="81">
        <v>759633.125</v>
      </c>
      <c r="BA576" s="81">
        <v>119634.12</v>
      </c>
      <c r="BB576" s="81">
        <v>49.9</v>
      </c>
      <c r="BC576" s="81">
        <v>115</v>
      </c>
      <c r="BD576" s="81">
        <v>14103.624</v>
      </c>
      <c r="BE576" s="81">
        <v>117644.12</v>
      </c>
      <c r="BF576" s="82"/>
      <c r="BG576" s="81">
        <v>0</v>
      </c>
      <c r="BH576" s="81">
        <v>0</v>
      </c>
      <c r="BI576" s="81">
        <v>757.154</v>
      </c>
      <c r="BJ576" s="81">
        <v>1370.0360000000001</v>
      </c>
      <c r="BK576" s="81">
        <v>199.506</v>
      </c>
      <c r="BL576" s="81">
        <v>1.9690000000000001</v>
      </c>
      <c r="BM576" s="82"/>
      <c r="BN576" s="81">
        <v>0</v>
      </c>
      <c r="BO576" s="81">
        <v>0</v>
      </c>
      <c r="BP576" s="81">
        <v>38</v>
      </c>
      <c r="BQ576" s="81">
        <v>7</v>
      </c>
      <c r="BR576" s="81">
        <v>32</v>
      </c>
      <c r="BS576" s="81">
        <v>1</v>
      </c>
      <c r="BT576"/>
      <c r="BU576" s="80">
        <v>2159.3069999999998</v>
      </c>
      <c r="BV576" s="80">
        <v>77.932000000000002</v>
      </c>
      <c r="BW576" s="80">
        <v>0</v>
      </c>
      <c r="BX576" s="80">
        <v>0</v>
      </c>
      <c r="BY576" s="80">
        <v>73.64</v>
      </c>
      <c r="BZ576" s="80">
        <v>0</v>
      </c>
      <c r="CA576" s="80">
        <v>17.786000000000001</v>
      </c>
      <c r="CB576" s="80">
        <v>0</v>
      </c>
      <c r="CC576" s="80">
        <v>0</v>
      </c>
    </row>
    <row r="577" spans="1:81">
      <c r="A577" s="80" t="s">
        <v>2362</v>
      </c>
      <c r="B577" s="80">
        <v>527</v>
      </c>
      <c r="C577" s="80">
        <v>18</v>
      </c>
      <c r="D577" s="80">
        <v>31</v>
      </c>
      <c r="E577" s="80">
        <v>2021</v>
      </c>
      <c r="F577" s="80" t="s">
        <v>75</v>
      </c>
      <c r="G577" s="174" t="s">
        <v>2344</v>
      </c>
      <c r="H577" s="80" t="s">
        <v>2345</v>
      </c>
      <c r="I577" s="177"/>
      <c r="J577" s="81">
        <v>714.28067464910384</v>
      </c>
      <c r="K577" s="81">
        <v>86.132185414818991</v>
      </c>
      <c r="L577" s="81">
        <v>608.46188876009785</v>
      </c>
      <c r="M577" s="81">
        <v>1421.4781964092929</v>
      </c>
      <c r="N577" s="81">
        <v>1156.3409960282906</v>
      </c>
      <c r="O577" s="81">
        <v>979.62857700653421</v>
      </c>
      <c r="P577" s="81">
        <v>923.34423483484966</v>
      </c>
      <c r="Q577" s="81">
        <v>78.768707424391962</v>
      </c>
      <c r="R577" s="81">
        <v>322.63456747495786</v>
      </c>
      <c r="S577" s="81">
        <v>139.62054140749606</v>
      </c>
      <c r="T577" s="82"/>
      <c r="U577" s="81">
        <v>151765660</v>
      </c>
      <c r="V577" s="81">
        <v>41069</v>
      </c>
      <c r="W577" s="81">
        <v>8952</v>
      </c>
      <c r="X577" s="81">
        <v>474458</v>
      </c>
      <c r="Y577" s="81">
        <v>632206</v>
      </c>
      <c r="Z577" s="81">
        <v>720798</v>
      </c>
      <c r="AA577" s="81">
        <v>203143</v>
      </c>
      <c r="AB577" s="81">
        <v>1320055</v>
      </c>
      <c r="AC577" s="81">
        <v>55431756</v>
      </c>
      <c r="AD577" s="81">
        <v>139.62054140749606</v>
      </c>
      <c r="AE577" s="82"/>
      <c r="AF577" s="81">
        <v>1736360682.6649699</v>
      </c>
      <c r="AG577" s="81">
        <v>66207758.769713737</v>
      </c>
      <c r="AH577" s="81">
        <v>128374481.20062581</v>
      </c>
      <c r="AI577" s="81">
        <v>2807939742.3431978</v>
      </c>
      <c r="AJ577" s="81">
        <v>2650351245.0046778</v>
      </c>
      <c r="AK577" s="81">
        <v>0</v>
      </c>
      <c r="AL577" s="81">
        <v>0</v>
      </c>
      <c r="AM577" s="81">
        <v>173275551.4201293</v>
      </c>
      <c r="AN577" s="81">
        <v>0</v>
      </c>
      <c r="AO577" s="81">
        <v>0</v>
      </c>
      <c r="AP577" s="82"/>
      <c r="AQ577" s="81">
        <v>41607</v>
      </c>
      <c r="AR577" s="81">
        <v>10398</v>
      </c>
      <c r="AS577" s="81">
        <v>107</v>
      </c>
      <c r="AT577" s="81">
        <v>2</v>
      </c>
      <c r="AU577" s="81">
        <v>1</v>
      </c>
      <c r="AV577" s="81">
        <v>6</v>
      </c>
      <c r="AW577" s="81"/>
      <c r="AX577" s="82"/>
      <c r="AY577" s="81">
        <v>201671.2119999956</v>
      </c>
      <c r="AZ577" s="81">
        <v>791691.34999999346</v>
      </c>
      <c r="BA577" s="81">
        <v>119854.72</v>
      </c>
      <c r="BB577" s="81">
        <v>378.9</v>
      </c>
      <c r="BC577" s="81">
        <v>115</v>
      </c>
      <c r="BD577" s="81">
        <v>14083.624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2363</v>
      </c>
      <c r="B578" s="80">
        <v>527</v>
      </c>
      <c r="C578" s="80">
        <v>19</v>
      </c>
      <c r="D578" s="80">
        <v>31</v>
      </c>
      <c r="E578" s="80">
        <v>2022</v>
      </c>
      <c r="F578" s="80" t="s">
        <v>568</v>
      </c>
      <c r="G578" s="174" t="s">
        <v>2344</v>
      </c>
      <c r="H578" s="80" t="s">
        <v>2345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43847</v>
      </c>
      <c r="AR578" s="81">
        <v>10538</v>
      </c>
      <c r="AS578" s="81">
        <v>107</v>
      </c>
      <c r="AT578" s="81">
        <v>2</v>
      </c>
      <c r="AU578" s="81">
        <v>1</v>
      </c>
      <c r="AV578" s="81">
        <v>6</v>
      </c>
      <c r="AW578" s="81"/>
      <c r="AX578" s="82"/>
      <c r="AY578" s="81">
        <v>214670.67199999277</v>
      </c>
      <c r="AZ578" s="81">
        <v>802544.94999999355</v>
      </c>
      <c r="BA578" s="81">
        <v>119854.72</v>
      </c>
      <c r="BB578" s="81">
        <v>378.9</v>
      </c>
      <c r="BC578" s="81">
        <v>115</v>
      </c>
      <c r="BD578" s="81">
        <v>14083.624</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2120</v>
      </c>
      <c r="B9" s="80">
        <v>1</v>
      </c>
      <c r="C9" s="80">
        <v>1</v>
      </c>
      <c r="D9" s="80">
        <v>1</v>
      </c>
      <c r="E9" s="80">
        <v>1990</v>
      </c>
      <c r="F9" s="80" t="s">
        <v>562</v>
      </c>
      <c r="G9" s="182" t="s">
        <v>2121</v>
      </c>
      <c r="H9" s="80" t="s">
        <v>2122</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2123</v>
      </c>
      <c r="B10" s="80">
        <v>2</v>
      </c>
      <c r="C10" s="80">
        <v>2</v>
      </c>
      <c r="D10" s="80">
        <v>1</v>
      </c>
      <c r="E10" s="80">
        <v>2005</v>
      </c>
      <c r="F10" s="80" t="s">
        <v>565</v>
      </c>
      <c r="G10" s="182" t="s">
        <v>2121</v>
      </c>
      <c r="H10" s="80" t="s">
        <v>2122</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2124</v>
      </c>
      <c r="B11" s="80">
        <v>3</v>
      </c>
      <c r="C11" s="80">
        <v>3</v>
      </c>
      <c r="D11" s="80">
        <v>1</v>
      </c>
      <c r="E11" s="80">
        <v>2006</v>
      </c>
      <c r="F11" s="80" t="s">
        <v>566</v>
      </c>
      <c r="G11" s="182" t="s">
        <v>2121</v>
      </c>
      <c r="H11" s="80" t="s">
        <v>2122</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2125</v>
      </c>
      <c r="B12" s="80">
        <v>4</v>
      </c>
      <c r="C12" s="80">
        <v>4</v>
      </c>
      <c r="D12" s="80">
        <v>1</v>
      </c>
      <c r="E12" s="80">
        <v>2007</v>
      </c>
      <c r="F12" s="80" t="s">
        <v>567</v>
      </c>
      <c r="G12" s="182" t="s">
        <v>2121</v>
      </c>
      <c r="H12" s="80" t="s">
        <v>2122</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2126</v>
      </c>
      <c r="B13" s="80">
        <v>5</v>
      </c>
      <c r="C13" s="80">
        <v>5</v>
      </c>
      <c r="D13" s="80">
        <v>1</v>
      </c>
      <c r="E13" s="80">
        <v>2008</v>
      </c>
      <c r="F13" s="80" t="s">
        <v>84</v>
      </c>
      <c r="G13" s="182" t="s">
        <v>2121</v>
      </c>
      <c r="H13" s="80" t="s">
        <v>2122</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2127</v>
      </c>
      <c r="B14" s="80">
        <v>6</v>
      </c>
      <c r="C14" s="80">
        <v>6</v>
      </c>
      <c r="D14" s="80">
        <v>1</v>
      </c>
      <c r="E14" s="80">
        <v>2009</v>
      </c>
      <c r="F14" s="80" t="s">
        <v>85</v>
      </c>
      <c r="G14" s="182" t="s">
        <v>2121</v>
      </c>
      <c r="H14" s="80" t="s">
        <v>2122</v>
      </c>
      <c r="I14" s="173"/>
      <c r="J14" s="83">
        <v>0</v>
      </c>
      <c r="K14" s="83">
        <v>0</v>
      </c>
      <c r="L14" s="83">
        <v>0</v>
      </c>
      <c r="M14" s="83">
        <v>0</v>
      </c>
      <c r="N14" s="83">
        <v>0</v>
      </c>
      <c r="O14" s="83">
        <v>0</v>
      </c>
      <c r="P14" s="83">
        <v>0</v>
      </c>
      <c r="Q14" s="83">
        <v>0</v>
      </c>
      <c r="R14" s="83">
        <v>3.8079999999999998</v>
      </c>
      <c r="S14" s="83">
        <v>4.2</v>
      </c>
      <c r="T14" s="83">
        <v>0</v>
      </c>
      <c r="U14" s="83">
        <v>0</v>
      </c>
      <c r="V14" s="83">
        <v>0</v>
      </c>
      <c r="W14" s="83">
        <v>0</v>
      </c>
      <c r="X14" s="83">
        <v>0</v>
      </c>
      <c r="Y14" s="83">
        <v>0</v>
      </c>
      <c r="Z14" s="83">
        <v>0</v>
      </c>
      <c r="AA14" s="83">
        <v>0</v>
      </c>
      <c r="AB14" s="83">
        <v>0</v>
      </c>
      <c r="AC14" s="83">
        <v>0</v>
      </c>
      <c r="AD14" s="83">
        <v>5.99</v>
      </c>
      <c r="AE14" s="83">
        <v>0</v>
      </c>
      <c r="AF14" s="83">
        <v>0</v>
      </c>
      <c r="AG14" s="83">
        <v>0</v>
      </c>
      <c r="AH14" s="83">
        <v>0</v>
      </c>
      <c r="AI14" s="83">
        <v>0</v>
      </c>
      <c r="AJ14" s="83">
        <v>0</v>
      </c>
      <c r="AK14" s="83">
        <v>0</v>
      </c>
      <c r="AL14" s="83">
        <v>0</v>
      </c>
      <c r="AM14" s="83">
        <v>0</v>
      </c>
      <c r="AN14" s="83">
        <v>28.355</v>
      </c>
      <c r="AO14" s="83">
        <v>0</v>
      </c>
      <c r="AP14" s="83">
        <v>10.199999999999999</v>
      </c>
      <c r="AQ14" s="83">
        <v>0</v>
      </c>
      <c r="AR14" s="83">
        <v>2.8820000000000001</v>
      </c>
      <c r="AS14" s="83">
        <v>3.01</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7.38</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16.899999999999999</v>
      </c>
      <c r="CL14" s="83">
        <v>0</v>
      </c>
      <c r="CM14" s="83">
        <v>0</v>
      </c>
      <c r="CN14" s="83">
        <v>12.696</v>
      </c>
      <c r="CO14" s="83">
        <v>0</v>
      </c>
      <c r="CP14" s="83">
        <v>0</v>
      </c>
      <c r="CQ14" s="83">
        <v>0</v>
      </c>
      <c r="CR14" s="83">
        <v>0</v>
      </c>
      <c r="CS14" s="83">
        <v>7.61</v>
      </c>
      <c r="CT14" s="83">
        <v>0</v>
      </c>
      <c r="CU14" s="83">
        <v>0</v>
      </c>
      <c r="CV14" s="83">
        <v>0</v>
      </c>
      <c r="CW14" s="83">
        <v>0</v>
      </c>
      <c r="CX14" s="83">
        <v>0</v>
      </c>
      <c r="CY14" s="83">
        <v>0</v>
      </c>
      <c r="CZ14" s="83">
        <v>0</v>
      </c>
      <c r="DA14" s="83">
        <v>0</v>
      </c>
      <c r="DB14" s="83">
        <v>6.55</v>
      </c>
      <c r="DC14" s="83">
        <v>0</v>
      </c>
      <c r="DD14" s="83">
        <v>0</v>
      </c>
      <c r="DE14" s="83">
        <v>0</v>
      </c>
      <c r="DF14" s="83">
        <v>0</v>
      </c>
      <c r="DG14" s="83">
        <v>10.199999999999999</v>
      </c>
      <c r="DH14" s="83">
        <v>0</v>
      </c>
      <c r="DI14" s="83">
        <v>0</v>
      </c>
      <c r="DJ14" s="83">
        <v>2.8820000000000001</v>
      </c>
      <c r="DK14" s="83">
        <v>0</v>
      </c>
      <c r="DL14" s="83">
        <v>0</v>
      </c>
      <c r="DM14" s="83">
        <v>0</v>
      </c>
      <c r="DN14" s="83">
        <v>0</v>
      </c>
      <c r="DO14" s="83">
        <v>0</v>
      </c>
      <c r="DP14" s="83">
        <v>0</v>
      </c>
      <c r="DQ14" s="83">
        <v>0</v>
      </c>
      <c r="DR14" s="83">
        <v>0</v>
      </c>
      <c r="DS14" s="83">
        <v>3.8079999999999998</v>
      </c>
      <c r="DT14" s="83">
        <v>4.2</v>
      </c>
      <c r="DU14" s="83">
        <v>0</v>
      </c>
      <c r="DV14" s="83">
        <v>0</v>
      </c>
      <c r="DW14" s="83">
        <v>0</v>
      </c>
      <c r="DX14" s="83">
        <v>0</v>
      </c>
      <c r="DY14" s="83">
        <v>0</v>
      </c>
      <c r="DZ14" s="83">
        <v>0</v>
      </c>
      <c r="EA14" s="83">
        <v>0</v>
      </c>
      <c r="EB14" s="83">
        <v>0</v>
      </c>
      <c r="EC14" s="83">
        <v>0</v>
      </c>
      <c r="ED14" s="83">
        <v>0</v>
      </c>
      <c r="EE14" s="83">
        <v>5.99</v>
      </c>
      <c r="EF14" s="83">
        <v>0</v>
      </c>
      <c r="EG14" s="83">
        <v>0</v>
      </c>
      <c r="EH14" s="83">
        <v>0</v>
      </c>
      <c r="EI14" s="83">
        <v>0</v>
      </c>
      <c r="EJ14" s="83">
        <v>0</v>
      </c>
      <c r="EK14" s="83">
        <v>0</v>
      </c>
      <c r="EL14" s="83">
        <v>0</v>
      </c>
      <c r="EM14" s="83">
        <v>0</v>
      </c>
      <c r="EN14" s="83">
        <v>0</v>
      </c>
      <c r="EO14" s="83">
        <v>28.355</v>
      </c>
      <c r="EP14" s="83">
        <v>0</v>
      </c>
      <c r="EQ14" s="83">
        <v>0</v>
      </c>
      <c r="ER14" s="83">
        <v>0</v>
      </c>
      <c r="ES14" s="83">
        <v>0</v>
      </c>
      <c r="ET14" s="83">
        <v>3.01</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7.38</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16.899999999999999</v>
      </c>
      <c r="GM14" s="83">
        <v>0</v>
      </c>
      <c r="GN14" s="83">
        <v>0</v>
      </c>
      <c r="GO14" s="83">
        <v>12.696</v>
      </c>
      <c r="GP14" s="83">
        <v>0</v>
      </c>
      <c r="GQ14" s="83">
        <v>0</v>
      </c>
      <c r="GR14" s="83">
        <v>0</v>
      </c>
      <c r="GS14" s="83">
        <v>0</v>
      </c>
      <c r="GT14" s="83">
        <v>7.61</v>
      </c>
      <c r="GU14" s="83">
        <v>0</v>
      </c>
      <c r="GV14" s="83">
        <v>0</v>
      </c>
      <c r="GW14" s="83">
        <v>0</v>
      </c>
      <c r="GX14" s="83">
        <v>0</v>
      </c>
      <c r="GY14" s="83">
        <v>0</v>
      </c>
      <c r="GZ14" s="83">
        <v>0</v>
      </c>
      <c r="HA14" s="83">
        <v>0</v>
      </c>
      <c r="HB14" s="83">
        <v>0</v>
      </c>
      <c r="HC14" s="83">
        <v>6.55</v>
      </c>
      <c r="HD14" s="83">
        <v>0</v>
      </c>
      <c r="HE14" s="83">
        <v>0</v>
      </c>
      <c r="HF14" s="83">
        <v>13.081999999999999</v>
      </c>
      <c r="HG14" s="83">
        <v>0</v>
      </c>
      <c r="HH14" s="83">
        <v>0</v>
      </c>
      <c r="HI14" s="83">
        <v>0</v>
      </c>
      <c r="HJ14" s="83">
        <v>0</v>
      </c>
      <c r="HK14" s="83">
        <v>42.353000000000002</v>
      </c>
      <c r="HL14" s="83">
        <v>3.01</v>
      </c>
      <c r="HM14" s="83">
        <v>0</v>
      </c>
      <c r="HN14" s="83">
        <v>0</v>
      </c>
      <c r="HO14" s="83">
        <v>7.38</v>
      </c>
      <c r="HP14" s="83">
        <v>0</v>
      </c>
      <c r="HQ14" s="83">
        <v>0</v>
      </c>
      <c r="HR14" s="83">
        <v>0</v>
      </c>
      <c r="HS14" s="83">
        <v>0</v>
      </c>
      <c r="HT14" s="83">
        <v>16.899999999999999</v>
      </c>
      <c r="HU14" s="83">
        <v>0</v>
      </c>
      <c r="HV14" s="83">
        <v>12.696</v>
      </c>
      <c r="HW14" s="83">
        <v>0</v>
      </c>
      <c r="HX14" s="83">
        <v>7.61</v>
      </c>
      <c r="HY14" s="83">
        <v>6.55</v>
      </c>
      <c r="HZ14" s="83">
        <v>0</v>
      </c>
      <c r="IA14" s="83">
        <v>13.081999999999999</v>
      </c>
      <c r="IB14" s="83">
        <v>0</v>
      </c>
      <c r="IC14" s="83">
        <v>0</v>
      </c>
      <c r="ID14" s="83">
        <v>0</v>
      </c>
      <c r="IE14" s="83">
        <v>0</v>
      </c>
      <c r="IF14" s="83">
        <v>42.353000000000002</v>
      </c>
      <c r="IG14" s="83">
        <v>16.091999999999999</v>
      </c>
      <c r="IH14" s="83">
        <v>0</v>
      </c>
      <c r="II14" s="83">
        <v>0</v>
      </c>
      <c r="IJ14" s="83">
        <v>7.38</v>
      </c>
      <c r="IK14" s="83">
        <v>0</v>
      </c>
      <c r="IL14" s="83">
        <v>0</v>
      </c>
      <c r="IM14" s="83">
        <v>0</v>
      </c>
      <c r="IN14" s="83">
        <v>0</v>
      </c>
      <c r="IO14" s="83">
        <v>16.899999999999999</v>
      </c>
      <c r="IP14" s="83">
        <v>0</v>
      </c>
      <c r="IQ14" s="83">
        <v>12.696</v>
      </c>
      <c r="IR14" s="83">
        <v>0</v>
      </c>
      <c r="IS14" s="83">
        <v>7.61</v>
      </c>
      <c r="IT14" s="83">
        <v>6.55</v>
      </c>
      <c r="IU14" s="83">
        <v>0</v>
      </c>
      <c r="IV14" s="84"/>
      <c r="IW14" s="81">
        <v>0</v>
      </c>
      <c r="IX14" s="81">
        <v>0</v>
      </c>
      <c r="IY14" s="81">
        <v>0</v>
      </c>
      <c r="IZ14" s="81">
        <v>0</v>
      </c>
      <c r="JA14" s="81">
        <v>0</v>
      </c>
      <c r="JB14" s="81">
        <v>0</v>
      </c>
      <c r="JC14" s="81">
        <v>0</v>
      </c>
      <c r="JD14" s="81">
        <v>0</v>
      </c>
      <c r="JE14" s="81">
        <v>1</v>
      </c>
      <c r="JF14" s="81">
        <v>1</v>
      </c>
      <c r="JG14" s="81">
        <v>0</v>
      </c>
      <c r="JH14" s="81">
        <v>0</v>
      </c>
      <c r="JI14" s="81">
        <v>0</v>
      </c>
      <c r="JJ14" s="81">
        <v>0</v>
      </c>
      <c r="JK14" s="81">
        <v>0</v>
      </c>
      <c r="JL14" s="81">
        <v>0</v>
      </c>
      <c r="JM14" s="81">
        <v>0</v>
      </c>
      <c r="JN14" s="81">
        <v>0</v>
      </c>
      <c r="JO14" s="81">
        <v>0</v>
      </c>
      <c r="JP14" s="81">
        <v>0</v>
      </c>
      <c r="JQ14" s="81">
        <v>1</v>
      </c>
      <c r="JR14" s="81">
        <v>0</v>
      </c>
      <c r="JS14" s="81">
        <v>0</v>
      </c>
      <c r="JT14" s="81">
        <v>0</v>
      </c>
      <c r="JU14" s="81">
        <v>0</v>
      </c>
      <c r="JV14" s="81">
        <v>0</v>
      </c>
      <c r="JW14" s="81">
        <v>0</v>
      </c>
      <c r="JX14" s="81">
        <v>0</v>
      </c>
      <c r="JY14" s="81">
        <v>0</v>
      </c>
      <c r="JZ14" s="81">
        <v>0</v>
      </c>
      <c r="KA14" s="81">
        <v>1</v>
      </c>
      <c r="KB14" s="81">
        <v>0</v>
      </c>
      <c r="KC14" s="81">
        <v>1</v>
      </c>
      <c r="KD14" s="81">
        <v>0</v>
      </c>
      <c r="KE14" s="81">
        <v>1</v>
      </c>
      <c r="KF14" s="81">
        <v>1</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2</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1</v>
      </c>
      <c r="LY14" s="81">
        <v>0</v>
      </c>
      <c r="LZ14" s="81">
        <v>0</v>
      </c>
      <c r="MA14" s="81">
        <v>4</v>
      </c>
      <c r="MB14" s="81">
        <v>0</v>
      </c>
      <c r="MC14" s="81">
        <v>0</v>
      </c>
      <c r="MD14" s="81">
        <v>0</v>
      </c>
      <c r="ME14" s="81">
        <v>0</v>
      </c>
      <c r="MF14" s="81">
        <v>2</v>
      </c>
      <c r="MG14" s="81">
        <v>0</v>
      </c>
      <c r="MH14" s="81">
        <v>0</v>
      </c>
      <c r="MI14" s="81">
        <v>0</v>
      </c>
      <c r="MJ14" s="81">
        <v>0</v>
      </c>
      <c r="MK14" s="81">
        <v>0</v>
      </c>
      <c r="ML14" s="81">
        <v>0</v>
      </c>
      <c r="MM14" s="81">
        <v>0</v>
      </c>
      <c r="MN14" s="81">
        <v>0</v>
      </c>
      <c r="MO14" s="81">
        <v>2</v>
      </c>
      <c r="MP14" s="81">
        <v>0</v>
      </c>
      <c r="MQ14" s="81">
        <v>0</v>
      </c>
      <c r="MR14" s="81">
        <v>0</v>
      </c>
      <c r="MS14" s="81">
        <v>0</v>
      </c>
      <c r="MT14" s="81">
        <v>1</v>
      </c>
      <c r="MU14" s="81">
        <v>0</v>
      </c>
      <c r="MV14" s="81">
        <v>0</v>
      </c>
      <c r="MW14" s="81">
        <v>1</v>
      </c>
      <c r="MX14" s="81">
        <v>0</v>
      </c>
      <c r="MY14" s="81">
        <v>0</v>
      </c>
      <c r="MZ14" s="81">
        <v>0</v>
      </c>
      <c r="NA14" s="81">
        <v>0</v>
      </c>
      <c r="NB14" s="81">
        <v>0</v>
      </c>
      <c r="NC14" s="81">
        <v>0</v>
      </c>
      <c r="ND14" s="81">
        <v>0</v>
      </c>
      <c r="NE14" s="81">
        <v>0</v>
      </c>
      <c r="NF14" s="81">
        <v>1</v>
      </c>
      <c r="NG14" s="81">
        <v>1</v>
      </c>
      <c r="NH14" s="81">
        <v>0</v>
      </c>
      <c r="NI14" s="81">
        <v>0</v>
      </c>
      <c r="NJ14" s="81">
        <v>0</v>
      </c>
      <c r="NK14" s="81">
        <v>0</v>
      </c>
      <c r="NL14" s="81">
        <v>0</v>
      </c>
      <c r="NM14" s="81">
        <v>0</v>
      </c>
      <c r="NN14" s="81">
        <v>0</v>
      </c>
      <c r="NO14" s="81">
        <v>0</v>
      </c>
      <c r="NP14" s="81">
        <v>0</v>
      </c>
      <c r="NQ14" s="81">
        <v>0</v>
      </c>
      <c r="NR14" s="81">
        <v>1</v>
      </c>
      <c r="NS14" s="81">
        <v>0</v>
      </c>
      <c r="NT14" s="81">
        <v>0</v>
      </c>
      <c r="NU14" s="81">
        <v>0</v>
      </c>
      <c r="NV14" s="81">
        <v>0</v>
      </c>
      <c r="NW14" s="81">
        <v>0</v>
      </c>
      <c r="NX14" s="81">
        <v>0</v>
      </c>
      <c r="NY14" s="81">
        <v>0</v>
      </c>
      <c r="NZ14" s="81">
        <v>0</v>
      </c>
      <c r="OA14" s="81">
        <v>0</v>
      </c>
      <c r="OB14" s="81">
        <v>1</v>
      </c>
      <c r="OC14" s="81">
        <v>0</v>
      </c>
      <c r="OD14" s="81">
        <v>0</v>
      </c>
      <c r="OE14" s="81">
        <v>0</v>
      </c>
      <c r="OF14" s="81">
        <v>0</v>
      </c>
      <c r="OG14" s="81">
        <v>1</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2</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1</v>
      </c>
      <c r="PZ14" s="81">
        <v>0</v>
      </c>
      <c r="QA14" s="81">
        <v>0</v>
      </c>
      <c r="QB14" s="81">
        <v>4</v>
      </c>
      <c r="QC14" s="81">
        <v>0</v>
      </c>
      <c r="QD14" s="81">
        <v>0</v>
      </c>
      <c r="QE14" s="81">
        <v>0</v>
      </c>
      <c r="QF14" s="81">
        <v>0</v>
      </c>
      <c r="QG14" s="81">
        <v>2</v>
      </c>
      <c r="QH14" s="81">
        <v>0</v>
      </c>
      <c r="QI14" s="81">
        <v>0</v>
      </c>
      <c r="QJ14" s="81">
        <v>0</v>
      </c>
      <c r="QK14" s="81">
        <v>0</v>
      </c>
      <c r="QL14" s="81">
        <v>0</v>
      </c>
      <c r="QM14" s="81">
        <v>0</v>
      </c>
      <c r="QN14" s="81">
        <v>0</v>
      </c>
      <c r="QO14" s="81">
        <v>0</v>
      </c>
      <c r="QP14" s="81">
        <v>2</v>
      </c>
      <c r="QQ14" s="81">
        <v>0</v>
      </c>
      <c r="QR14" s="81">
        <v>0</v>
      </c>
      <c r="QS14" s="81">
        <v>2</v>
      </c>
      <c r="QT14" s="81">
        <v>0</v>
      </c>
      <c r="QU14" s="81">
        <v>0</v>
      </c>
      <c r="QV14" s="81">
        <v>0</v>
      </c>
      <c r="QW14" s="81">
        <v>0</v>
      </c>
      <c r="QX14" s="81">
        <v>4</v>
      </c>
      <c r="QY14" s="81">
        <v>1</v>
      </c>
      <c r="QZ14" s="81">
        <v>0</v>
      </c>
      <c r="RA14" s="81">
        <v>0</v>
      </c>
      <c r="RB14" s="81">
        <v>2</v>
      </c>
      <c r="RC14" s="81">
        <v>0</v>
      </c>
      <c r="RD14" s="81">
        <v>0</v>
      </c>
      <c r="RE14" s="81">
        <v>0</v>
      </c>
      <c r="RF14" s="81">
        <v>0</v>
      </c>
      <c r="RG14" s="81">
        <v>1</v>
      </c>
      <c r="RH14" s="81">
        <v>0</v>
      </c>
      <c r="RI14" s="81">
        <v>4</v>
      </c>
      <c r="RJ14" s="81">
        <v>0</v>
      </c>
      <c r="RK14" s="81">
        <v>2</v>
      </c>
      <c r="RL14" s="81">
        <v>2</v>
      </c>
      <c r="RM14" s="81">
        <v>0</v>
      </c>
      <c r="RN14" s="81">
        <v>2</v>
      </c>
      <c r="RO14" s="81">
        <v>0</v>
      </c>
      <c r="RP14" s="81">
        <v>0</v>
      </c>
      <c r="RQ14" s="81">
        <v>0</v>
      </c>
      <c r="RR14" s="81">
        <v>0</v>
      </c>
      <c r="RS14" s="81">
        <v>4</v>
      </c>
      <c r="RT14" s="81">
        <v>3</v>
      </c>
      <c r="RU14" s="81">
        <v>0</v>
      </c>
      <c r="RV14" s="81">
        <v>0</v>
      </c>
      <c r="RW14" s="81">
        <v>2</v>
      </c>
      <c r="RX14" s="81">
        <v>0</v>
      </c>
      <c r="RY14" s="81">
        <v>0</v>
      </c>
      <c r="RZ14" s="81">
        <v>0</v>
      </c>
      <c r="SA14" s="81">
        <v>0</v>
      </c>
      <c r="SB14" s="81">
        <v>1</v>
      </c>
      <c r="SC14" s="81">
        <v>0</v>
      </c>
      <c r="SD14" s="81">
        <v>4</v>
      </c>
      <c r="SE14" s="81">
        <v>0</v>
      </c>
      <c r="SF14" s="81">
        <v>2</v>
      </c>
      <c r="SG14" s="81">
        <v>2</v>
      </c>
      <c r="SH14" s="81">
        <v>0</v>
      </c>
    </row>
    <row r="15" spans="1:503">
      <c r="A15" s="18" t="s">
        <v>2128</v>
      </c>
      <c r="B15" s="80">
        <v>7</v>
      </c>
      <c r="C15" s="80">
        <v>7</v>
      </c>
      <c r="D15" s="80">
        <v>1</v>
      </c>
      <c r="E15" s="80">
        <v>2010</v>
      </c>
      <c r="F15" s="80" t="s">
        <v>86</v>
      </c>
      <c r="G15" s="182" t="s">
        <v>2121</v>
      </c>
      <c r="H15" s="80" t="s">
        <v>2122</v>
      </c>
      <c r="I15" s="173"/>
      <c r="J15" s="83">
        <v>0</v>
      </c>
      <c r="K15" s="83">
        <v>0</v>
      </c>
      <c r="L15" s="83">
        <v>0</v>
      </c>
      <c r="M15" s="83">
        <v>0</v>
      </c>
      <c r="N15" s="83">
        <v>0</v>
      </c>
      <c r="O15" s="83">
        <v>0</v>
      </c>
      <c r="P15" s="83">
        <v>0</v>
      </c>
      <c r="Q15" s="83">
        <v>0</v>
      </c>
      <c r="R15" s="83">
        <v>13.295999999999999</v>
      </c>
      <c r="S15" s="83">
        <v>4.18</v>
      </c>
      <c r="T15" s="83">
        <v>0</v>
      </c>
      <c r="U15" s="83">
        <v>0</v>
      </c>
      <c r="V15" s="83">
        <v>0</v>
      </c>
      <c r="W15" s="83">
        <v>0</v>
      </c>
      <c r="X15" s="83">
        <v>0</v>
      </c>
      <c r="Y15" s="83">
        <v>0</v>
      </c>
      <c r="Z15" s="83">
        <v>0</v>
      </c>
      <c r="AA15" s="83">
        <v>0</v>
      </c>
      <c r="AB15" s="83">
        <v>0</v>
      </c>
      <c r="AC15" s="83">
        <v>0</v>
      </c>
      <c r="AD15" s="83">
        <v>9.3789999999999996</v>
      </c>
      <c r="AE15" s="83">
        <v>0</v>
      </c>
      <c r="AF15" s="83">
        <v>0</v>
      </c>
      <c r="AG15" s="83">
        <v>0</v>
      </c>
      <c r="AH15" s="83">
        <v>0</v>
      </c>
      <c r="AI15" s="83">
        <v>0</v>
      </c>
      <c r="AJ15" s="83">
        <v>0</v>
      </c>
      <c r="AK15" s="83">
        <v>0</v>
      </c>
      <c r="AL15" s="83">
        <v>0</v>
      </c>
      <c r="AM15" s="83">
        <v>0</v>
      </c>
      <c r="AN15" s="83">
        <v>27.838000000000001</v>
      </c>
      <c r="AO15" s="83">
        <v>0</v>
      </c>
      <c r="AP15" s="83">
        <v>26</v>
      </c>
      <c r="AQ15" s="83">
        <v>0</v>
      </c>
      <c r="AR15" s="83">
        <v>3.1920000000000002</v>
      </c>
      <c r="AS15" s="83">
        <v>2.1230000000000002</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5.8410000000000002</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18.048999999999999</v>
      </c>
      <c r="CL15" s="83">
        <v>0</v>
      </c>
      <c r="CM15" s="83">
        <v>0</v>
      </c>
      <c r="CN15" s="83">
        <v>13.127000000000001</v>
      </c>
      <c r="CO15" s="83">
        <v>0</v>
      </c>
      <c r="CP15" s="83">
        <v>0</v>
      </c>
      <c r="CQ15" s="83">
        <v>0</v>
      </c>
      <c r="CR15" s="83">
        <v>0</v>
      </c>
      <c r="CS15" s="83">
        <v>7.65</v>
      </c>
      <c r="CT15" s="83">
        <v>0</v>
      </c>
      <c r="CU15" s="83">
        <v>0</v>
      </c>
      <c r="CV15" s="83">
        <v>0</v>
      </c>
      <c r="CW15" s="83">
        <v>0</v>
      </c>
      <c r="CX15" s="83">
        <v>0</v>
      </c>
      <c r="CY15" s="83">
        <v>0</v>
      </c>
      <c r="CZ15" s="83">
        <v>0</v>
      </c>
      <c r="DA15" s="83">
        <v>0</v>
      </c>
      <c r="DB15" s="83">
        <v>7.7030000000000003</v>
      </c>
      <c r="DC15" s="83">
        <v>0</v>
      </c>
      <c r="DD15" s="83">
        <v>0</v>
      </c>
      <c r="DE15" s="83">
        <v>0</v>
      </c>
      <c r="DF15" s="83">
        <v>0</v>
      </c>
      <c r="DG15" s="83">
        <v>26</v>
      </c>
      <c r="DH15" s="83">
        <v>0</v>
      </c>
      <c r="DI15" s="83">
        <v>0</v>
      </c>
      <c r="DJ15" s="83">
        <v>3.1920000000000002</v>
      </c>
      <c r="DK15" s="83">
        <v>0</v>
      </c>
      <c r="DL15" s="83">
        <v>0</v>
      </c>
      <c r="DM15" s="83">
        <v>0</v>
      </c>
      <c r="DN15" s="83">
        <v>0</v>
      </c>
      <c r="DO15" s="83">
        <v>0</v>
      </c>
      <c r="DP15" s="83">
        <v>0</v>
      </c>
      <c r="DQ15" s="83">
        <v>0</v>
      </c>
      <c r="DR15" s="83">
        <v>0</v>
      </c>
      <c r="DS15" s="83">
        <v>13.295999999999999</v>
      </c>
      <c r="DT15" s="83">
        <v>4.18</v>
      </c>
      <c r="DU15" s="83">
        <v>0</v>
      </c>
      <c r="DV15" s="83">
        <v>0</v>
      </c>
      <c r="DW15" s="83">
        <v>0</v>
      </c>
      <c r="DX15" s="83">
        <v>0</v>
      </c>
      <c r="DY15" s="83">
        <v>0</v>
      </c>
      <c r="DZ15" s="83">
        <v>0</v>
      </c>
      <c r="EA15" s="83">
        <v>0</v>
      </c>
      <c r="EB15" s="83">
        <v>0</v>
      </c>
      <c r="EC15" s="83">
        <v>0</v>
      </c>
      <c r="ED15" s="83">
        <v>0</v>
      </c>
      <c r="EE15" s="83">
        <v>9.3789999999999996</v>
      </c>
      <c r="EF15" s="83">
        <v>0</v>
      </c>
      <c r="EG15" s="83">
        <v>0</v>
      </c>
      <c r="EH15" s="83">
        <v>0</v>
      </c>
      <c r="EI15" s="83">
        <v>0</v>
      </c>
      <c r="EJ15" s="83">
        <v>0</v>
      </c>
      <c r="EK15" s="83">
        <v>0</v>
      </c>
      <c r="EL15" s="83">
        <v>0</v>
      </c>
      <c r="EM15" s="83">
        <v>0</v>
      </c>
      <c r="EN15" s="83">
        <v>0</v>
      </c>
      <c r="EO15" s="83">
        <v>27.838000000000001</v>
      </c>
      <c r="EP15" s="83">
        <v>0</v>
      </c>
      <c r="EQ15" s="83">
        <v>0</v>
      </c>
      <c r="ER15" s="83">
        <v>0</v>
      </c>
      <c r="ES15" s="83">
        <v>0</v>
      </c>
      <c r="ET15" s="83">
        <v>2.1230000000000002</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5.8410000000000002</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18.048999999999999</v>
      </c>
      <c r="GM15" s="83">
        <v>0</v>
      </c>
      <c r="GN15" s="83">
        <v>0</v>
      </c>
      <c r="GO15" s="83">
        <v>13.127000000000001</v>
      </c>
      <c r="GP15" s="83">
        <v>0</v>
      </c>
      <c r="GQ15" s="83">
        <v>0</v>
      </c>
      <c r="GR15" s="83">
        <v>0</v>
      </c>
      <c r="GS15" s="83">
        <v>0</v>
      </c>
      <c r="GT15" s="83">
        <v>7.65</v>
      </c>
      <c r="GU15" s="83">
        <v>0</v>
      </c>
      <c r="GV15" s="83">
        <v>0</v>
      </c>
      <c r="GW15" s="83">
        <v>0</v>
      </c>
      <c r="GX15" s="83">
        <v>0</v>
      </c>
      <c r="GY15" s="83">
        <v>0</v>
      </c>
      <c r="GZ15" s="83">
        <v>0</v>
      </c>
      <c r="HA15" s="83">
        <v>0</v>
      </c>
      <c r="HB15" s="83">
        <v>0</v>
      </c>
      <c r="HC15" s="83">
        <v>7.7030000000000003</v>
      </c>
      <c r="HD15" s="83">
        <v>0</v>
      </c>
      <c r="HE15" s="83">
        <v>0</v>
      </c>
      <c r="HF15" s="83">
        <v>29.192</v>
      </c>
      <c r="HG15" s="83">
        <v>0</v>
      </c>
      <c r="HH15" s="83">
        <v>0</v>
      </c>
      <c r="HI15" s="83">
        <v>0</v>
      </c>
      <c r="HJ15" s="83">
        <v>0</v>
      </c>
      <c r="HK15" s="83">
        <v>54.692999999999998</v>
      </c>
      <c r="HL15" s="83">
        <v>2.1230000000000002</v>
      </c>
      <c r="HM15" s="83">
        <v>0</v>
      </c>
      <c r="HN15" s="83">
        <v>0</v>
      </c>
      <c r="HO15" s="83">
        <v>5.8410000000000002</v>
      </c>
      <c r="HP15" s="83">
        <v>0</v>
      </c>
      <c r="HQ15" s="83">
        <v>0</v>
      </c>
      <c r="HR15" s="83">
        <v>0</v>
      </c>
      <c r="HS15" s="83">
        <v>0</v>
      </c>
      <c r="HT15" s="83">
        <v>18.048999999999999</v>
      </c>
      <c r="HU15" s="83">
        <v>0</v>
      </c>
      <c r="HV15" s="83">
        <v>13.127000000000001</v>
      </c>
      <c r="HW15" s="83">
        <v>0</v>
      </c>
      <c r="HX15" s="83">
        <v>7.65</v>
      </c>
      <c r="HY15" s="83">
        <v>7.7030000000000003</v>
      </c>
      <c r="HZ15" s="83">
        <v>0</v>
      </c>
      <c r="IA15" s="83">
        <v>29.192</v>
      </c>
      <c r="IB15" s="83">
        <v>0</v>
      </c>
      <c r="IC15" s="83">
        <v>0</v>
      </c>
      <c r="ID15" s="83">
        <v>0</v>
      </c>
      <c r="IE15" s="83">
        <v>0</v>
      </c>
      <c r="IF15" s="83">
        <v>54.692999999999998</v>
      </c>
      <c r="IG15" s="83">
        <v>31.315000000000001</v>
      </c>
      <c r="IH15" s="83">
        <v>0</v>
      </c>
      <c r="II15" s="83">
        <v>0</v>
      </c>
      <c r="IJ15" s="83">
        <v>5.8410000000000002</v>
      </c>
      <c r="IK15" s="83">
        <v>0</v>
      </c>
      <c r="IL15" s="83">
        <v>0</v>
      </c>
      <c r="IM15" s="83">
        <v>0</v>
      </c>
      <c r="IN15" s="83">
        <v>0</v>
      </c>
      <c r="IO15" s="83">
        <v>18.048999999999999</v>
      </c>
      <c r="IP15" s="83">
        <v>0</v>
      </c>
      <c r="IQ15" s="83">
        <v>13.127000000000001</v>
      </c>
      <c r="IR15" s="83">
        <v>0</v>
      </c>
      <c r="IS15" s="83">
        <v>7.65</v>
      </c>
      <c r="IT15" s="83">
        <v>7.7030000000000003</v>
      </c>
      <c r="IU15" s="83">
        <v>0</v>
      </c>
      <c r="IV15" s="84">
        <v>0</v>
      </c>
      <c r="IW15" s="81">
        <v>0</v>
      </c>
      <c r="IX15" s="81">
        <v>0</v>
      </c>
      <c r="IY15" s="81">
        <v>0</v>
      </c>
      <c r="IZ15" s="81">
        <v>0</v>
      </c>
      <c r="JA15" s="81">
        <v>0</v>
      </c>
      <c r="JB15" s="81">
        <v>0</v>
      </c>
      <c r="JC15" s="81">
        <v>0</v>
      </c>
      <c r="JD15" s="81">
        <v>0</v>
      </c>
      <c r="JE15" s="81">
        <v>2</v>
      </c>
      <c r="JF15" s="81">
        <v>1</v>
      </c>
      <c r="JG15" s="81">
        <v>0</v>
      </c>
      <c r="JH15" s="81">
        <v>0</v>
      </c>
      <c r="JI15" s="81">
        <v>0</v>
      </c>
      <c r="JJ15" s="81">
        <v>0</v>
      </c>
      <c r="JK15" s="81">
        <v>0</v>
      </c>
      <c r="JL15" s="81">
        <v>0</v>
      </c>
      <c r="JM15" s="81">
        <v>0</v>
      </c>
      <c r="JN15" s="81">
        <v>0</v>
      </c>
      <c r="JO15" s="81">
        <v>0</v>
      </c>
      <c r="JP15" s="81">
        <v>0</v>
      </c>
      <c r="JQ15" s="81">
        <v>1</v>
      </c>
      <c r="JR15" s="81">
        <v>0</v>
      </c>
      <c r="JS15" s="81">
        <v>0</v>
      </c>
      <c r="JT15" s="81">
        <v>0</v>
      </c>
      <c r="JU15" s="81">
        <v>0</v>
      </c>
      <c r="JV15" s="81">
        <v>0</v>
      </c>
      <c r="JW15" s="81">
        <v>0</v>
      </c>
      <c r="JX15" s="81">
        <v>0</v>
      </c>
      <c r="JY15" s="81">
        <v>0</v>
      </c>
      <c r="JZ15" s="81">
        <v>0</v>
      </c>
      <c r="KA15" s="81">
        <v>1</v>
      </c>
      <c r="KB15" s="81">
        <v>0</v>
      </c>
      <c r="KC15" s="81">
        <v>1</v>
      </c>
      <c r="KD15" s="81">
        <v>0</v>
      </c>
      <c r="KE15" s="81">
        <v>1</v>
      </c>
      <c r="KF15" s="81">
        <v>1</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2</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1</v>
      </c>
      <c r="LY15" s="81">
        <v>0</v>
      </c>
      <c r="LZ15" s="81">
        <v>0</v>
      </c>
      <c r="MA15" s="81">
        <v>4</v>
      </c>
      <c r="MB15" s="81">
        <v>0</v>
      </c>
      <c r="MC15" s="81">
        <v>0</v>
      </c>
      <c r="MD15" s="81">
        <v>0</v>
      </c>
      <c r="ME15" s="81">
        <v>0</v>
      </c>
      <c r="MF15" s="81">
        <v>2</v>
      </c>
      <c r="MG15" s="81">
        <v>0</v>
      </c>
      <c r="MH15" s="81">
        <v>0</v>
      </c>
      <c r="MI15" s="81">
        <v>0</v>
      </c>
      <c r="MJ15" s="81">
        <v>0</v>
      </c>
      <c r="MK15" s="81">
        <v>0</v>
      </c>
      <c r="ML15" s="81">
        <v>0</v>
      </c>
      <c r="MM15" s="81">
        <v>0</v>
      </c>
      <c r="MN15" s="81">
        <v>0</v>
      </c>
      <c r="MO15" s="81">
        <v>2</v>
      </c>
      <c r="MP15" s="81">
        <v>0</v>
      </c>
      <c r="MQ15" s="81">
        <v>0</v>
      </c>
      <c r="MR15" s="81">
        <v>0</v>
      </c>
      <c r="MS15" s="81">
        <v>0</v>
      </c>
      <c r="MT15" s="81">
        <v>1</v>
      </c>
      <c r="MU15" s="81">
        <v>0</v>
      </c>
      <c r="MV15" s="81">
        <v>0</v>
      </c>
      <c r="MW15" s="81">
        <v>1</v>
      </c>
      <c r="MX15" s="81">
        <v>0</v>
      </c>
      <c r="MY15" s="81">
        <v>0</v>
      </c>
      <c r="MZ15" s="81">
        <v>0</v>
      </c>
      <c r="NA15" s="81">
        <v>0</v>
      </c>
      <c r="NB15" s="81">
        <v>0</v>
      </c>
      <c r="NC15" s="81">
        <v>0</v>
      </c>
      <c r="ND15" s="81">
        <v>0</v>
      </c>
      <c r="NE15" s="81">
        <v>0</v>
      </c>
      <c r="NF15" s="81">
        <v>2</v>
      </c>
      <c r="NG15" s="81">
        <v>1</v>
      </c>
      <c r="NH15" s="81">
        <v>0</v>
      </c>
      <c r="NI15" s="81">
        <v>0</v>
      </c>
      <c r="NJ15" s="81">
        <v>0</v>
      </c>
      <c r="NK15" s="81">
        <v>0</v>
      </c>
      <c r="NL15" s="81">
        <v>0</v>
      </c>
      <c r="NM15" s="81">
        <v>0</v>
      </c>
      <c r="NN15" s="81">
        <v>0</v>
      </c>
      <c r="NO15" s="81">
        <v>0</v>
      </c>
      <c r="NP15" s="81">
        <v>0</v>
      </c>
      <c r="NQ15" s="81">
        <v>0</v>
      </c>
      <c r="NR15" s="81">
        <v>1</v>
      </c>
      <c r="NS15" s="81">
        <v>0</v>
      </c>
      <c r="NT15" s="81">
        <v>0</v>
      </c>
      <c r="NU15" s="81">
        <v>0</v>
      </c>
      <c r="NV15" s="81">
        <v>0</v>
      </c>
      <c r="NW15" s="81">
        <v>0</v>
      </c>
      <c r="NX15" s="81">
        <v>0</v>
      </c>
      <c r="NY15" s="81">
        <v>0</v>
      </c>
      <c r="NZ15" s="81">
        <v>0</v>
      </c>
      <c r="OA15" s="81">
        <v>0</v>
      </c>
      <c r="OB15" s="81">
        <v>1</v>
      </c>
      <c r="OC15" s="81">
        <v>0</v>
      </c>
      <c r="OD15" s="81">
        <v>0</v>
      </c>
      <c r="OE15" s="81">
        <v>0</v>
      </c>
      <c r="OF15" s="81">
        <v>0</v>
      </c>
      <c r="OG15" s="81">
        <v>1</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2</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1</v>
      </c>
      <c r="PZ15" s="81">
        <v>0</v>
      </c>
      <c r="QA15" s="81">
        <v>0</v>
      </c>
      <c r="QB15" s="81">
        <v>4</v>
      </c>
      <c r="QC15" s="81">
        <v>0</v>
      </c>
      <c r="QD15" s="81">
        <v>0</v>
      </c>
      <c r="QE15" s="81">
        <v>0</v>
      </c>
      <c r="QF15" s="81">
        <v>0</v>
      </c>
      <c r="QG15" s="81">
        <v>2</v>
      </c>
      <c r="QH15" s="81">
        <v>0</v>
      </c>
      <c r="QI15" s="81">
        <v>0</v>
      </c>
      <c r="QJ15" s="81">
        <v>0</v>
      </c>
      <c r="QK15" s="81">
        <v>0</v>
      </c>
      <c r="QL15" s="81">
        <v>0</v>
      </c>
      <c r="QM15" s="81">
        <v>0</v>
      </c>
      <c r="QN15" s="81">
        <v>0</v>
      </c>
      <c r="QO15" s="81">
        <v>0</v>
      </c>
      <c r="QP15" s="81">
        <v>2</v>
      </c>
      <c r="QQ15" s="81">
        <v>0</v>
      </c>
      <c r="QR15" s="81">
        <v>0</v>
      </c>
      <c r="QS15" s="81">
        <v>2</v>
      </c>
      <c r="QT15" s="81">
        <v>0</v>
      </c>
      <c r="QU15" s="81">
        <v>0</v>
      </c>
      <c r="QV15" s="81">
        <v>0</v>
      </c>
      <c r="QW15" s="81">
        <v>0</v>
      </c>
      <c r="QX15" s="81">
        <v>5</v>
      </c>
      <c r="QY15" s="81">
        <v>1</v>
      </c>
      <c r="QZ15" s="81">
        <v>0</v>
      </c>
      <c r="RA15" s="81">
        <v>0</v>
      </c>
      <c r="RB15" s="81">
        <v>2</v>
      </c>
      <c r="RC15" s="81">
        <v>0</v>
      </c>
      <c r="RD15" s="81">
        <v>0</v>
      </c>
      <c r="RE15" s="81">
        <v>0</v>
      </c>
      <c r="RF15" s="81">
        <v>0</v>
      </c>
      <c r="RG15" s="81">
        <v>1</v>
      </c>
      <c r="RH15" s="81">
        <v>0</v>
      </c>
      <c r="RI15" s="81">
        <v>4</v>
      </c>
      <c r="RJ15" s="81">
        <v>0</v>
      </c>
      <c r="RK15" s="81">
        <v>2</v>
      </c>
      <c r="RL15" s="81">
        <v>2</v>
      </c>
      <c r="RM15" s="81">
        <v>0</v>
      </c>
      <c r="RN15" s="81">
        <v>2</v>
      </c>
      <c r="RO15" s="81">
        <v>0</v>
      </c>
      <c r="RP15" s="81">
        <v>0</v>
      </c>
      <c r="RQ15" s="81">
        <v>0</v>
      </c>
      <c r="RR15" s="81">
        <v>0</v>
      </c>
      <c r="RS15" s="81">
        <v>5</v>
      </c>
      <c r="RT15" s="81">
        <v>3</v>
      </c>
      <c r="RU15" s="81">
        <v>0</v>
      </c>
      <c r="RV15" s="81">
        <v>0</v>
      </c>
      <c r="RW15" s="81">
        <v>2</v>
      </c>
      <c r="RX15" s="81">
        <v>0</v>
      </c>
      <c r="RY15" s="81">
        <v>0</v>
      </c>
      <c r="RZ15" s="81">
        <v>0</v>
      </c>
      <c r="SA15" s="81">
        <v>0</v>
      </c>
      <c r="SB15" s="81">
        <v>1</v>
      </c>
      <c r="SC15" s="81">
        <v>0</v>
      </c>
      <c r="SD15" s="81">
        <v>4</v>
      </c>
      <c r="SE15" s="81">
        <v>0</v>
      </c>
      <c r="SF15" s="81">
        <v>2</v>
      </c>
      <c r="SG15" s="81">
        <v>2</v>
      </c>
      <c r="SH15" s="81">
        <v>0</v>
      </c>
    </row>
    <row r="16" spans="1:503">
      <c r="A16" s="18" t="s">
        <v>2129</v>
      </c>
      <c r="B16" s="80">
        <v>8</v>
      </c>
      <c r="C16" s="80">
        <v>8</v>
      </c>
      <c r="D16" s="80">
        <v>1</v>
      </c>
      <c r="E16" s="80">
        <v>2011</v>
      </c>
      <c r="F16" s="80" t="s">
        <v>87</v>
      </c>
      <c r="G16" s="182" t="s">
        <v>2121</v>
      </c>
      <c r="H16" s="80" t="s">
        <v>2122</v>
      </c>
      <c r="I16" s="173"/>
      <c r="J16" s="83">
        <v>0</v>
      </c>
      <c r="K16" s="83">
        <v>0</v>
      </c>
      <c r="L16" s="83">
        <v>0</v>
      </c>
      <c r="M16" s="83">
        <v>0</v>
      </c>
      <c r="N16" s="83">
        <v>0</v>
      </c>
      <c r="O16" s="83">
        <v>0</v>
      </c>
      <c r="P16" s="83">
        <v>0</v>
      </c>
      <c r="Q16" s="83">
        <v>0</v>
      </c>
      <c r="R16" s="83">
        <v>3.8879999999999999</v>
      </c>
      <c r="S16" s="83">
        <v>4.0999999999999996</v>
      </c>
      <c r="T16" s="83">
        <v>0</v>
      </c>
      <c r="U16" s="83">
        <v>0</v>
      </c>
      <c r="V16" s="83">
        <v>0</v>
      </c>
      <c r="W16" s="83">
        <v>0</v>
      </c>
      <c r="X16" s="83">
        <v>0</v>
      </c>
      <c r="Y16" s="83">
        <v>0</v>
      </c>
      <c r="Z16" s="83">
        <v>0</v>
      </c>
      <c r="AA16" s="83">
        <v>0</v>
      </c>
      <c r="AB16" s="83">
        <v>0</v>
      </c>
      <c r="AC16" s="83">
        <v>0</v>
      </c>
      <c r="AD16" s="83">
        <v>8.6850000000000005</v>
      </c>
      <c r="AE16" s="83">
        <v>0</v>
      </c>
      <c r="AF16" s="83">
        <v>0</v>
      </c>
      <c r="AG16" s="83">
        <v>0</v>
      </c>
      <c r="AH16" s="83">
        <v>0</v>
      </c>
      <c r="AI16" s="83">
        <v>0</v>
      </c>
      <c r="AJ16" s="83">
        <v>0</v>
      </c>
      <c r="AK16" s="83">
        <v>0</v>
      </c>
      <c r="AL16" s="83">
        <v>0</v>
      </c>
      <c r="AM16" s="83">
        <v>0</v>
      </c>
      <c r="AN16" s="83">
        <v>27.47</v>
      </c>
      <c r="AO16" s="83">
        <v>0</v>
      </c>
      <c r="AP16" s="83">
        <v>72.388999999999996</v>
      </c>
      <c r="AQ16" s="83">
        <v>0</v>
      </c>
      <c r="AR16" s="83">
        <v>2.855</v>
      </c>
      <c r="AS16" s="83">
        <v>9.6839999999999993</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5.4829999999999997</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17.626999999999999</v>
      </c>
      <c r="CL16" s="83">
        <v>0</v>
      </c>
      <c r="CM16" s="83">
        <v>0</v>
      </c>
      <c r="CN16" s="83">
        <v>10.56</v>
      </c>
      <c r="CO16" s="83">
        <v>0</v>
      </c>
      <c r="CP16" s="83">
        <v>0</v>
      </c>
      <c r="CQ16" s="83">
        <v>0</v>
      </c>
      <c r="CR16" s="83">
        <v>0</v>
      </c>
      <c r="CS16" s="83">
        <v>7.859</v>
      </c>
      <c r="CT16" s="83">
        <v>0</v>
      </c>
      <c r="CU16" s="83">
        <v>0</v>
      </c>
      <c r="CV16" s="83">
        <v>0</v>
      </c>
      <c r="CW16" s="83">
        <v>0</v>
      </c>
      <c r="CX16" s="83">
        <v>0</v>
      </c>
      <c r="CY16" s="83">
        <v>0</v>
      </c>
      <c r="CZ16" s="83">
        <v>0</v>
      </c>
      <c r="DA16" s="83">
        <v>0</v>
      </c>
      <c r="DB16" s="83">
        <v>6.23</v>
      </c>
      <c r="DC16" s="83">
        <v>0</v>
      </c>
      <c r="DD16" s="83">
        <v>0</v>
      </c>
      <c r="DE16" s="83">
        <v>0</v>
      </c>
      <c r="DF16" s="83">
        <v>0</v>
      </c>
      <c r="DG16" s="83">
        <v>72.388999999999996</v>
      </c>
      <c r="DH16" s="83">
        <v>0</v>
      </c>
      <c r="DI16" s="83">
        <v>0</v>
      </c>
      <c r="DJ16" s="83">
        <v>2.855</v>
      </c>
      <c r="DK16" s="83">
        <v>0</v>
      </c>
      <c r="DL16" s="83">
        <v>0</v>
      </c>
      <c r="DM16" s="83">
        <v>0</v>
      </c>
      <c r="DN16" s="83">
        <v>0</v>
      </c>
      <c r="DO16" s="83">
        <v>0</v>
      </c>
      <c r="DP16" s="83">
        <v>0</v>
      </c>
      <c r="DQ16" s="83">
        <v>0</v>
      </c>
      <c r="DR16" s="83">
        <v>0</v>
      </c>
      <c r="DS16" s="83">
        <v>3.8879999999999999</v>
      </c>
      <c r="DT16" s="83">
        <v>4.0999999999999996</v>
      </c>
      <c r="DU16" s="83">
        <v>0</v>
      </c>
      <c r="DV16" s="83">
        <v>0</v>
      </c>
      <c r="DW16" s="83">
        <v>0</v>
      </c>
      <c r="DX16" s="83">
        <v>0</v>
      </c>
      <c r="DY16" s="83">
        <v>0</v>
      </c>
      <c r="DZ16" s="83">
        <v>0</v>
      </c>
      <c r="EA16" s="83">
        <v>0</v>
      </c>
      <c r="EB16" s="83">
        <v>0</v>
      </c>
      <c r="EC16" s="83">
        <v>0</v>
      </c>
      <c r="ED16" s="83">
        <v>0</v>
      </c>
      <c r="EE16" s="83">
        <v>8.6850000000000005</v>
      </c>
      <c r="EF16" s="83">
        <v>0</v>
      </c>
      <c r="EG16" s="83">
        <v>0</v>
      </c>
      <c r="EH16" s="83">
        <v>0</v>
      </c>
      <c r="EI16" s="83">
        <v>0</v>
      </c>
      <c r="EJ16" s="83">
        <v>0</v>
      </c>
      <c r="EK16" s="83">
        <v>0</v>
      </c>
      <c r="EL16" s="83">
        <v>0</v>
      </c>
      <c r="EM16" s="83">
        <v>0</v>
      </c>
      <c r="EN16" s="83">
        <v>0</v>
      </c>
      <c r="EO16" s="83">
        <v>27.47</v>
      </c>
      <c r="EP16" s="83">
        <v>0</v>
      </c>
      <c r="EQ16" s="83">
        <v>0</v>
      </c>
      <c r="ER16" s="83">
        <v>0</v>
      </c>
      <c r="ES16" s="83">
        <v>0</v>
      </c>
      <c r="ET16" s="83">
        <v>9.6839999999999993</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5.4829999999999997</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17.626999999999999</v>
      </c>
      <c r="GM16" s="83">
        <v>0</v>
      </c>
      <c r="GN16" s="83">
        <v>0</v>
      </c>
      <c r="GO16" s="83">
        <v>10.56</v>
      </c>
      <c r="GP16" s="83">
        <v>0</v>
      </c>
      <c r="GQ16" s="83">
        <v>0</v>
      </c>
      <c r="GR16" s="83">
        <v>0</v>
      </c>
      <c r="GS16" s="83">
        <v>0</v>
      </c>
      <c r="GT16" s="83">
        <v>7.859</v>
      </c>
      <c r="GU16" s="83">
        <v>0</v>
      </c>
      <c r="GV16" s="83">
        <v>0</v>
      </c>
      <c r="GW16" s="83">
        <v>0</v>
      </c>
      <c r="GX16" s="83">
        <v>0</v>
      </c>
      <c r="GY16" s="83">
        <v>0</v>
      </c>
      <c r="GZ16" s="83">
        <v>0</v>
      </c>
      <c r="HA16" s="83">
        <v>0</v>
      </c>
      <c r="HB16" s="83">
        <v>0</v>
      </c>
      <c r="HC16" s="83">
        <v>6.23</v>
      </c>
      <c r="HD16" s="83">
        <v>0</v>
      </c>
      <c r="HE16" s="83">
        <v>0</v>
      </c>
      <c r="HF16" s="83">
        <v>75.244</v>
      </c>
      <c r="HG16" s="83">
        <v>0</v>
      </c>
      <c r="HH16" s="83">
        <v>0</v>
      </c>
      <c r="HI16" s="83">
        <v>0</v>
      </c>
      <c r="HJ16" s="83">
        <v>0</v>
      </c>
      <c r="HK16" s="83">
        <v>44.143000000000001</v>
      </c>
      <c r="HL16" s="83">
        <v>9.6839999999999993</v>
      </c>
      <c r="HM16" s="83">
        <v>0</v>
      </c>
      <c r="HN16" s="83">
        <v>0</v>
      </c>
      <c r="HO16" s="83">
        <v>5.4829999999999997</v>
      </c>
      <c r="HP16" s="83">
        <v>0</v>
      </c>
      <c r="HQ16" s="83">
        <v>0</v>
      </c>
      <c r="HR16" s="83">
        <v>0</v>
      </c>
      <c r="HS16" s="83">
        <v>0</v>
      </c>
      <c r="HT16" s="83">
        <v>17.626999999999999</v>
      </c>
      <c r="HU16" s="83">
        <v>0</v>
      </c>
      <c r="HV16" s="83">
        <v>10.56</v>
      </c>
      <c r="HW16" s="83">
        <v>0</v>
      </c>
      <c r="HX16" s="83">
        <v>7.859</v>
      </c>
      <c r="HY16" s="83">
        <v>6.23</v>
      </c>
      <c r="HZ16" s="83">
        <v>0</v>
      </c>
      <c r="IA16" s="83">
        <v>75.244</v>
      </c>
      <c r="IB16" s="83">
        <v>0</v>
      </c>
      <c r="IC16" s="83">
        <v>0</v>
      </c>
      <c r="ID16" s="83">
        <v>0</v>
      </c>
      <c r="IE16" s="83">
        <v>0</v>
      </c>
      <c r="IF16" s="83">
        <v>44.143000000000001</v>
      </c>
      <c r="IG16" s="83">
        <v>84.927999999999997</v>
      </c>
      <c r="IH16" s="83">
        <v>0</v>
      </c>
      <c r="II16" s="83">
        <v>0</v>
      </c>
      <c r="IJ16" s="83">
        <v>5.4829999999999997</v>
      </c>
      <c r="IK16" s="83">
        <v>0</v>
      </c>
      <c r="IL16" s="83">
        <v>0</v>
      </c>
      <c r="IM16" s="83">
        <v>0</v>
      </c>
      <c r="IN16" s="83">
        <v>0</v>
      </c>
      <c r="IO16" s="83">
        <v>17.626999999999999</v>
      </c>
      <c r="IP16" s="83">
        <v>0</v>
      </c>
      <c r="IQ16" s="83">
        <v>10.56</v>
      </c>
      <c r="IR16" s="83">
        <v>0</v>
      </c>
      <c r="IS16" s="83">
        <v>7.859</v>
      </c>
      <c r="IT16" s="83">
        <v>6.23</v>
      </c>
      <c r="IU16" s="83">
        <v>0</v>
      </c>
      <c r="IV16" s="84">
        <v>0</v>
      </c>
      <c r="IW16" s="81">
        <v>0</v>
      </c>
      <c r="IX16" s="81">
        <v>0</v>
      </c>
      <c r="IY16" s="81">
        <v>0</v>
      </c>
      <c r="IZ16" s="81">
        <v>0</v>
      </c>
      <c r="JA16" s="81">
        <v>0</v>
      </c>
      <c r="JB16" s="81">
        <v>0</v>
      </c>
      <c r="JC16" s="81">
        <v>0</v>
      </c>
      <c r="JD16" s="81">
        <v>0</v>
      </c>
      <c r="JE16" s="81">
        <v>1</v>
      </c>
      <c r="JF16" s="81">
        <v>1</v>
      </c>
      <c r="JG16" s="81">
        <v>0</v>
      </c>
      <c r="JH16" s="81">
        <v>0</v>
      </c>
      <c r="JI16" s="81">
        <v>0</v>
      </c>
      <c r="JJ16" s="81">
        <v>0</v>
      </c>
      <c r="JK16" s="81">
        <v>0</v>
      </c>
      <c r="JL16" s="81">
        <v>0</v>
      </c>
      <c r="JM16" s="81">
        <v>0</v>
      </c>
      <c r="JN16" s="81">
        <v>0</v>
      </c>
      <c r="JO16" s="81">
        <v>0</v>
      </c>
      <c r="JP16" s="81">
        <v>0</v>
      </c>
      <c r="JQ16" s="81">
        <v>1</v>
      </c>
      <c r="JR16" s="81">
        <v>0</v>
      </c>
      <c r="JS16" s="81">
        <v>0</v>
      </c>
      <c r="JT16" s="81">
        <v>0</v>
      </c>
      <c r="JU16" s="81">
        <v>0</v>
      </c>
      <c r="JV16" s="81">
        <v>0</v>
      </c>
      <c r="JW16" s="81">
        <v>0</v>
      </c>
      <c r="JX16" s="81">
        <v>0</v>
      </c>
      <c r="JY16" s="81">
        <v>0</v>
      </c>
      <c r="JZ16" s="81">
        <v>0</v>
      </c>
      <c r="KA16" s="81">
        <v>1</v>
      </c>
      <c r="KB16" s="81">
        <v>0</v>
      </c>
      <c r="KC16" s="81">
        <v>1</v>
      </c>
      <c r="KD16" s="81">
        <v>0</v>
      </c>
      <c r="KE16" s="81">
        <v>1</v>
      </c>
      <c r="KF16" s="81">
        <v>1</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2</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1</v>
      </c>
      <c r="LY16" s="81">
        <v>0</v>
      </c>
      <c r="LZ16" s="81">
        <v>0</v>
      </c>
      <c r="MA16" s="81">
        <v>3</v>
      </c>
      <c r="MB16" s="81">
        <v>0</v>
      </c>
      <c r="MC16" s="81">
        <v>0</v>
      </c>
      <c r="MD16" s="81">
        <v>0</v>
      </c>
      <c r="ME16" s="81">
        <v>0</v>
      </c>
      <c r="MF16" s="81">
        <v>2</v>
      </c>
      <c r="MG16" s="81">
        <v>0</v>
      </c>
      <c r="MH16" s="81">
        <v>0</v>
      </c>
      <c r="MI16" s="81">
        <v>0</v>
      </c>
      <c r="MJ16" s="81">
        <v>0</v>
      </c>
      <c r="MK16" s="81">
        <v>0</v>
      </c>
      <c r="ML16" s="81">
        <v>0</v>
      </c>
      <c r="MM16" s="81">
        <v>0</v>
      </c>
      <c r="MN16" s="81">
        <v>0</v>
      </c>
      <c r="MO16" s="81">
        <v>2</v>
      </c>
      <c r="MP16" s="81">
        <v>0</v>
      </c>
      <c r="MQ16" s="81">
        <v>0</v>
      </c>
      <c r="MR16" s="81">
        <v>0</v>
      </c>
      <c r="MS16" s="81">
        <v>0</v>
      </c>
      <c r="MT16" s="81">
        <v>1</v>
      </c>
      <c r="MU16" s="81">
        <v>0</v>
      </c>
      <c r="MV16" s="81">
        <v>0</v>
      </c>
      <c r="MW16" s="81">
        <v>1</v>
      </c>
      <c r="MX16" s="81">
        <v>0</v>
      </c>
      <c r="MY16" s="81">
        <v>0</v>
      </c>
      <c r="MZ16" s="81">
        <v>0</v>
      </c>
      <c r="NA16" s="81">
        <v>0</v>
      </c>
      <c r="NB16" s="81">
        <v>0</v>
      </c>
      <c r="NC16" s="81">
        <v>0</v>
      </c>
      <c r="ND16" s="81">
        <v>0</v>
      </c>
      <c r="NE16" s="81">
        <v>0</v>
      </c>
      <c r="NF16" s="81">
        <v>1</v>
      </c>
      <c r="NG16" s="81">
        <v>1</v>
      </c>
      <c r="NH16" s="81">
        <v>0</v>
      </c>
      <c r="NI16" s="81">
        <v>0</v>
      </c>
      <c r="NJ16" s="81">
        <v>0</v>
      </c>
      <c r="NK16" s="81">
        <v>0</v>
      </c>
      <c r="NL16" s="81">
        <v>0</v>
      </c>
      <c r="NM16" s="81">
        <v>0</v>
      </c>
      <c r="NN16" s="81">
        <v>0</v>
      </c>
      <c r="NO16" s="81">
        <v>0</v>
      </c>
      <c r="NP16" s="81">
        <v>0</v>
      </c>
      <c r="NQ16" s="81">
        <v>0</v>
      </c>
      <c r="NR16" s="81">
        <v>1</v>
      </c>
      <c r="NS16" s="81">
        <v>0</v>
      </c>
      <c r="NT16" s="81">
        <v>0</v>
      </c>
      <c r="NU16" s="81">
        <v>0</v>
      </c>
      <c r="NV16" s="81">
        <v>0</v>
      </c>
      <c r="NW16" s="81">
        <v>0</v>
      </c>
      <c r="NX16" s="81">
        <v>0</v>
      </c>
      <c r="NY16" s="81">
        <v>0</v>
      </c>
      <c r="NZ16" s="81">
        <v>0</v>
      </c>
      <c r="OA16" s="81">
        <v>0</v>
      </c>
      <c r="OB16" s="81">
        <v>1</v>
      </c>
      <c r="OC16" s="81">
        <v>0</v>
      </c>
      <c r="OD16" s="81">
        <v>0</v>
      </c>
      <c r="OE16" s="81">
        <v>0</v>
      </c>
      <c r="OF16" s="81">
        <v>0</v>
      </c>
      <c r="OG16" s="81">
        <v>1</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2</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1</v>
      </c>
      <c r="PZ16" s="81">
        <v>0</v>
      </c>
      <c r="QA16" s="81">
        <v>0</v>
      </c>
      <c r="QB16" s="81">
        <v>3</v>
      </c>
      <c r="QC16" s="81">
        <v>0</v>
      </c>
      <c r="QD16" s="81">
        <v>0</v>
      </c>
      <c r="QE16" s="81">
        <v>0</v>
      </c>
      <c r="QF16" s="81">
        <v>0</v>
      </c>
      <c r="QG16" s="81">
        <v>2</v>
      </c>
      <c r="QH16" s="81">
        <v>0</v>
      </c>
      <c r="QI16" s="81">
        <v>0</v>
      </c>
      <c r="QJ16" s="81">
        <v>0</v>
      </c>
      <c r="QK16" s="81">
        <v>0</v>
      </c>
      <c r="QL16" s="81">
        <v>0</v>
      </c>
      <c r="QM16" s="81">
        <v>0</v>
      </c>
      <c r="QN16" s="81">
        <v>0</v>
      </c>
      <c r="QO16" s="81">
        <v>0</v>
      </c>
      <c r="QP16" s="81">
        <v>2</v>
      </c>
      <c r="QQ16" s="81">
        <v>0</v>
      </c>
      <c r="QR16" s="81">
        <v>0</v>
      </c>
      <c r="QS16" s="81">
        <v>2</v>
      </c>
      <c r="QT16" s="81">
        <v>0</v>
      </c>
      <c r="QU16" s="81">
        <v>0</v>
      </c>
      <c r="QV16" s="81">
        <v>0</v>
      </c>
      <c r="QW16" s="81">
        <v>0</v>
      </c>
      <c r="QX16" s="81">
        <v>4</v>
      </c>
      <c r="QY16" s="81">
        <v>1</v>
      </c>
      <c r="QZ16" s="81">
        <v>0</v>
      </c>
      <c r="RA16" s="81">
        <v>0</v>
      </c>
      <c r="RB16" s="81">
        <v>2</v>
      </c>
      <c r="RC16" s="81">
        <v>0</v>
      </c>
      <c r="RD16" s="81">
        <v>0</v>
      </c>
      <c r="RE16" s="81">
        <v>0</v>
      </c>
      <c r="RF16" s="81">
        <v>0</v>
      </c>
      <c r="RG16" s="81">
        <v>1</v>
      </c>
      <c r="RH16" s="81">
        <v>0</v>
      </c>
      <c r="RI16" s="81">
        <v>3</v>
      </c>
      <c r="RJ16" s="81">
        <v>0</v>
      </c>
      <c r="RK16" s="81">
        <v>2</v>
      </c>
      <c r="RL16" s="81">
        <v>2</v>
      </c>
      <c r="RM16" s="81">
        <v>0</v>
      </c>
      <c r="RN16" s="81">
        <v>2</v>
      </c>
      <c r="RO16" s="81">
        <v>0</v>
      </c>
      <c r="RP16" s="81">
        <v>0</v>
      </c>
      <c r="RQ16" s="81">
        <v>0</v>
      </c>
      <c r="RR16" s="81">
        <v>0</v>
      </c>
      <c r="RS16" s="81">
        <v>4</v>
      </c>
      <c r="RT16" s="81">
        <v>3</v>
      </c>
      <c r="RU16" s="81">
        <v>0</v>
      </c>
      <c r="RV16" s="81">
        <v>0</v>
      </c>
      <c r="RW16" s="81">
        <v>2</v>
      </c>
      <c r="RX16" s="81">
        <v>0</v>
      </c>
      <c r="RY16" s="81">
        <v>0</v>
      </c>
      <c r="RZ16" s="81">
        <v>0</v>
      </c>
      <c r="SA16" s="81">
        <v>0</v>
      </c>
      <c r="SB16" s="81">
        <v>1</v>
      </c>
      <c r="SC16" s="81">
        <v>0</v>
      </c>
      <c r="SD16" s="81">
        <v>3</v>
      </c>
      <c r="SE16" s="81">
        <v>0</v>
      </c>
      <c r="SF16" s="81">
        <v>2</v>
      </c>
      <c r="SG16" s="81">
        <v>2</v>
      </c>
      <c r="SH16" s="81">
        <v>0</v>
      </c>
    </row>
    <row r="17" spans="1:502">
      <c r="A17" s="18" t="s">
        <v>2130</v>
      </c>
      <c r="B17" s="80">
        <v>9</v>
      </c>
      <c r="C17" s="80">
        <v>9</v>
      </c>
      <c r="D17" s="80">
        <v>1</v>
      </c>
      <c r="E17" s="80">
        <v>2012</v>
      </c>
      <c r="F17" s="80" t="s">
        <v>88</v>
      </c>
      <c r="G17" s="182" t="s">
        <v>2121</v>
      </c>
      <c r="H17" s="80" t="s">
        <v>2122</v>
      </c>
      <c r="I17" s="173"/>
      <c r="J17" s="83">
        <v>0</v>
      </c>
      <c r="K17" s="83">
        <v>0</v>
      </c>
      <c r="L17" s="83">
        <v>0</v>
      </c>
      <c r="M17" s="83">
        <v>0</v>
      </c>
      <c r="N17" s="83">
        <v>2.4910000000000001</v>
      </c>
      <c r="O17" s="83">
        <v>0</v>
      </c>
      <c r="P17" s="83">
        <v>0</v>
      </c>
      <c r="Q17" s="83">
        <v>0</v>
      </c>
      <c r="R17" s="83">
        <v>14.605</v>
      </c>
      <c r="S17" s="83">
        <v>4.8920000000000003</v>
      </c>
      <c r="T17" s="83">
        <v>0</v>
      </c>
      <c r="U17" s="83">
        <v>0</v>
      </c>
      <c r="V17" s="83">
        <v>0</v>
      </c>
      <c r="W17" s="83">
        <v>0</v>
      </c>
      <c r="X17" s="83">
        <v>0</v>
      </c>
      <c r="Y17" s="83">
        <v>0</v>
      </c>
      <c r="Z17" s="83">
        <v>0</v>
      </c>
      <c r="AA17" s="83">
        <v>0</v>
      </c>
      <c r="AB17" s="83">
        <v>0</v>
      </c>
      <c r="AC17" s="83">
        <v>0</v>
      </c>
      <c r="AD17" s="83">
        <v>10.518000000000001</v>
      </c>
      <c r="AE17" s="83">
        <v>0</v>
      </c>
      <c r="AF17" s="83">
        <v>0</v>
      </c>
      <c r="AG17" s="83">
        <v>0</v>
      </c>
      <c r="AH17" s="83">
        <v>0</v>
      </c>
      <c r="AI17" s="83">
        <v>0</v>
      </c>
      <c r="AJ17" s="83">
        <v>0</v>
      </c>
      <c r="AK17" s="83">
        <v>0</v>
      </c>
      <c r="AL17" s="83">
        <v>0</v>
      </c>
      <c r="AM17" s="83">
        <v>0</v>
      </c>
      <c r="AN17" s="83">
        <v>25.98</v>
      </c>
      <c r="AO17" s="83">
        <v>0</v>
      </c>
      <c r="AP17" s="83">
        <v>112.05800000000001</v>
      </c>
      <c r="AQ17" s="83">
        <v>0</v>
      </c>
      <c r="AR17" s="83">
        <v>3.101</v>
      </c>
      <c r="AS17" s="83">
        <v>2.9769999999999999</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6.7030000000000003</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6.9809999999999999</v>
      </c>
      <c r="CG17" s="83">
        <v>0</v>
      </c>
      <c r="CH17" s="83">
        <v>0</v>
      </c>
      <c r="CI17" s="83">
        <v>0</v>
      </c>
      <c r="CJ17" s="83">
        <v>0</v>
      </c>
      <c r="CK17" s="83">
        <v>21.879000000000001</v>
      </c>
      <c r="CL17" s="83">
        <v>0</v>
      </c>
      <c r="CM17" s="83">
        <v>0</v>
      </c>
      <c r="CN17" s="83">
        <v>12.577</v>
      </c>
      <c r="CO17" s="83">
        <v>0</v>
      </c>
      <c r="CP17" s="83">
        <v>3.3570000000000002</v>
      </c>
      <c r="CQ17" s="83">
        <v>0</v>
      </c>
      <c r="CR17" s="83">
        <v>0</v>
      </c>
      <c r="CS17" s="83">
        <v>9.798</v>
      </c>
      <c r="CT17" s="83">
        <v>0</v>
      </c>
      <c r="CU17" s="83">
        <v>0</v>
      </c>
      <c r="CV17" s="83">
        <v>0</v>
      </c>
      <c r="CW17" s="83">
        <v>0</v>
      </c>
      <c r="CX17" s="83">
        <v>0</v>
      </c>
      <c r="CY17" s="83">
        <v>0</v>
      </c>
      <c r="CZ17" s="83">
        <v>0</v>
      </c>
      <c r="DA17" s="83">
        <v>0</v>
      </c>
      <c r="DB17" s="83">
        <v>7.5990000000000002</v>
      </c>
      <c r="DC17" s="83">
        <v>0</v>
      </c>
      <c r="DD17" s="83">
        <v>0</v>
      </c>
      <c r="DE17" s="83">
        <v>0</v>
      </c>
      <c r="DF17" s="83">
        <v>0</v>
      </c>
      <c r="DG17" s="83">
        <v>112.05800000000001</v>
      </c>
      <c r="DH17" s="83">
        <v>0</v>
      </c>
      <c r="DI17" s="83">
        <v>0</v>
      </c>
      <c r="DJ17" s="83">
        <v>3.101</v>
      </c>
      <c r="DK17" s="83">
        <v>0</v>
      </c>
      <c r="DL17" s="83">
        <v>0</v>
      </c>
      <c r="DM17" s="83">
        <v>0</v>
      </c>
      <c r="DN17" s="83">
        <v>0</v>
      </c>
      <c r="DO17" s="83">
        <v>2.4910000000000001</v>
      </c>
      <c r="DP17" s="83">
        <v>0</v>
      </c>
      <c r="DQ17" s="83">
        <v>0</v>
      </c>
      <c r="DR17" s="83">
        <v>0</v>
      </c>
      <c r="DS17" s="83">
        <v>14.605</v>
      </c>
      <c r="DT17" s="83">
        <v>4.8920000000000003</v>
      </c>
      <c r="DU17" s="83">
        <v>0</v>
      </c>
      <c r="DV17" s="83">
        <v>0</v>
      </c>
      <c r="DW17" s="83">
        <v>0</v>
      </c>
      <c r="DX17" s="83">
        <v>0</v>
      </c>
      <c r="DY17" s="83">
        <v>0</v>
      </c>
      <c r="DZ17" s="83">
        <v>0</v>
      </c>
      <c r="EA17" s="83">
        <v>0</v>
      </c>
      <c r="EB17" s="83">
        <v>0</v>
      </c>
      <c r="EC17" s="83">
        <v>0</v>
      </c>
      <c r="ED17" s="83">
        <v>0</v>
      </c>
      <c r="EE17" s="83">
        <v>10.518000000000001</v>
      </c>
      <c r="EF17" s="83">
        <v>0</v>
      </c>
      <c r="EG17" s="83">
        <v>0</v>
      </c>
      <c r="EH17" s="83">
        <v>0</v>
      </c>
      <c r="EI17" s="83">
        <v>0</v>
      </c>
      <c r="EJ17" s="83">
        <v>0</v>
      </c>
      <c r="EK17" s="83">
        <v>0</v>
      </c>
      <c r="EL17" s="83">
        <v>0</v>
      </c>
      <c r="EM17" s="83">
        <v>0</v>
      </c>
      <c r="EN17" s="83">
        <v>0</v>
      </c>
      <c r="EO17" s="83">
        <v>25.98</v>
      </c>
      <c r="EP17" s="83">
        <v>0</v>
      </c>
      <c r="EQ17" s="83">
        <v>0</v>
      </c>
      <c r="ER17" s="83">
        <v>0</v>
      </c>
      <c r="ES17" s="83">
        <v>0</v>
      </c>
      <c r="ET17" s="83">
        <v>2.9769999999999999</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6.7030000000000003</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6.9809999999999999</v>
      </c>
      <c r="GH17" s="83">
        <v>0</v>
      </c>
      <c r="GI17" s="83">
        <v>0</v>
      </c>
      <c r="GJ17" s="83">
        <v>0</v>
      </c>
      <c r="GK17" s="83">
        <v>0</v>
      </c>
      <c r="GL17" s="83">
        <v>21.879000000000001</v>
      </c>
      <c r="GM17" s="83">
        <v>0</v>
      </c>
      <c r="GN17" s="83">
        <v>0</v>
      </c>
      <c r="GO17" s="83">
        <v>12.577</v>
      </c>
      <c r="GP17" s="83">
        <v>0</v>
      </c>
      <c r="GQ17" s="83">
        <v>3.3570000000000002</v>
      </c>
      <c r="GR17" s="83">
        <v>0</v>
      </c>
      <c r="GS17" s="83">
        <v>0</v>
      </c>
      <c r="GT17" s="83">
        <v>9.798</v>
      </c>
      <c r="GU17" s="83">
        <v>0</v>
      </c>
      <c r="GV17" s="83">
        <v>0</v>
      </c>
      <c r="GW17" s="83">
        <v>0</v>
      </c>
      <c r="GX17" s="83">
        <v>0</v>
      </c>
      <c r="GY17" s="83">
        <v>0</v>
      </c>
      <c r="GZ17" s="83">
        <v>0</v>
      </c>
      <c r="HA17" s="83">
        <v>0</v>
      </c>
      <c r="HB17" s="83">
        <v>0</v>
      </c>
      <c r="HC17" s="83">
        <v>7.5990000000000002</v>
      </c>
      <c r="HD17" s="83">
        <v>0</v>
      </c>
      <c r="HE17" s="83">
        <v>0</v>
      </c>
      <c r="HF17" s="83">
        <v>115.15900000000001</v>
      </c>
      <c r="HG17" s="83">
        <v>0</v>
      </c>
      <c r="HH17" s="83">
        <v>0</v>
      </c>
      <c r="HI17" s="83">
        <v>2.4910000000000001</v>
      </c>
      <c r="HJ17" s="83">
        <v>0</v>
      </c>
      <c r="HK17" s="83">
        <v>55.994999999999997</v>
      </c>
      <c r="HL17" s="83">
        <v>2.9769999999999999</v>
      </c>
      <c r="HM17" s="83">
        <v>0</v>
      </c>
      <c r="HN17" s="83">
        <v>0</v>
      </c>
      <c r="HO17" s="83">
        <v>6.7030000000000003</v>
      </c>
      <c r="HP17" s="83">
        <v>0</v>
      </c>
      <c r="HQ17" s="83">
        <v>0</v>
      </c>
      <c r="HR17" s="83">
        <v>0</v>
      </c>
      <c r="HS17" s="83">
        <v>6.9809999999999999</v>
      </c>
      <c r="HT17" s="83">
        <v>21.879000000000001</v>
      </c>
      <c r="HU17" s="83">
        <v>0</v>
      </c>
      <c r="HV17" s="83">
        <v>15.933999999999999</v>
      </c>
      <c r="HW17" s="83">
        <v>0</v>
      </c>
      <c r="HX17" s="83">
        <v>9.798</v>
      </c>
      <c r="HY17" s="83">
        <v>7.5990000000000002</v>
      </c>
      <c r="HZ17" s="83">
        <v>0</v>
      </c>
      <c r="IA17" s="83">
        <v>115.15900000000001</v>
      </c>
      <c r="IB17" s="83">
        <v>0</v>
      </c>
      <c r="IC17" s="83">
        <v>0</v>
      </c>
      <c r="ID17" s="83">
        <v>2.4910000000000001</v>
      </c>
      <c r="IE17" s="83">
        <v>0</v>
      </c>
      <c r="IF17" s="83">
        <v>55.994999999999997</v>
      </c>
      <c r="IG17" s="83">
        <v>118.136</v>
      </c>
      <c r="IH17" s="83">
        <v>0</v>
      </c>
      <c r="II17" s="83">
        <v>0</v>
      </c>
      <c r="IJ17" s="83">
        <v>6.7030000000000003</v>
      </c>
      <c r="IK17" s="83">
        <v>0</v>
      </c>
      <c r="IL17" s="83">
        <v>0</v>
      </c>
      <c r="IM17" s="83">
        <v>0</v>
      </c>
      <c r="IN17" s="83">
        <v>6.9809999999999999</v>
      </c>
      <c r="IO17" s="83">
        <v>21.879000000000001</v>
      </c>
      <c r="IP17" s="83">
        <v>0</v>
      </c>
      <c r="IQ17" s="83">
        <v>15.933999999999999</v>
      </c>
      <c r="IR17" s="83">
        <v>0</v>
      </c>
      <c r="IS17" s="83">
        <v>9.798</v>
      </c>
      <c r="IT17" s="83">
        <v>7.5990000000000002</v>
      </c>
      <c r="IU17" s="83">
        <v>0</v>
      </c>
      <c r="IV17" s="84">
        <v>0</v>
      </c>
      <c r="IW17" s="81">
        <v>0</v>
      </c>
      <c r="IX17" s="81">
        <v>0</v>
      </c>
      <c r="IY17" s="81">
        <v>0</v>
      </c>
      <c r="IZ17" s="81">
        <v>0</v>
      </c>
      <c r="JA17" s="81">
        <v>1</v>
      </c>
      <c r="JB17" s="81">
        <v>0</v>
      </c>
      <c r="JC17" s="81">
        <v>0</v>
      </c>
      <c r="JD17" s="81">
        <v>0</v>
      </c>
      <c r="JE17" s="81">
        <v>2</v>
      </c>
      <c r="JF17" s="81">
        <v>1</v>
      </c>
      <c r="JG17" s="81">
        <v>0</v>
      </c>
      <c r="JH17" s="81">
        <v>0</v>
      </c>
      <c r="JI17" s="81">
        <v>0</v>
      </c>
      <c r="JJ17" s="81">
        <v>0</v>
      </c>
      <c r="JK17" s="81">
        <v>0</v>
      </c>
      <c r="JL17" s="81">
        <v>0</v>
      </c>
      <c r="JM17" s="81">
        <v>0</v>
      </c>
      <c r="JN17" s="81">
        <v>0</v>
      </c>
      <c r="JO17" s="81">
        <v>0</v>
      </c>
      <c r="JP17" s="81">
        <v>0</v>
      </c>
      <c r="JQ17" s="81">
        <v>1</v>
      </c>
      <c r="JR17" s="81">
        <v>0</v>
      </c>
      <c r="JS17" s="81">
        <v>0</v>
      </c>
      <c r="JT17" s="81">
        <v>0</v>
      </c>
      <c r="JU17" s="81">
        <v>0</v>
      </c>
      <c r="JV17" s="81">
        <v>0</v>
      </c>
      <c r="JW17" s="81">
        <v>0</v>
      </c>
      <c r="JX17" s="81">
        <v>0</v>
      </c>
      <c r="JY17" s="81">
        <v>0</v>
      </c>
      <c r="JZ17" s="81">
        <v>0</v>
      </c>
      <c r="KA17" s="81">
        <v>1</v>
      </c>
      <c r="KB17" s="81">
        <v>0</v>
      </c>
      <c r="KC17" s="81">
        <v>1</v>
      </c>
      <c r="KD17" s="81">
        <v>0</v>
      </c>
      <c r="KE17" s="81">
        <v>1</v>
      </c>
      <c r="KF17" s="81">
        <v>1</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2</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1</v>
      </c>
      <c r="LT17" s="81">
        <v>0</v>
      </c>
      <c r="LU17" s="81">
        <v>0</v>
      </c>
      <c r="LV17" s="81">
        <v>0</v>
      </c>
      <c r="LW17" s="81">
        <v>0</v>
      </c>
      <c r="LX17" s="81">
        <v>1</v>
      </c>
      <c r="LY17" s="81">
        <v>0</v>
      </c>
      <c r="LZ17" s="81">
        <v>0</v>
      </c>
      <c r="MA17" s="81">
        <v>3</v>
      </c>
      <c r="MB17" s="81">
        <v>0</v>
      </c>
      <c r="MC17" s="81">
        <v>1</v>
      </c>
      <c r="MD17" s="81">
        <v>0</v>
      </c>
      <c r="ME17" s="81">
        <v>0</v>
      </c>
      <c r="MF17" s="81">
        <v>2</v>
      </c>
      <c r="MG17" s="81">
        <v>0</v>
      </c>
      <c r="MH17" s="81">
        <v>0</v>
      </c>
      <c r="MI17" s="81">
        <v>0</v>
      </c>
      <c r="MJ17" s="81">
        <v>0</v>
      </c>
      <c r="MK17" s="81">
        <v>0</v>
      </c>
      <c r="ML17" s="81">
        <v>0</v>
      </c>
      <c r="MM17" s="81">
        <v>0</v>
      </c>
      <c r="MN17" s="81">
        <v>0</v>
      </c>
      <c r="MO17" s="81">
        <v>2</v>
      </c>
      <c r="MP17" s="81">
        <v>0</v>
      </c>
      <c r="MQ17" s="81">
        <v>0</v>
      </c>
      <c r="MR17" s="81">
        <v>0</v>
      </c>
      <c r="MS17" s="81">
        <v>0</v>
      </c>
      <c r="MT17" s="81">
        <v>1</v>
      </c>
      <c r="MU17" s="81">
        <v>0</v>
      </c>
      <c r="MV17" s="81">
        <v>0</v>
      </c>
      <c r="MW17" s="81">
        <v>1</v>
      </c>
      <c r="MX17" s="81">
        <v>0</v>
      </c>
      <c r="MY17" s="81">
        <v>0</v>
      </c>
      <c r="MZ17" s="81">
        <v>0</v>
      </c>
      <c r="NA17" s="81">
        <v>0</v>
      </c>
      <c r="NB17" s="81">
        <v>1</v>
      </c>
      <c r="NC17" s="81">
        <v>0</v>
      </c>
      <c r="ND17" s="81">
        <v>0</v>
      </c>
      <c r="NE17" s="81">
        <v>0</v>
      </c>
      <c r="NF17" s="81">
        <v>2</v>
      </c>
      <c r="NG17" s="81">
        <v>1</v>
      </c>
      <c r="NH17" s="81">
        <v>0</v>
      </c>
      <c r="NI17" s="81">
        <v>0</v>
      </c>
      <c r="NJ17" s="81">
        <v>0</v>
      </c>
      <c r="NK17" s="81">
        <v>0</v>
      </c>
      <c r="NL17" s="81">
        <v>0</v>
      </c>
      <c r="NM17" s="81">
        <v>0</v>
      </c>
      <c r="NN17" s="81">
        <v>0</v>
      </c>
      <c r="NO17" s="81">
        <v>0</v>
      </c>
      <c r="NP17" s="81">
        <v>0</v>
      </c>
      <c r="NQ17" s="81">
        <v>0</v>
      </c>
      <c r="NR17" s="81">
        <v>1</v>
      </c>
      <c r="NS17" s="81">
        <v>0</v>
      </c>
      <c r="NT17" s="81">
        <v>0</v>
      </c>
      <c r="NU17" s="81">
        <v>0</v>
      </c>
      <c r="NV17" s="81">
        <v>0</v>
      </c>
      <c r="NW17" s="81">
        <v>0</v>
      </c>
      <c r="NX17" s="81">
        <v>0</v>
      </c>
      <c r="NY17" s="81">
        <v>0</v>
      </c>
      <c r="NZ17" s="81">
        <v>0</v>
      </c>
      <c r="OA17" s="81">
        <v>0</v>
      </c>
      <c r="OB17" s="81">
        <v>1</v>
      </c>
      <c r="OC17" s="81">
        <v>0</v>
      </c>
      <c r="OD17" s="81">
        <v>0</v>
      </c>
      <c r="OE17" s="81">
        <v>0</v>
      </c>
      <c r="OF17" s="81">
        <v>0</v>
      </c>
      <c r="OG17" s="81">
        <v>1</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2</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1</v>
      </c>
      <c r="PU17" s="81">
        <v>0</v>
      </c>
      <c r="PV17" s="81">
        <v>0</v>
      </c>
      <c r="PW17" s="81">
        <v>0</v>
      </c>
      <c r="PX17" s="81">
        <v>0</v>
      </c>
      <c r="PY17" s="81">
        <v>1</v>
      </c>
      <c r="PZ17" s="81">
        <v>0</v>
      </c>
      <c r="QA17" s="81">
        <v>0</v>
      </c>
      <c r="QB17" s="81">
        <v>3</v>
      </c>
      <c r="QC17" s="81">
        <v>0</v>
      </c>
      <c r="QD17" s="81">
        <v>1</v>
      </c>
      <c r="QE17" s="81">
        <v>0</v>
      </c>
      <c r="QF17" s="81">
        <v>0</v>
      </c>
      <c r="QG17" s="81">
        <v>2</v>
      </c>
      <c r="QH17" s="81">
        <v>0</v>
      </c>
      <c r="QI17" s="81">
        <v>0</v>
      </c>
      <c r="QJ17" s="81">
        <v>0</v>
      </c>
      <c r="QK17" s="81">
        <v>0</v>
      </c>
      <c r="QL17" s="81">
        <v>0</v>
      </c>
      <c r="QM17" s="81">
        <v>0</v>
      </c>
      <c r="QN17" s="81">
        <v>0</v>
      </c>
      <c r="QO17" s="81">
        <v>0</v>
      </c>
      <c r="QP17" s="81">
        <v>2</v>
      </c>
      <c r="QQ17" s="81">
        <v>0</v>
      </c>
      <c r="QR17" s="81">
        <v>0</v>
      </c>
      <c r="QS17" s="81">
        <v>2</v>
      </c>
      <c r="QT17" s="81">
        <v>0</v>
      </c>
      <c r="QU17" s="81">
        <v>0</v>
      </c>
      <c r="QV17" s="81">
        <v>1</v>
      </c>
      <c r="QW17" s="81">
        <v>0</v>
      </c>
      <c r="QX17" s="81">
        <v>5</v>
      </c>
      <c r="QY17" s="81">
        <v>1</v>
      </c>
      <c r="QZ17" s="81">
        <v>0</v>
      </c>
      <c r="RA17" s="81">
        <v>0</v>
      </c>
      <c r="RB17" s="81">
        <v>2</v>
      </c>
      <c r="RC17" s="81">
        <v>0</v>
      </c>
      <c r="RD17" s="81">
        <v>0</v>
      </c>
      <c r="RE17" s="81">
        <v>0</v>
      </c>
      <c r="RF17" s="81">
        <v>1</v>
      </c>
      <c r="RG17" s="81">
        <v>1</v>
      </c>
      <c r="RH17" s="81">
        <v>0</v>
      </c>
      <c r="RI17" s="81">
        <v>4</v>
      </c>
      <c r="RJ17" s="81">
        <v>0</v>
      </c>
      <c r="RK17" s="81">
        <v>2</v>
      </c>
      <c r="RL17" s="81">
        <v>2</v>
      </c>
      <c r="RM17" s="81">
        <v>0</v>
      </c>
      <c r="RN17" s="81">
        <v>2</v>
      </c>
      <c r="RO17" s="81">
        <v>0</v>
      </c>
      <c r="RP17" s="81">
        <v>0</v>
      </c>
      <c r="RQ17" s="81">
        <v>1</v>
      </c>
      <c r="RR17" s="81">
        <v>0</v>
      </c>
      <c r="RS17" s="81">
        <v>5</v>
      </c>
      <c r="RT17" s="81">
        <v>3</v>
      </c>
      <c r="RU17" s="81">
        <v>0</v>
      </c>
      <c r="RV17" s="81">
        <v>0</v>
      </c>
      <c r="RW17" s="81">
        <v>2</v>
      </c>
      <c r="RX17" s="81">
        <v>0</v>
      </c>
      <c r="RY17" s="81">
        <v>0</v>
      </c>
      <c r="RZ17" s="81">
        <v>0</v>
      </c>
      <c r="SA17" s="81">
        <v>1</v>
      </c>
      <c r="SB17" s="81">
        <v>1</v>
      </c>
      <c r="SC17" s="81">
        <v>0</v>
      </c>
      <c r="SD17" s="81">
        <v>4</v>
      </c>
      <c r="SE17" s="81">
        <v>0</v>
      </c>
      <c r="SF17" s="81">
        <v>2</v>
      </c>
      <c r="SG17" s="81">
        <v>2</v>
      </c>
      <c r="SH17" s="81">
        <v>0</v>
      </c>
    </row>
    <row r="18" spans="1:502">
      <c r="A18" s="18" t="s">
        <v>2131</v>
      </c>
      <c r="B18" s="80">
        <v>10</v>
      </c>
      <c r="C18" s="80">
        <v>10</v>
      </c>
      <c r="D18" s="80">
        <v>1</v>
      </c>
      <c r="E18" s="80">
        <v>2013</v>
      </c>
      <c r="F18" s="80" t="s">
        <v>89</v>
      </c>
      <c r="G18" s="182" t="s">
        <v>2121</v>
      </c>
      <c r="H18" s="80" t="s">
        <v>2122</v>
      </c>
      <c r="I18" s="173"/>
      <c r="J18" s="83">
        <v>0</v>
      </c>
      <c r="K18" s="83">
        <v>0</v>
      </c>
      <c r="L18" s="83">
        <v>0</v>
      </c>
      <c r="M18" s="83">
        <v>0</v>
      </c>
      <c r="N18" s="83">
        <v>2.306</v>
      </c>
      <c r="O18" s="83">
        <v>0</v>
      </c>
      <c r="P18" s="83">
        <v>0</v>
      </c>
      <c r="Q18" s="83">
        <v>0</v>
      </c>
      <c r="R18" s="83">
        <v>16.257000000000001</v>
      </c>
      <c r="S18" s="83">
        <v>5.2839999999999998</v>
      </c>
      <c r="T18" s="83">
        <v>0</v>
      </c>
      <c r="U18" s="83">
        <v>0</v>
      </c>
      <c r="V18" s="83">
        <v>0</v>
      </c>
      <c r="W18" s="83">
        <v>0</v>
      </c>
      <c r="X18" s="83">
        <v>0</v>
      </c>
      <c r="Y18" s="83">
        <v>0</v>
      </c>
      <c r="Z18" s="83">
        <v>0</v>
      </c>
      <c r="AA18" s="83">
        <v>0</v>
      </c>
      <c r="AB18" s="83">
        <v>0</v>
      </c>
      <c r="AC18" s="83">
        <v>0</v>
      </c>
      <c r="AD18" s="83">
        <v>12.221</v>
      </c>
      <c r="AE18" s="83">
        <v>0</v>
      </c>
      <c r="AF18" s="83">
        <v>0</v>
      </c>
      <c r="AG18" s="83">
        <v>0</v>
      </c>
      <c r="AH18" s="83">
        <v>0</v>
      </c>
      <c r="AI18" s="83">
        <v>0</v>
      </c>
      <c r="AJ18" s="83">
        <v>0</v>
      </c>
      <c r="AK18" s="83">
        <v>0</v>
      </c>
      <c r="AL18" s="83">
        <v>0</v>
      </c>
      <c r="AM18" s="83">
        <v>0</v>
      </c>
      <c r="AN18" s="83">
        <v>26.582000000000001</v>
      </c>
      <c r="AO18" s="83">
        <v>0</v>
      </c>
      <c r="AP18" s="83">
        <v>92.126000000000005</v>
      </c>
      <c r="AQ18" s="83">
        <v>0</v>
      </c>
      <c r="AR18" s="83">
        <v>3.8010000000000002</v>
      </c>
      <c r="AS18" s="83">
        <v>3.452</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7.4539999999999997</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25.105</v>
      </c>
      <c r="CL18" s="83">
        <v>0</v>
      </c>
      <c r="CM18" s="83">
        <v>0</v>
      </c>
      <c r="CN18" s="83">
        <v>17.253</v>
      </c>
      <c r="CO18" s="83">
        <v>0</v>
      </c>
      <c r="CP18" s="83">
        <v>0</v>
      </c>
      <c r="CQ18" s="83">
        <v>0</v>
      </c>
      <c r="CR18" s="83">
        <v>0</v>
      </c>
      <c r="CS18" s="83">
        <v>11.137</v>
      </c>
      <c r="CT18" s="83">
        <v>0</v>
      </c>
      <c r="CU18" s="83">
        <v>0</v>
      </c>
      <c r="CV18" s="83">
        <v>0</v>
      </c>
      <c r="CW18" s="83">
        <v>0</v>
      </c>
      <c r="CX18" s="83">
        <v>0</v>
      </c>
      <c r="CY18" s="83">
        <v>0</v>
      </c>
      <c r="CZ18" s="83">
        <v>0</v>
      </c>
      <c r="DA18" s="83">
        <v>0</v>
      </c>
      <c r="DB18" s="83">
        <v>8.4770000000000003</v>
      </c>
      <c r="DC18" s="83">
        <v>0</v>
      </c>
      <c r="DD18" s="83">
        <v>0</v>
      </c>
      <c r="DE18" s="83">
        <v>0</v>
      </c>
      <c r="DF18" s="83">
        <v>0</v>
      </c>
      <c r="DG18" s="83">
        <v>92.126000000000005</v>
      </c>
      <c r="DH18" s="83">
        <v>0</v>
      </c>
      <c r="DI18" s="83">
        <v>0</v>
      </c>
      <c r="DJ18" s="83">
        <v>3.8010000000000002</v>
      </c>
      <c r="DK18" s="83">
        <v>0</v>
      </c>
      <c r="DL18" s="83">
        <v>0</v>
      </c>
      <c r="DM18" s="83">
        <v>0</v>
      </c>
      <c r="DN18" s="83">
        <v>0</v>
      </c>
      <c r="DO18" s="83">
        <v>2.306</v>
      </c>
      <c r="DP18" s="83">
        <v>0</v>
      </c>
      <c r="DQ18" s="83">
        <v>0</v>
      </c>
      <c r="DR18" s="83">
        <v>0</v>
      </c>
      <c r="DS18" s="83">
        <v>16.257000000000001</v>
      </c>
      <c r="DT18" s="83">
        <v>5.2839999999999998</v>
      </c>
      <c r="DU18" s="83">
        <v>0</v>
      </c>
      <c r="DV18" s="83">
        <v>0</v>
      </c>
      <c r="DW18" s="83">
        <v>0</v>
      </c>
      <c r="DX18" s="83">
        <v>0</v>
      </c>
      <c r="DY18" s="83">
        <v>0</v>
      </c>
      <c r="DZ18" s="83">
        <v>0</v>
      </c>
      <c r="EA18" s="83">
        <v>0</v>
      </c>
      <c r="EB18" s="83">
        <v>0</v>
      </c>
      <c r="EC18" s="83">
        <v>0</v>
      </c>
      <c r="ED18" s="83">
        <v>0</v>
      </c>
      <c r="EE18" s="83">
        <v>12.221</v>
      </c>
      <c r="EF18" s="83">
        <v>0</v>
      </c>
      <c r="EG18" s="83">
        <v>0</v>
      </c>
      <c r="EH18" s="83">
        <v>0</v>
      </c>
      <c r="EI18" s="83">
        <v>0</v>
      </c>
      <c r="EJ18" s="83">
        <v>0</v>
      </c>
      <c r="EK18" s="83">
        <v>0</v>
      </c>
      <c r="EL18" s="83">
        <v>0</v>
      </c>
      <c r="EM18" s="83">
        <v>0</v>
      </c>
      <c r="EN18" s="83">
        <v>0</v>
      </c>
      <c r="EO18" s="83">
        <v>26.582000000000001</v>
      </c>
      <c r="EP18" s="83">
        <v>0</v>
      </c>
      <c r="EQ18" s="83">
        <v>0</v>
      </c>
      <c r="ER18" s="83">
        <v>0</v>
      </c>
      <c r="ES18" s="83">
        <v>0</v>
      </c>
      <c r="ET18" s="83">
        <v>3.452</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7.4539999999999997</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25.105</v>
      </c>
      <c r="GM18" s="83">
        <v>0</v>
      </c>
      <c r="GN18" s="83">
        <v>0</v>
      </c>
      <c r="GO18" s="83">
        <v>17.253</v>
      </c>
      <c r="GP18" s="83">
        <v>0</v>
      </c>
      <c r="GQ18" s="83">
        <v>0</v>
      </c>
      <c r="GR18" s="83">
        <v>0</v>
      </c>
      <c r="GS18" s="83">
        <v>0</v>
      </c>
      <c r="GT18" s="83">
        <v>11.137</v>
      </c>
      <c r="GU18" s="83">
        <v>0</v>
      </c>
      <c r="GV18" s="83">
        <v>0</v>
      </c>
      <c r="GW18" s="83">
        <v>0</v>
      </c>
      <c r="GX18" s="83">
        <v>0</v>
      </c>
      <c r="GY18" s="83">
        <v>0</v>
      </c>
      <c r="GZ18" s="83">
        <v>0</v>
      </c>
      <c r="HA18" s="83">
        <v>0</v>
      </c>
      <c r="HB18" s="83">
        <v>0</v>
      </c>
      <c r="HC18" s="83">
        <v>8.4770000000000003</v>
      </c>
      <c r="HD18" s="83">
        <v>0</v>
      </c>
      <c r="HE18" s="83">
        <v>0</v>
      </c>
      <c r="HF18" s="83">
        <v>95.927000000000007</v>
      </c>
      <c r="HG18" s="83">
        <v>0</v>
      </c>
      <c r="HH18" s="83">
        <v>0</v>
      </c>
      <c r="HI18" s="83">
        <v>2.306</v>
      </c>
      <c r="HJ18" s="83">
        <v>0</v>
      </c>
      <c r="HK18" s="83">
        <v>60.344000000000001</v>
      </c>
      <c r="HL18" s="83">
        <v>3.452</v>
      </c>
      <c r="HM18" s="83">
        <v>0</v>
      </c>
      <c r="HN18" s="83">
        <v>0</v>
      </c>
      <c r="HO18" s="83">
        <v>7.4539999999999997</v>
      </c>
      <c r="HP18" s="83">
        <v>0</v>
      </c>
      <c r="HQ18" s="83">
        <v>0</v>
      </c>
      <c r="HR18" s="83">
        <v>0</v>
      </c>
      <c r="HS18" s="83">
        <v>0</v>
      </c>
      <c r="HT18" s="83">
        <v>25.105</v>
      </c>
      <c r="HU18" s="83">
        <v>0</v>
      </c>
      <c r="HV18" s="83">
        <v>17.253</v>
      </c>
      <c r="HW18" s="83">
        <v>0</v>
      </c>
      <c r="HX18" s="83">
        <v>11.137</v>
      </c>
      <c r="HY18" s="83">
        <v>8.4770000000000003</v>
      </c>
      <c r="HZ18" s="83">
        <v>0</v>
      </c>
      <c r="IA18" s="83">
        <v>95.927000000000007</v>
      </c>
      <c r="IB18" s="83">
        <v>0</v>
      </c>
      <c r="IC18" s="83">
        <v>0</v>
      </c>
      <c r="ID18" s="83">
        <v>2.306</v>
      </c>
      <c r="IE18" s="83">
        <v>0</v>
      </c>
      <c r="IF18" s="83">
        <v>60.344000000000001</v>
      </c>
      <c r="IG18" s="83">
        <v>99.379000000000005</v>
      </c>
      <c r="IH18" s="83">
        <v>0</v>
      </c>
      <c r="II18" s="83">
        <v>0</v>
      </c>
      <c r="IJ18" s="83">
        <v>7.4539999999999997</v>
      </c>
      <c r="IK18" s="83">
        <v>0</v>
      </c>
      <c r="IL18" s="83">
        <v>0</v>
      </c>
      <c r="IM18" s="83">
        <v>0</v>
      </c>
      <c r="IN18" s="83">
        <v>0</v>
      </c>
      <c r="IO18" s="83">
        <v>25.105</v>
      </c>
      <c r="IP18" s="83">
        <v>0</v>
      </c>
      <c r="IQ18" s="83">
        <v>17.253</v>
      </c>
      <c r="IR18" s="83">
        <v>0</v>
      </c>
      <c r="IS18" s="83">
        <v>11.137</v>
      </c>
      <c r="IT18" s="83">
        <v>8.4770000000000003</v>
      </c>
      <c r="IU18" s="83">
        <v>0</v>
      </c>
      <c r="IV18" s="84">
        <v>0</v>
      </c>
      <c r="IW18" s="81">
        <v>0</v>
      </c>
      <c r="IX18" s="81">
        <v>0</v>
      </c>
      <c r="IY18" s="81">
        <v>0</v>
      </c>
      <c r="IZ18" s="81">
        <v>0</v>
      </c>
      <c r="JA18" s="81">
        <v>1</v>
      </c>
      <c r="JB18" s="81">
        <v>0</v>
      </c>
      <c r="JC18" s="81">
        <v>0</v>
      </c>
      <c r="JD18" s="81">
        <v>0</v>
      </c>
      <c r="JE18" s="81">
        <v>2</v>
      </c>
      <c r="JF18" s="81">
        <v>1</v>
      </c>
      <c r="JG18" s="81">
        <v>0</v>
      </c>
      <c r="JH18" s="81">
        <v>0</v>
      </c>
      <c r="JI18" s="81">
        <v>0</v>
      </c>
      <c r="JJ18" s="81">
        <v>0</v>
      </c>
      <c r="JK18" s="81">
        <v>0</v>
      </c>
      <c r="JL18" s="81">
        <v>0</v>
      </c>
      <c r="JM18" s="81">
        <v>0</v>
      </c>
      <c r="JN18" s="81">
        <v>0</v>
      </c>
      <c r="JO18" s="81">
        <v>0</v>
      </c>
      <c r="JP18" s="81">
        <v>0</v>
      </c>
      <c r="JQ18" s="81">
        <v>1</v>
      </c>
      <c r="JR18" s="81">
        <v>0</v>
      </c>
      <c r="JS18" s="81">
        <v>0</v>
      </c>
      <c r="JT18" s="81">
        <v>0</v>
      </c>
      <c r="JU18" s="81">
        <v>0</v>
      </c>
      <c r="JV18" s="81">
        <v>0</v>
      </c>
      <c r="JW18" s="81">
        <v>0</v>
      </c>
      <c r="JX18" s="81">
        <v>0</v>
      </c>
      <c r="JY18" s="81">
        <v>0</v>
      </c>
      <c r="JZ18" s="81">
        <v>0</v>
      </c>
      <c r="KA18" s="81">
        <v>1</v>
      </c>
      <c r="KB18" s="81">
        <v>0</v>
      </c>
      <c r="KC18" s="81">
        <v>1</v>
      </c>
      <c r="KD18" s="81">
        <v>0</v>
      </c>
      <c r="KE18" s="81">
        <v>1</v>
      </c>
      <c r="KF18" s="81">
        <v>1</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2</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1</v>
      </c>
      <c r="LY18" s="81">
        <v>0</v>
      </c>
      <c r="LZ18" s="81">
        <v>0</v>
      </c>
      <c r="MA18" s="81">
        <v>4</v>
      </c>
      <c r="MB18" s="81">
        <v>0</v>
      </c>
      <c r="MC18" s="81">
        <v>0</v>
      </c>
      <c r="MD18" s="81">
        <v>0</v>
      </c>
      <c r="ME18" s="81">
        <v>0</v>
      </c>
      <c r="MF18" s="81">
        <v>2</v>
      </c>
      <c r="MG18" s="81">
        <v>0</v>
      </c>
      <c r="MH18" s="81">
        <v>0</v>
      </c>
      <c r="MI18" s="81">
        <v>0</v>
      </c>
      <c r="MJ18" s="81">
        <v>0</v>
      </c>
      <c r="MK18" s="81">
        <v>0</v>
      </c>
      <c r="ML18" s="81">
        <v>0</v>
      </c>
      <c r="MM18" s="81">
        <v>0</v>
      </c>
      <c r="MN18" s="81">
        <v>0</v>
      </c>
      <c r="MO18" s="81">
        <v>2</v>
      </c>
      <c r="MP18" s="81">
        <v>0</v>
      </c>
      <c r="MQ18" s="81">
        <v>0</v>
      </c>
      <c r="MR18" s="81">
        <v>0</v>
      </c>
      <c r="MS18" s="81">
        <v>0</v>
      </c>
      <c r="MT18" s="81">
        <v>1</v>
      </c>
      <c r="MU18" s="81">
        <v>0</v>
      </c>
      <c r="MV18" s="81">
        <v>0</v>
      </c>
      <c r="MW18" s="81">
        <v>1</v>
      </c>
      <c r="MX18" s="81">
        <v>0</v>
      </c>
      <c r="MY18" s="81">
        <v>0</v>
      </c>
      <c r="MZ18" s="81">
        <v>0</v>
      </c>
      <c r="NA18" s="81">
        <v>0</v>
      </c>
      <c r="NB18" s="81">
        <v>1</v>
      </c>
      <c r="NC18" s="81">
        <v>0</v>
      </c>
      <c r="ND18" s="81">
        <v>0</v>
      </c>
      <c r="NE18" s="81">
        <v>0</v>
      </c>
      <c r="NF18" s="81">
        <v>2</v>
      </c>
      <c r="NG18" s="81">
        <v>1</v>
      </c>
      <c r="NH18" s="81">
        <v>0</v>
      </c>
      <c r="NI18" s="81">
        <v>0</v>
      </c>
      <c r="NJ18" s="81">
        <v>0</v>
      </c>
      <c r="NK18" s="81">
        <v>0</v>
      </c>
      <c r="NL18" s="81">
        <v>0</v>
      </c>
      <c r="NM18" s="81">
        <v>0</v>
      </c>
      <c r="NN18" s="81">
        <v>0</v>
      </c>
      <c r="NO18" s="81">
        <v>0</v>
      </c>
      <c r="NP18" s="81">
        <v>0</v>
      </c>
      <c r="NQ18" s="81">
        <v>0</v>
      </c>
      <c r="NR18" s="81">
        <v>1</v>
      </c>
      <c r="NS18" s="81">
        <v>0</v>
      </c>
      <c r="NT18" s="81">
        <v>0</v>
      </c>
      <c r="NU18" s="81">
        <v>0</v>
      </c>
      <c r="NV18" s="81">
        <v>0</v>
      </c>
      <c r="NW18" s="81">
        <v>0</v>
      </c>
      <c r="NX18" s="81">
        <v>0</v>
      </c>
      <c r="NY18" s="81">
        <v>0</v>
      </c>
      <c r="NZ18" s="81">
        <v>0</v>
      </c>
      <c r="OA18" s="81">
        <v>0</v>
      </c>
      <c r="OB18" s="81">
        <v>1</v>
      </c>
      <c r="OC18" s="81">
        <v>0</v>
      </c>
      <c r="OD18" s="81">
        <v>0</v>
      </c>
      <c r="OE18" s="81">
        <v>0</v>
      </c>
      <c r="OF18" s="81">
        <v>0</v>
      </c>
      <c r="OG18" s="81">
        <v>1</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2</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1</v>
      </c>
      <c r="PZ18" s="81">
        <v>0</v>
      </c>
      <c r="QA18" s="81">
        <v>0</v>
      </c>
      <c r="QB18" s="81">
        <v>4</v>
      </c>
      <c r="QC18" s="81">
        <v>0</v>
      </c>
      <c r="QD18" s="81">
        <v>0</v>
      </c>
      <c r="QE18" s="81">
        <v>0</v>
      </c>
      <c r="QF18" s="81">
        <v>0</v>
      </c>
      <c r="QG18" s="81">
        <v>2</v>
      </c>
      <c r="QH18" s="81">
        <v>0</v>
      </c>
      <c r="QI18" s="81">
        <v>0</v>
      </c>
      <c r="QJ18" s="81">
        <v>0</v>
      </c>
      <c r="QK18" s="81">
        <v>0</v>
      </c>
      <c r="QL18" s="81">
        <v>0</v>
      </c>
      <c r="QM18" s="81">
        <v>0</v>
      </c>
      <c r="QN18" s="81">
        <v>0</v>
      </c>
      <c r="QO18" s="81">
        <v>0</v>
      </c>
      <c r="QP18" s="81">
        <v>2</v>
      </c>
      <c r="QQ18" s="81">
        <v>0</v>
      </c>
      <c r="QR18" s="81">
        <v>0</v>
      </c>
      <c r="QS18" s="81">
        <v>2</v>
      </c>
      <c r="QT18" s="81">
        <v>0</v>
      </c>
      <c r="QU18" s="81">
        <v>0</v>
      </c>
      <c r="QV18" s="81">
        <v>1</v>
      </c>
      <c r="QW18" s="81">
        <v>0</v>
      </c>
      <c r="QX18" s="81">
        <v>5</v>
      </c>
      <c r="QY18" s="81">
        <v>1</v>
      </c>
      <c r="QZ18" s="81">
        <v>0</v>
      </c>
      <c r="RA18" s="81">
        <v>0</v>
      </c>
      <c r="RB18" s="81">
        <v>2</v>
      </c>
      <c r="RC18" s="81">
        <v>0</v>
      </c>
      <c r="RD18" s="81">
        <v>0</v>
      </c>
      <c r="RE18" s="81">
        <v>0</v>
      </c>
      <c r="RF18" s="81">
        <v>0</v>
      </c>
      <c r="RG18" s="81">
        <v>1</v>
      </c>
      <c r="RH18" s="81">
        <v>0</v>
      </c>
      <c r="RI18" s="81">
        <v>4</v>
      </c>
      <c r="RJ18" s="81">
        <v>0</v>
      </c>
      <c r="RK18" s="81">
        <v>2</v>
      </c>
      <c r="RL18" s="81">
        <v>2</v>
      </c>
      <c r="RM18" s="81">
        <v>0</v>
      </c>
      <c r="RN18" s="81">
        <v>2</v>
      </c>
      <c r="RO18" s="81">
        <v>0</v>
      </c>
      <c r="RP18" s="81">
        <v>0</v>
      </c>
      <c r="RQ18" s="81">
        <v>1</v>
      </c>
      <c r="RR18" s="81">
        <v>0</v>
      </c>
      <c r="RS18" s="81">
        <v>5</v>
      </c>
      <c r="RT18" s="81">
        <v>3</v>
      </c>
      <c r="RU18" s="81">
        <v>0</v>
      </c>
      <c r="RV18" s="81">
        <v>0</v>
      </c>
      <c r="RW18" s="81">
        <v>2</v>
      </c>
      <c r="RX18" s="81">
        <v>0</v>
      </c>
      <c r="RY18" s="81">
        <v>0</v>
      </c>
      <c r="RZ18" s="81">
        <v>0</v>
      </c>
      <c r="SA18" s="81">
        <v>0</v>
      </c>
      <c r="SB18" s="81">
        <v>1</v>
      </c>
      <c r="SC18" s="81">
        <v>0</v>
      </c>
      <c r="SD18" s="81">
        <v>4</v>
      </c>
      <c r="SE18" s="81">
        <v>0</v>
      </c>
      <c r="SF18" s="81">
        <v>2</v>
      </c>
      <c r="SG18" s="81">
        <v>2</v>
      </c>
      <c r="SH18" s="81">
        <v>0</v>
      </c>
    </row>
    <row r="19" spans="1:502">
      <c r="A19" s="18" t="s">
        <v>2132</v>
      </c>
      <c r="B19" s="80">
        <v>11</v>
      </c>
      <c r="C19" s="80">
        <v>11</v>
      </c>
      <c r="D19" s="80">
        <v>1</v>
      </c>
      <c r="E19" s="80">
        <v>2014</v>
      </c>
      <c r="F19" s="80" t="s">
        <v>90</v>
      </c>
      <c r="G19" s="182" t="s">
        <v>2121</v>
      </c>
      <c r="H19" s="80" t="s">
        <v>2122</v>
      </c>
      <c r="I19" s="173"/>
      <c r="J19" s="83">
        <v>0</v>
      </c>
      <c r="K19" s="83">
        <v>0</v>
      </c>
      <c r="L19" s="83">
        <v>0</v>
      </c>
      <c r="M19" s="83">
        <v>0</v>
      </c>
      <c r="N19" s="83">
        <v>2.5289999999999999</v>
      </c>
      <c r="O19" s="83">
        <v>0</v>
      </c>
      <c r="P19" s="83">
        <v>0</v>
      </c>
      <c r="Q19" s="83">
        <v>0</v>
      </c>
      <c r="R19" s="83">
        <v>13.11</v>
      </c>
      <c r="S19" s="83">
        <v>4.8979999999999997</v>
      </c>
      <c r="T19" s="83">
        <v>0</v>
      </c>
      <c r="U19" s="83">
        <v>0</v>
      </c>
      <c r="V19" s="83">
        <v>0</v>
      </c>
      <c r="W19" s="83">
        <v>0</v>
      </c>
      <c r="X19" s="83">
        <v>0</v>
      </c>
      <c r="Y19" s="83">
        <v>0</v>
      </c>
      <c r="Z19" s="83">
        <v>0</v>
      </c>
      <c r="AA19" s="83">
        <v>0</v>
      </c>
      <c r="AB19" s="83">
        <v>0</v>
      </c>
      <c r="AC19" s="83">
        <v>0</v>
      </c>
      <c r="AD19" s="83">
        <v>11.648</v>
      </c>
      <c r="AE19" s="83">
        <v>0</v>
      </c>
      <c r="AF19" s="83">
        <v>0</v>
      </c>
      <c r="AG19" s="83">
        <v>0</v>
      </c>
      <c r="AH19" s="83">
        <v>0</v>
      </c>
      <c r="AI19" s="83">
        <v>0</v>
      </c>
      <c r="AJ19" s="83">
        <v>0</v>
      </c>
      <c r="AK19" s="83">
        <v>0</v>
      </c>
      <c r="AL19" s="83">
        <v>0</v>
      </c>
      <c r="AM19" s="83">
        <v>0</v>
      </c>
      <c r="AN19" s="83">
        <v>27.105</v>
      </c>
      <c r="AO19" s="83">
        <v>0</v>
      </c>
      <c r="AP19" s="83">
        <v>100.65900000000001</v>
      </c>
      <c r="AQ19" s="83">
        <v>0</v>
      </c>
      <c r="AR19" s="83">
        <v>3.411</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7.2130000000000001</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6.11</v>
      </c>
      <c r="CG19" s="83">
        <v>0</v>
      </c>
      <c r="CH19" s="83">
        <v>0</v>
      </c>
      <c r="CI19" s="83">
        <v>0</v>
      </c>
      <c r="CJ19" s="83">
        <v>0</v>
      </c>
      <c r="CK19" s="83">
        <v>24.873000000000001</v>
      </c>
      <c r="CL19" s="83">
        <v>0</v>
      </c>
      <c r="CM19" s="83">
        <v>0</v>
      </c>
      <c r="CN19" s="83">
        <v>23.890999999999998</v>
      </c>
      <c r="CO19" s="83">
        <v>0</v>
      </c>
      <c r="CP19" s="83">
        <v>0</v>
      </c>
      <c r="CQ19" s="83">
        <v>0</v>
      </c>
      <c r="CR19" s="83">
        <v>0</v>
      </c>
      <c r="CS19" s="83">
        <v>10.81</v>
      </c>
      <c r="CT19" s="83">
        <v>0</v>
      </c>
      <c r="CU19" s="83">
        <v>0</v>
      </c>
      <c r="CV19" s="83">
        <v>0</v>
      </c>
      <c r="CW19" s="83">
        <v>0</v>
      </c>
      <c r="CX19" s="83">
        <v>0</v>
      </c>
      <c r="CY19" s="83">
        <v>0</v>
      </c>
      <c r="CZ19" s="83">
        <v>0</v>
      </c>
      <c r="DA19" s="83">
        <v>0</v>
      </c>
      <c r="DB19" s="83">
        <v>8.3119999999999994</v>
      </c>
      <c r="DC19" s="83">
        <v>0</v>
      </c>
      <c r="DD19" s="83">
        <v>0</v>
      </c>
      <c r="DE19" s="83">
        <v>0</v>
      </c>
      <c r="DF19" s="83">
        <v>0</v>
      </c>
      <c r="DG19" s="83">
        <v>100.65900000000001</v>
      </c>
      <c r="DH19" s="83">
        <v>0</v>
      </c>
      <c r="DI19" s="83">
        <v>0</v>
      </c>
      <c r="DJ19" s="83">
        <v>3.411</v>
      </c>
      <c r="DK19" s="83">
        <v>0</v>
      </c>
      <c r="DL19" s="83">
        <v>0</v>
      </c>
      <c r="DM19" s="83">
        <v>0</v>
      </c>
      <c r="DN19" s="83">
        <v>0</v>
      </c>
      <c r="DO19" s="83">
        <v>2.5289999999999999</v>
      </c>
      <c r="DP19" s="83">
        <v>0</v>
      </c>
      <c r="DQ19" s="83">
        <v>0</v>
      </c>
      <c r="DR19" s="83">
        <v>0</v>
      </c>
      <c r="DS19" s="83">
        <v>13.11</v>
      </c>
      <c r="DT19" s="83">
        <v>4.8979999999999997</v>
      </c>
      <c r="DU19" s="83">
        <v>0</v>
      </c>
      <c r="DV19" s="83">
        <v>0</v>
      </c>
      <c r="DW19" s="83">
        <v>0</v>
      </c>
      <c r="DX19" s="83">
        <v>0</v>
      </c>
      <c r="DY19" s="83">
        <v>0</v>
      </c>
      <c r="DZ19" s="83">
        <v>0</v>
      </c>
      <c r="EA19" s="83">
        <v>0</v>
      </c>
      <c r="EB19" s="83">
        <v>0</v>
      </c>
      <c r="EC19" s="83">
        <v>0</v>
      </c>
      <c r="ED19" s="83">
        <v>0</v>
      </c>
      <c r="EE19" s="83">
        <v>11.648</v>
      </c>
      <c r="EF19" s="83">
        <v>0</v>
      </c>
      <c r="EG19" s="83">
        <v>0</v>
      </c>
      <c r="EH19" s="83">
        <v>0</v>
      </c>
      <c r="EI19" s="83">
        <v>0</v>
      </c>
      <c r="EJ19" s="83">
        <v>0</v>
      </c>
      <c r="EK19" s="83">
        <v>0</v>
      </c>
      <c r="EL19" s="83">
        <v>0</v>
      </c>
      <c r="EM19" s="83">
        <v>0</v>
      </c>
      <c r="EN19" s="83">
        <v>0</v>
      </c>
      <c r="EO19" s="83">
        <v>27.105</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7.2130000000000001</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6.11</v>
      </c>
      <c r="GH19" s="83">
        <v>0</v>
      </c>
      <c r="GI19" s="83">
        <v>0</v>
      </c>
      <c r="GJ19" s="83">
        <v>0</v>
      </c>
      <c r="GK19" s="83">
        <v>0</v>
      </c>
      <c r="GL19" s="83">
        <v>24.873000000000001</v>
      </c>
      <c r="GM19" s="83">
        <v>0</v>
      </c>
      <c r="GN19" s="83">
        <v>0</v>
      </c>
      <c r="GO19" s="83">
        <v>23.890999999999998</v>
      </c>
      <c r="GP19" s="83">
        <v>0</v>
      </c>
      <c r="GQ19" s="83">
        <v>0</v>
      </c>
      <c r="GR19" s="83">
        <v>0</v>
      </c>
      <c r="GS19" s="83">
        <v>0</v>
      </c>
      <c r="GT19" s="83">
        <v>10.81</v>
      </c>
      <c r="GU19" s="83">
        <v>0</v>
      </c>
      <c r="GV19" s="83">
        <v>0</v>
      </c>
      <c r="GW19" s="83">
        <v>0</v>
      </c>
      <c r="GX19" s="83">
        <v>0</v>
      </c>
      <c r="GY19" s="83">
        <v>0</v>
      </c>
      <c r="GZ19" s="83">
        <v>0</v>
      </c>
      <c r="HA19" s="83">
        <v>0</v>
      </c>
      <c r="HB19" s="83">
        <v>0</v>
      </c>
      <c r="HC19" s="83">
        <v>8.3119999999999994</v>
      </c>
      <c r="HD19" s="83">
        <v>0</v>
      </c>
      <c r="HE19" s="83">
        <v>0</v>
      </c>
      <c r="HF19" s="83">
        <v>104.07</v>
      </c>
      <c r="HG19" s="83">
        <v>0</v>
      </c>
      <c r="HH19" s="83">
        <v>0</v>
      </c>
      <c r="HI19" s="83">
        <v>2.5289999999999999</v>
      </c>
      <c r="HJ19" s="83">
        <v>0</v>
      </c>
      <c r="HK19" s="83">
        <v>56.761000000000003</v>
      </c>
      <c r="HL19" s="83">
        <v>0</v>
      </c>
      <c r="HM19" s="83">
        <v>0</v>
      </c>
      <c r="HN19" s="83">
        <v>0</v>
      </c>
      <c r="HO19" s="83">
        <v>7.2130000000000001</v>
      </c>
      <c r="HP19" s="83">
        <v>0</v>
      </c>
      <c r="HQ19" s="83">
        <v>0</v>
      </c>
      <c r="HR19" s="83">
        <v>0</v>
      </c>
      <c r="HS19" s="83">
        <v>6.11</v>
      </c>
      <c r="HT19" s="83">
        <v>24.873000000000001</v>
      </c>
      <c r="HU19" s="83">
        <v>0</v>
      </c>
      <c r="HV19" s="83">
        <v>23.890999999999998</v>
      </c>
      <c r="HW19" s="83">
        <v>0</v>
      </c>
      <c r="HX19" s="83">
        <v>10.81</v>
      </c>
      <c r="HY19" s="83">
        <v>8.3119999999999994</v>
      </c>
      <c r="HZ19" s="83">
        <v>0</v>
      </c>
      <c r="IA19" s="83">
        <v>104.07</v>
      </c>
      <c r="IB19" s="83">
        <v>0</v>
      </c>
      <c r="IC19" s="83">
        <v>0</v>
      </c>
      <c r="ID19" s="83">
        <v>2.5289999999999999</v>
      </c>
      <c r="IE19" s="83">
        <v>0</v>
      </c>
      <c r="IF19" s="83">
        <v>56.761000000000003</v>
      </c>
      <c r="IG19" s="83">
        <v>104.07</v>
      </c>
      <c r="IH19" s="83">
        <v>0</v>
      </c>
      <c r="II19" s="83">
        <v>0</v>
      </c>
      <c r="IJ19" s="83">
        <v>7.2130000000000001</v>
      </c>
      <c r="IK19" s="83">
        <v>0</v>
      </c>
      <c r="IL19" s="83">
        <v>0</v>
      </c>
      <c r="IM19" s="83">
        <v>0</v>
      </c>
      <c r="IN19" s="83">
        <v>6.11</v>
      </c>
      <c r="IO19" s="83">
        <v>24.873000000000001</v>
      </c>
      <c r="IP19" s="83">
        <v>0</v>
      </c>
      <c r="IQ19" s="83">
        <v>23.890999999999998</v>
      </c>
      <c r="IR19" s="83">
        <v>0</v>
      </c>
      <c r="IS19" s="83">
        <v>10.81</v>
      </c>
      <c r="IT19" s="83">
        <v>8.3119999999999994</v>
      </c>
      <c r="IU19" s="83">
        <v>0</v>
      </c>
      <c r="IV19" s="84">
        <v>0</v>
      </c>
      <c r="IW19" s="81">
        <v>0</v>
      </c>
      <c r="IX19" s="81">
        <v>0</v>
      </c>
      <c r="IY19" s="81">
        <v>0</v>
      </c>
      <c r="IZ19" s="81">
        <v>0</v>
      </c>
      <c r="JA19" s="81">
        <v>1</v>
      </c>
      <c r="JB19" s="81">
        <v>0</v>
      </c>
      <c r="JC19" s="81">
        <v>0</v>
      </c>
      <c r="JD19" s="81">
        <v>0</v>
      </c>
      <c r="JE19" s="81">
        <v>2</v>
      </c>
      <c r="JF19" s="81">
        <v>1</v>
      </c>
      <c r="JG19" s="81">
        <v>0</v>
      </c>
      <c r="JH19" s="81">
        <v>0</v>
      </c>
      <c r="JI19" s="81">
        <v>0</v>
      </c>
      <c r="JJ19" s="81">
        <v>0</v>
      </c>
      <c r="JK19" s="81">
        <v>0</v>
      </c>
      <c r="JL19" s="81">
        <v>0</v>
      </c>
      <c r="JM19" s="81">
        <v>0</v>
      </c>
      <c r="JN19" s="81">
        <v>0</v>
      </c>
      <c r="JO19" s="81">
        <v>0</v>
      </c>
      <c r="JP19" s="81">
        <v>0</v>
      </c>
      <c r="JQ19" s="81">
        <v>1</v>
      </c>
      <c r="JR19" s="81">
        <v>0</v>
      </c>
      <c r="JS19" s="81">
        <v>0</v>
      </c>
      <c r="JT19" s="81">
        <v>0</v>
      </c>
      <c r="JU19" s="81">
        <v>0</v>
      </c>
      <c r="JV19" s="81">
        <v>0</v>
      </c>
      <c r="JW19" s="81">
        <v>0</v>
      </c>
      <c r="JX19" s="81">
        <v>0</v>
      </c>
      <c r="JY19" s="81">
        <v>0</v>
      </c>
      <c r="JZ19" s="81">
        <v>0</v>
      </c>
      <c r="KA19" s="81">
        <v>1</v>
      </c>
      <c r="KB19" s="81">
        <v>0</v>
      </c>
      <c r="KC19" s="81">
        <v>1</v>
      </c>
      <c r="KD19" s="81">
        <v>0</v>
      </c>
      <c r="KE19" s="81">
        <v>1</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2</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1</v>
      </c>
      <c r="LT19" s="81">
        <v>0</v>
      </c>
      <c r="LU19" s="81">
        <v>0</v>
      </c>
      <c r="LV19" s="81">
        <v>0</v>
      </c>
      <c r="LW19" s="81">
        <v>0</v>
      </c>
      <c r="LX19" s="81">
        <v>1</v>
      </c>
      <c r="LY19" s="81">
        <v>0</v>
      </c>
      <c r="LZ19" s="81">
        <v>0</v>
      </c>
      <c r="MA19" s="81">
        <v>4</v>
      </c>
      <c r="MB19" s="81">
        <v>0</v>
      </c>
      <c r="MC19" s="81">
        <v>0</v>
      </c>
      <c r="MD19" s="81">
        <v>0</v>
      </c>
      <c r="ME19" s="81">
        <v>0</v>
      </c>
      <c r="MF19" s="81">
        <v>2</v>
      </c>
      <c r="MG19" s="81">
        <v>0</v>
      </c>
      <c r="MH19" s="81">
        <v>0</v>
      </c>
      <c r="MI19" s="81">
        <v>0</v>
      </c>
      <c r="MJ19" s="81">
        <v>0</v>
      </c>
      <c r="MK19" s="81">
        <v>0</v>
      </c>
      <c r="ML19" s="81">
        <v>0</v>
      </c>
      <c r="MM19" s="81">
        <v>0</v>
      </c>
      <c r="MN19" s="81">
        <v>0</v>
      </c>
      <c r="MO19" s="81">
        <v>2</v>
      </c>
      <c r="MP19" s="81">
        <v>0</v>
      </c>
      <c r="MQ19" s="81">
        <v>0</v>
      </c>
      <c r="MR19" s="81">
        <v>0</v>
      </c>
      <c r="MS19" s="81">
        <v>0</v>
      </c>
      <c r="MT19" s="81">
        <v>1</v>
      </c>
      <c r="MU19" s="81">
        <v>0</v>
      </c>
      <c r="MV19" s="81">
        <v>0</v>
      </c>
      <c r="MW19" s="81">
        <v>1</v>
      </c>
      <c r="MX19" s="81">
        <v>0</v>
      </c>
      <c r="MY19" s="81">
        <v>0</v>
      </c>
      <c r="MZ19" s="81">
        <v>0</v>
      </c>
      <c r="NA19" s="81">
        <v>0</v>
      </c>
      <c r="NB19" s="81">
        <v>1</v>
      </c>
      <c r="NC19" s="81">
        <v>0</v>
      </c>
      <c r="ND19" s="81">
        <v>0</v>
      </c>
      <c r="NE19" s="81">
        <v>0</v>
      </c>
      <c r="NF19" s="81">
        <v>2</v>
      </c>
      <c r="NG19" s="81">
        <v>1</v>
      </c>
      <c r="NH19" s="81">
        <v>0</v>
      </c>
      <c r="NI19" s="81">
        <v>0</v>
      </c>
      <c r="NJ19" s="81">
        <v>0</v>
      </c>
      <c r="NK19" s="81">
        <v>0</v>
      </c>
      <c r="NL19" s="81">
        <v>0</v>
      </c>
      <c r="NM19" s="81">
        <v>0</v>
      </c>
      <c r="NN19" s="81">
        <v>0</v>
      </c>
      <c r="NO19" s="81">
        <v>0</v>
      </c>
      <c r="NP19" s="81">
        <v>0</v>
      </c>
      <c r="NQ19" s="81">
        <v>0</v>
      </c>
      <c r="NR19" s="81">
        <v>1</v>
      </c>
      <c r="NS19" s="81">
        <v>0</v>
      </c>
      <c r="NT19" s="81">
        <v>0</v>
      </c>
      <c r="NU19" s="81">
        <v>0</v>
      </c>
      <c r="NV19" s="81">
        <v>0</v>
      </c>
      <c r="NW19" s="81">
        <v>0</v>
      </c>
      <c r="NX19" s="81">
        <v>0</v>
      </c>
      <c r="NY19" s="81">
        <v>0</v>
      </c>
      <c r="NZ19" s="81">
        <v>0</v>
      </c>
      <c r="OA19" s="81">
        <v>0</v>
      </c>
      <c r="OB19" s="81">
        <v>1</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2</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1</v>
      </c>
      <c r="PU19" s="81">
        <v>0</v>
      </c>
      <c r="PV19" s="81">
        <v>0</v>
      </c>
      <c r="PW19" s="81">
        <v>0</v>
      </c>
      <c r="PX19" s="81">
        <v>0</v>
      </c>
      <c r="PY19" s="81">
        <v>1</v>
      </c>
      <c r="PZ19" s="81">
        <v>0</v>
      </c>
      <c r="QA19" s="81">
        <v>0</v>
      </c>
      <c r="QB19" s="81">
        <v>4</v>
      </c>
      <c r="QC19" s="81">
        <v>0</v>
      </c>
      <c r="QD19" s="81">
        <v>0</v>
      </c>
      <c r="QE19" s="81">
        <v>0</v>
      </c>
      <c r="QF19" s="81">
        <v>0</v>
      </c>
      <c r="QG19" s="81">
        <v>2</v>
      </c>
      <c r="QH19" s="81">
        <v>0</v>
      </c>
      <c r="QI19" s="81">
        <v>0</v>
      </c>
      <c r="QJ19" s="81">
        <v>0</v>
      </c>
      <c r="QK19" s="81">
        <v>0</v>
      </c>
      <c r="QL19" s="81">
        <v>0</v>
      </c>
      <c r="QM19" s="81">
        <v>0</v>
      </c>
      <c r="QN19" s="81">
        <v>0</v>
      </c>
      <c r="QO19" s="81">
        <v>0</v>
      </c>
      <c r="QP19" s="81">
        <v>2</v>
      </c>
      <c r="QQ19" s="81">
        <v>0</v>
      </c>
      <c r="QR19" s="81">
        <v>0</v>
      </c>
      <c r="QS19" s="81">
        <v>2</v>
      </c>
      <c r="QT19" s="81">
        <v>0</v>
      </c>
      <c r="QU19" s="81">
        <v>0</v>
      </c>
      <c r="QV19" s="81">
        <v>1</v>
      </c>
      <c r="QW19" s="81">
        <v>0</v>
      </c>
      <c r="QX19" s="81">
        <v>5</v>
      </c>
      <c r="QY19" s="81">
        <v>0</v>
      </c>
      <c r="QZ19" s="81">
        <v>0</v>
      </c>
      <c r="RA19" s="81">
        <v>0</v>
      </c>
      <c r="RB19" s="81">
        <v>2</v>
      </c>
      <c r="RC19" s="81">
        <v>0</v>
      </c>
      <c r="RD19" s="81">
        <v>0</v>
      </c>
      <c r="RE19" s="81">
        <v>0</v>
      </c>
      <c r="RF19" s="81">
        <v>1</v>
      </c>
      <c r="RG19" s="81">
        <v>1</v>
      </c>
      <c r="RH19" s="81">
        <v>0</v>
      </c>
      <c r="RI19" s="81">
        <v>4</v>
      </c>
      <c r="RJ19" s="81">
        <v>0</v>
      </c>
      <c r="RK19" s="81">
        <v>2</v>
      </c>
      <c r="RL19" s="81">
        <v>2</v>
      </c>
      <c r="RM19" s="81">
        <v>0</v>
      </c>
      <c r="RN19" s="81">
        <v>2</v>
      </c>
      <c r="RO19" s="81">
        <v>0</v>
      </c>
      <c r="RP19" s="81">
        <v>0</v>
      </c>
      <c r="RQ19" s="81">
        <v>1</v>
      </c>
      <c r="RR19" s="81">
        <v>0</v>
      </c>
      <c r="RS19" s="81">
        <v>5</v>
      </c>
      <c r="RT19" s="81">
        <v>2</v>
      </c>
      <c r="RU19" s="81">
        <v>0</v>
      </c>
      <c r="RV19" s="81">
        <v>0</v>
      </c>
      <c r="RW19" s="81">
        <v>2</v>
      </c>
      <c r="RX19" s="81">
        <v>0</v>
      </c>
      <c r="RY19" s="81">
        <v>0</v>
      </c>
      <c r="RZ19" s="81">
        <v>0</v>
      </c>
      <c r="SA19" s="81">
        <v>1</v>
      </c>
      <c r="SB19" s="81">
        <v>1</v>
      </c>
      <c r="SC19" s="81">
        <v>0</v>
      </c>
      <c r="SD19" s="81">
        <v>4</v>
      </c>
      <c r="SE19" s="81">
        <v>0</v>
      </c>
      <c r="SF19" s="81">
        <v>2</v>
      </c>
      <c r="SG19" s="81">
        <v>2</v>
      </c>
      <c r="SH19" s="81">
        <v>0</v>
      </c>
    </row>
    <row r="20" spans="1:502">
      <c r="A20" s="18" t="s">
        <v>2133</v>
      </c>
      <c r="B20" s="80">
        <v>12</v>
      </c>
      <c r="C20" s="80">
        <v>12</v>
      </c>
      <c r="D20" s="80">
        <v>1</v>
      </c>
      <c r="E20" s="80">
        <v>2015</v>
      </c>
      <c r="F20" s="80" t="s">
        <v>91</v>
      </c>
      <c r="G20" s="182" t="s">
        <v>2121</v>
      </c>
      <c r="H20" s="80" t="s">
        <v>2122</v>
      </c>
      <c r="I20" s="173"/>
      <c r="J20" s="83">
        <v>0</v>
      </c>
      <c r="K20" s="83">
        <v>0</v>
      </c>
      <c r="L20" s="83">
        <v>0</v>
      </c>
      <c r="M20" s="83">
        <v>0</v>
      </c>
      <c r="N20" s="83">
        <v>0</v>
      </c>
      <c r="O20" s="83">
        <v>0</v>
      </c>
      <c r="P20" s="83">
        <v>0</v>
      </c>
      <c r="Q20" s="83">
        <v>0</v>
      </c>
      <c r="R20" s="83">
        <v>10.128</v>
      </c>
      <c r="S20" s="83">
        <v>4.8099999999999996</v>
      </c>
      <c r="T20" s="83">
        <v>0</v>
      </c>
      <c r="U20" s="83">
        <v>0</v>
      </c>
      <c r="V20" s="83">
        <v>0</v>
      </c>
      <c r="W20" s="83">
        <v>0</v>
      </c>
      <c r="X20" s="83">
        <v>0</v>
      </c>
      <c r="Y20" s="83">
        <v>0</v>
      </c>
      <c r="Z20" s="83">
        <v>0</v>
      </c>
      <c r="AA20" s="83">
        <v>0</v>
      </c>
      <c r="AB20" s="83">
        <v>0</v>
      </c>
      <c r="AC20" s="83">
        <v>0</v>
      </c>
      <c r="AD20" s="83">
        <v>12.016</v>
      </c>
      <c r="AE20" s="83">
        <v>0</v>
      </c>
      <c r="AF20" s="83">
        <v>0</v>
      </c>
      <c r="AG20" s="83">
        <v>0</v>
      </c>
      <c r="AH20" s="83">
        <v>0</v>
      </c>
      <c r="AI20" s="83">
        <v>0</v>
      </c>
      <c r="AJ20" s="83">
        <v>0</v>
      </c>
      <c r="AK20" s="83">
        <v>0</v>
      </c>
      <c r="AL20" s="83">
        <v>0</v>
      </c>
      <c r="AM20" s="83">
        <v>0</v>
      </c>
      <c r="AN20" s="83">
        <v>28.058</v>
      </c>
      <c r="AO20" s="83">
        <v>0</v>
      </c>
      <c r="AP20" s="83">
        <v>50.68</v>
      </c>
      <c r="AQ20" s="83">
        <v>0</v>
      </c>
      <c r="AR20" s="83">
        <v>2.625</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6.7510000000000003</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5.7770000000000001</v>
      </c>
      <c r="CG20" s="83">
        <v>0</v>
      </c>
      <c r="CH20" s="83">
        <v>0</v>
      </c>
      <c r="CI20" s="83">
        <v>0</v>
      </c>
      <c r="CJ20" s="83">
        <v>0</v>
      </c>
      <c r="CK20" s="83">
        <v>25.199000000000002</v>
      </c>
      <c r="CL20" s="83">
        <v>0</v>
      </c>
      <c r="CM20" s="83">
        <v>0</v>
      </c>
      <c r="CN20" s="83">
        <v>17.843</v>
      </c>
      <c r="CO20" s="83">
        <v>0</v>
      </c>
      <c r="CP20" s="83">
        <v>0</v>
      </c>
      <c r="CQ20" s="83">
        <v>0</v>
      </c>
      <c r="CR20" s="83">
        <v>0</v>
      </c>
      <c r="CS20" s="83">
        <v>10.881</v>
      </c>
      <c r="CT20" s="83">
        <v>0</v>
      </c>
      <c r="CU20" s="83">
        <v>0</v>
      </c>
      <c r="CV20" s="83">
        <v>0</v>
      </c>
      <c r="CW20" s="83">
        <v>0</v>
      </c>
      <c r="CX20" s="83">
        <v>0</v>
      </c>
      <c r="CY20" s="83">
        <v>0</v>
      </c>
      <c r="CZ20" s="83">
        <v>0</v>
      </c>
      <c r="DA20" s="83">
        <v>0</v>
      </c>
      <c r="DB20" s="83">
        <v>7.3819999999999997</v>
      </c>
      <c r="DC20" s="83">
        <v>0</v>
      </c>
      <c r="DD20" s="83">
        <v>0</v>
      </c>
      <c r="DE20" s="83">
        <v>0</v>
      </c>
      <c r="DF20" s="83">
        <v>0</v>
      </c>
      <c r="DG20" s="83">
        <v>50.68</v>
      </c>
      <c r="DH20" s="83">
        <v>0</v>
      </c>
      <c r="DI20" s="83">
        <v>0</v>
      </c>
      <c r="DJ20" s="83">
        <v>2.625</v>
      </c>
      <c r="DK20" s="83">
        <v>0</v>
      </c>
      <c r="DL20" s="83">
        <v>0</v>
      </c>
      <c r="DM20" s="83">
        <v>0</v>
      </c>
      <c r="DN20" s="83">
        <v>0</v>
      </c>
      <c r="DO20" s="83">
        <v>0</v>
      </c>
      <c r="DP20" s="83">
        <v>0</v>
      </c>
      <c r="DQ20" s="83">
        <v>0</v>
      </c>
      <c r="DR20" s="83">
        <v>0</v>
      </c>
      <c r="DS20" s="83">
        <v>10.128</v>
      </c>
      <c r="DT20" s="83">
        <v>4.8099999999999996</v>
      </c>
      <c r="DU20" s="83">
        <v>0</v>
      </c>
      <c r="DV20" s="83">
        <v>0</v>
      </c>
      <c r="DW20" s="83">
        <v>0</v>
      </c>
      <c r="DX20" s="83">
        <v>0</v>
      </c>
      <c r="DY20" s="83">
        <v>0</v>
      </c>
      <c r="DZ20" s="83">
        <v>0</v>
      </c>
      <c r="EA20" s="83">
        <v>0</v>
      </c>
      <c r="EB20" s="83">
        <v>0</v>
      </c>
      <c r="EC20" s="83">
        <v>0</v>
      </c>
      <c r="ED20" s="83">
        <v>0</v>
      </c>
      <c r="EE20" s="83">
        <v>12.016</v>
      </c>
      <c r="EF20" s="83">
        <v>0</v>
      </c>
      <c r="EG20" s="83">
        <v>0</v>
      </c>
      <c r="EH20" s="83">
        <v>0</v>
      </c>
      <c r="EI20" s="83">
        <v>0</v>
      </c>
      <c r="EJ20" s="83">
        <v>0</v>
      </c>
      <c r="EK20" s="83">
        <v>0</v>
      </c>
      <c r="EL20" s="83">
        <v>0</v>
      </c>
      <c r="EM20" s="83">
        <v>0</v>
      </c>
      <c r="EN20" s="83">
        <v>0</v>
      </c>
      <c r="EO20" s="83">
        <v>28.058</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6.7510000000000003</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5.7770000000000001</v>
      </c>
      <c r="GH20" s="83">
        <v>0</v>
      </c>
      <c r="GI20" s="83">
        <v>0</v>
      </c>
      <c r="GJ20" s="83">
        <v>0</v>
      </c>
      <c r="GK20" s="83">
        <v>0</v>
      </c>
      <c r="GL20" s="83">
        <v>25.199000000000002</v>
      </c>
      <c r="GM20" s="83">
        <v>0</v>
      </c>
      <c r="GN20" s="83">
        <v>0</v>
      </c>
      <c r="GO20" s="83">
        <v>17.843</v>
      </c>
      <c r="GP20" s="83">
        <v>0</v>
      </c>
      <c r="GQ20" s="83">
        <v>0</v>
      </c>
      <c r="GR20" s="83">
        <v>0</v>
      </c>
      <c r="GS20" s="83">
        <v>0</v>
      </c>
      <c r="GT20" s="83">
        <v>10.881</v>
      </c>
      <c r="GU20" s="83">
        <v>0</v>
      </c>
      <c r="GV20" s="83">
        <v>0</v>
      </c>
      <c r="GW20" s="83">
        <v>0</v>
      </c>
      <c r="GX20" s="83">
        <v>0</v>
      </c>
      <c r="GY20" s="83">
        <v>0</v>
      </c>
      <c r="GZ20" s="83">
        <v>0</v>
      </c>
      <c r="HA20" s="83">
        <v>0</v>
      </c>
      <c r="HB20" s="83">
        <v>0</v>
      </c>
      <c r="HC20" s="83">
        <v>7.3819999999999997</v>
      </c>
      <c r="HD20" s="83">
        <v>0</v>
      </c>
      <c r="HE20" s="83">
        <v>0</v>
      </c>
      <c r="HF20" s="83">
        <v>53.305</v>
      </c>
      <c r="HG20" s="83">
        <v>0</v>
      </c>
      <c r="HH20" s="83">
        <v>0</v>
      </c>
      <c r="HI20" s="83">
        <v>0</v>
      </c>
      <c r="HJ20" s="83">
        <v>0</v>
      </c>
      <c r="HK20" s="83">
        <v>55.012</v>
      </c>
      <c r="HL20" s="83">
        <v>0</v>
      </c>
      <c r="HM20" s="83">
        <v>0</v>
      </c>
      <c r="HN20" s="83">
        <v>0</v>
      </c>
      <c r="HO20" s="83">
        <v>6.7510000000000003</v>
      </c>
      <c r="HP20" s="83">
        <v>0</v>
      </c>
      <c r="HQ20" s="83">
        <v>0</v>
      </c>
      <c r="HR20" s="83">
        <v>0</v>
      </c>
      <c r="HS20" s="83">
        <v>5.7770000000000001</v>
      </c>
      <c r="HT20" s="83">
        <v>25.199000000000002</v>
      </c>
      <c r="HU20" s="83">
        <v>0</v>
      </c>
      <c r="HV20" s="83">
        <v>17.843</v>
      </c>
      <c r="HW20" s="83">
        <v>0</v>
      </c>
      <c r="HX20" s="83">
        <v>10.881</v>
      </c>
      <c r="HY20" s="83">
        <v>7.3819999999999997</v>
      </c>
      <c r="HZ20" s="83">
        <v>0</v>
      </c>
      <c r="IA20" s="83">
        <v>53.305</v>
      </c>
      <c r="IB20" s="83">
        <v>0</v>
      </c>
      <c r="IC20" s="83">
        <v>0</v>
      </c>
      <c r="ID20" s="83">
        <v>0</v>
      </c>
      <c r="IE20" s="83">
        <v>0</v>
      </c>
      <c r="IF20" s="83">
        <v>55.012</v>
      </c>
      <c r="IG20" s="83">
        <v>53.305</v>
      </c>
      <c r="IH20" s="83">
        <v>0</v>
      </c>
      <c r="II20" s="83">
        <v>0</v>
      </c>
      <c r="IJ20" s="83">
        <v>6.7510000000000003</v>
      </c>
      <c r="IK20" s="83">
        <v>0</v>
      </c>
      <c r="IL20" s="83">
        <v>0</v>
      </c>
      <c r="IM20" s="83">
        <v>0</v>
      </c>
      <c r="IN20" s="83">
        <v>5.7770000000000001</v>
      </c>
      <c r="IO20" s="83">
        <v>25.199000000000002</v>
      </c>
      <c r="IP20" s="83">
        <v>0</v>
      </c>
      <c r="IQ20" s="83">
        <v>17.843</v>
      </c>
      <c r="IR20" s="83">
        <v>0</v>
      </c>
      <c r="IS20" s="83">
        <v>10.881</v>
      </c>
      <c r="IT20" s="83">
        <v>7.3819999999999997</v>
      </c>
      <c r="IU20" s="83">
        <v>0</v>
      </c>
      <c r="IV20" s="84">
        <v>0</v>
      </c>
      <c r="IW20" s="81">
        <v>0</v>
      </c>
      <c r="IX20" s="81">
        <v>0</v>
      </c>
      <c r="IY20" s="81">
        <v>0</v>
      </c>
      <c r="IZ20" s="81">
        <v>0</v>
      </c>
      <c r="JA20" s="81">
        <v>0</v>
      </c>
      <c r="JB20" s="81">
        <v>0</v>
      </c>
      <c r="JC20" s="81">
        <v>0</v>
      </c>
      <c r="JD20" s="81">
        <v>0</v>
      </c>
      <c r="JE20" s="81">
        <v>2</v>
      </c>
      <c r="JF20" s="81">
        <v>1</v>
      </c>
      <c r="JG20" s="81">
        <v>0</v>
      </c>
      <c r="JH20" s="81">
        <v>0</v>
      </c>
      <c r="JI20" s="81">
        <v>0</v>
      </c>
      <c r="JJ20" s="81">
        <v>0</v>
      </c>
      <c r="JK20" s="81">
        <v>0</v>
      </c>
      <c r="JL20" s="81">
        <v>0</v>
      </c>
      <c r="JM20" s="81">
        <v>0</v>
      </c>
      <c r="JN20" s="81">
        <v>0</v>
      </c>
      <c r="JO20" s="81">
        <v>0</v>
      </c>
      <c r="JP20" s="81">
        <v>0</v>
      </c>
      <c r="JQ20" s="81">
        <v>1</v>
      </c>
      <c r="JR20" s="81">
        <v>0</v>
      </c>
      <c r="JS20" s="81">
        <v>0</v>
      </c>
      <c r="JT20" s="81">
        <v>0</v>
      </c>
      <c r="JU20" s="81">
        <v>0</v>
      </c>
      <c r="JV20" s="81">
        <v>0</v>
      </c>
      <c r="JW20" s="81">
        <v>0</v>
      </c>
      <c r="JX20" s="81">
        <v>0</v>
      </c>
      <c r="JY20" s="81">
        <v>0</v>
      </c>
      <c r="JZ20" s="81">
        <v>0</v>
      </c>
      <c r="KA20" s="81">
        <v>1</v>
      </c>
      <c r="KB20" s="81">
        <v>0</v>
      </c>
      <c r="KC20" s="81">
        <v>1</v>
      </c>
      <c r="KD20" s="81">
        <v>0</v>
      </c>
      <c r="KE20" s="81">
        <v>1</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2</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1</v>
      </c>
      <c r="LT20" s="81">
        <v>0</v>
      </c>
      <c r="LU20" s="81">
        <v>0</v>
      </c>
      <c r="LV20" s="81">
        <v>0</v>
      </c>
      <c r="LW20" s="81">
        <v>0</v>
      </c>
      <c r="LX20" s="81">
        <v>1</v>
      </c>
      <c r="LY20" s="81">
        <v>0</v>
      </c>
      <c r="LZ20" s="81">
        <v>0</v>
      </c>
      <c r="MA20" s="81">
        <v>4</v>
      </c>
      <c r="MB20" s="81">
        <v>0</v>
      </c>
      <c r="MC20" s="81">
        <v>0</v>
      </c>
      <c r="MD20" s="81">
        <v>0</v>
      </c>
      <c r="ME20" s="81">
        <v>0</v>
      </c>
      <c r="MF20" s="81">
        <v>2</v>
      </c>
      <c r="MG20" s="81">
        <v>0</v>
      </c>
      <c r="MH20" s="81">
        <v>0</v>
      </c>
      <c r="MI20" s="81">
        <v>0</v>
      </c>
      <c r="MJ20" s="81">
        <v>0</v>
      </c>
      <c r="MK20" s="81">
        <v>0</v>
      </c>
      <c r="ML20" s="81">
        <v>0</v>
      </c>
      <c r="MM20" s="81">
        <v>0</v>
      </c>
      <c r="MN20" s="81">
        <v>0</v>
      </c>
      <c r="MO20" s="81">
        <v>2</v>
      </c>
      <c r="MP20" s="81">
        <v>0</v>
      </c>
      <c r="MQ20" s="81">
        <v>0</v>
      </c>
      <c r="MR20" s="81">
        <v>0</v>
      </c>
      <c r="MS20" s="81">
        <v>0</v>
      </c>
      <c r="MT20" s="81">
        <v>1</v>
      </c>
      <c r="MU20" s="81">
        <v>0</v>
      </c>
      <c r="MV20" s="81">
        <v>0</v>
      </c>
      <c r="MW20" s="81">
        <v>1</v>
      </c>
      <c r="MX20" s="81">
        <v>0</v>
      </c>
      <c r="MY20" s="81">
        <v>0</v>
      </c>
      <c r="MZ20" s="81">
        <v>0</v>
      </c>
      <c r="NA20" s="81">
        <v>0</v>
      </c>
      <c r="NB20" s="81">
        <v>0</v>
      </c>
      <c r="NC20" s="81">
        <v>0</v>
      </c>
      <c r="ND20" s="81">
        <v>0</v>
      </c>
      <c r="NE20" s="81">
        <v>0</v>
      </c>
      <c r="NF20" s="81">
        <v>2</v>
      </c>
      <c r="NG20" s="81">
        <v>1</v>
      </c>
      <c r="NH20" s="81">
        <v>0</v>
      </c>
      <c r="NI20" s="81">
        <v>0</v>
      </c>
      <c r="NJ20" s="81">
        <v>0</v>
      </c>
      <c r="NK20" s="81">
        <v>0</v>
      </c>
      <c r="NL20" s="81">
        <v>0</v>
      </c>
      <c r="NM20" s="81">
        <v>0</v>
      </c>
      <c r="NN20" s="81">
        <v>0</v>
      </c>
      <c r="NO20" s="81">
        <v>0</v>
      </c>
      <c r="NP20" s="81">
        <v>0</v>
      </c>
      <c r="NQ20" s="81">
        <v>0</v>
      </c>
      <c r="NR20" s="81">
        <v>1</v>
      </c>
      <c r="NS20" s="81">
        <v>0</v>
      </c>
      <c r="NT20" s="81">
        <v>0</v>
      </c>
      <c r="NU20" s="81">
        <v>0</v>
      </c>
      <c r="NV20" s="81">
        <v>0</v>
      </c>
      <c r="NW20" s="81">
        <v>0</v>
      </c>
      <c r="NX20" s="81">
        <v>0</v>
      </c>
      <c r="NY20" s="81">
        <v>0</v>
      </c>
      <c r="NZ20" s="81">
        <v>0</v>
      </c>
      <c r="OA20" s="81">
        <v>0</v>
      </c>
      <c r="OB20" s="81">
        <v>1</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2</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1</v>
      </c>
      <c r="PU20" s="81">
        <v>0</v>
      </c>
      <c r="PV20" s="81">
        <v>0</v>
      </c>
      <c r="PW20" s="81">
        <v>0</v>
      </c>
      <c r="PX20" s="81">
        <v>0</v>
      </c>
      <c r="PY20" s="81">
        <v>1</v>
      </c>
      <c r="PZ20" s="81">
        <v>0</v>
      </c>
      <c r="QA20" s="81">
        <v>0</v>
      </c>
      <c r="QB20" s="81">
        <v>4</v>
      </c>
      <c r="QC20" s="81">
        <v>0</v>
      </c>
      <c r="QD20" s="81">
        <v>0</v>
      </c>
      <c r="QE20" s="81">
        <v>0</v>
      </c>
      <c r="QF20" s="81">
        <v>0</v>
      </c>
      <c r="QG20" s="81">
        <v>2</v>
      </c>
      <c r="QH20" s="81">
        <v>0</v>
      </c>
      <c r="QI20" s="81">
        <v>0</v>
      </c>
      <c r="QJ20" s="81">
        <v>0</v>
      </c>
      <c r="QK20" s="81">
        <v>0</v>
      </c>
      <c r="QL20" s="81">
        <v>0</v>
      </c>
      <c r="QM20" s="81">
        <v>0</v>
      </c>
      <c r="QN20" s="81">
        <v>0</v>
      </c>
      <c r="QO20" s="81">
        <v>0</v>
      </c>
      <c r="QP20" s="81">
        <v>2</v>
      </c>
      <c r="QQ20" s="81">
        <v>0</v>
      </c>
      <c r="QR20" s="81">
        <v>0</v>
      </c>
      <c r="QS20" s="81">
        <v>2</v>
      </c>
      <c r="QT20" s="81">
        <v>0</v>
      </c>
      <c r="QU20" s="81">
        <v>0</v>
      </c>
      <c r="QV20" s="81">
        <v>0</v>
      </c>
      <c r="QW20" s="81">
        <v>0</v>
      </c>
      <c r="QX20" s="81">
        <v>5</v>
      </c>
      <c r="QY20" s="81">
        <v>0</v>
      </c>
      <c r="QZ20" s="81">
        <v>0</v>
      </c>
      <c r="RA20" s="81">
        <v>0</v>
      </c>
      <c r="RB20" s="81">
        <v>2</v>
      </c>
      <c r="RC20" s="81">
        <v>0</v>
      </c>
      <c r="RD20" s="81">
        <v>0</v>
      </c>
      <c r="RE20" s="81">
        <v>0</v>
      </c>
      <c r="RF20" s="81">
        <v>1</v>
      </c>
      <c r="RG20" s="81">
        <v>1</v>
      </c>
      <c r="RH20" s="81">
        <v>0</v>
      </c>
      <c r="RI20" s="81">
        <v>4</v>
      </c>
      <c r="RJ20" s="81">
        <v>0</v>
      </c>
      <c r="RK20" s="81">
        <v>2</v>
      </c>
      <c r="RL20" s="81">
        <v>2</v>
      </c>
      <c r="RM20" s="81">
        <v>0</v>
      </c>
      <c r="RN20" s="81">
        <v>2</v>
      </c>
      <c r="RO20" s="81">
        <v>0</v>
      </c>
      <c r="RP20" s="81">
        <v>0</v>
      </c>
      <c r="RQ20" s="81">
        <v>0</v>
      </c>
      <c r="RR20" s="81">
        <v>0</v>
      </c>
      <c r="RS20" s="81">
        <v>5</v>
      </c>
      <c r="RT20" s="81">
        <v>2</v>
      </c>
      <c r="RU20" s="81">
        <v>0</v>
      </c>
      <c r="RV20" s="81">
        <v>0</v>
      </c>
      <c r="RW20" s="81">
        <v>2</v>
      </c>
      <c r="RX20" s="81">
        <v>0</v>
      </c>
      <c r="RY20" s="81">
        <v>0</v>
      </c>
      <c r="RZ20" s="81">
        <v>0</v>
      </c>
      <c r="SA20" s="81">
        <v>1</v>
      </c>
      <c r="SB20" s="81">
        <v>1</v>
      </c>
      <c r="SC20" s="81">
        <v>0</v>
      </c>
      <c r="SD20" s="81">
        <v>4</v>
      </c>
      <c r="SE20" s="81">
        <v>0</v>
      </c>
      <c r="SF20" s="81">
        <v>2</v>
      </c>
      <c r="SG20" s="81">
        <v>2</v>
      </c>
      <c r="SH20" s="81">
        <v>0</v>
      </c>
    </row>
    <row r="21" spans="1:502">
      <c r="A21" s="18" t="s">
        <v>2134</v>
      </c>
      <c r="B21" s="80">
        <v>13</v>
      </c>
      <c r="C21" s="80">
        <v>13</v>
      </c>
      <c r="D21" s="80">
        <v>1</v>
      </c>
      <c r="E21" s="80">
        <v>2016</v>
      </c>
      <c r="F21" s="80" t="s">
        <v>92</v>
      </c>
      <c r="G21" s="182" t="s">
        <v>2121</v>
      </c>
      <c r="H21" s="80" t="s">
        <v>2122</v>
      </c>
      <c r="I21" s="173"/>
      <c r="J21" s="83">
        <v>0</v>
      </c>
      <c r="K21" s="83">
        <v>0</v>
      </c>
      <c r="L21" s="83">
        <v>0</v>
      </c>
      <c r="M21" s="83">
        <v>0</v>
      </c>
      <c r="N21" s="83">
        <v>0</v>
      </c>
      <c r="O21" s="83">
        <v>0</v>
      </c>
      <c r="P21" s="83">
        <v>0</v>
      </c>
      <c r="Q21" s="83">
        <v>0</v>
      </c>
      <c r="R21" s="83">
        <v>9.7170000000000005</v>
      </c>
      <c r="S21" s="83">
        <v>4.2130000000000001</v>
      </c>
      <c r="T21" s="83">
        <v>0</v>
      </c>
      <c r="U21" s="83">
        <v>0</v>
      </c>
      <c r="V21" s="83">
        <v>0</v>
      </c>
      <c r="W21" s="83">
        <v>0</v>
      </c>
      <c r="X21" s="83">
        <v>0</v>
      </c>
      <c r="Y21" s="83">
        <v>0</v>
      </c>
      <c r="Z21" s="83">
        <v>0</v>
      </c>
      <c r="AA21" s="83">
        <v>0</v>
      </c>
      <c r="AB21" s="83">
        <v>0</v>
      </c>
      <c r="AC21" s="83">
        <v>0</v>
      </c>
      <c r="AD21" s="83">
        <v>10.304</v>
      </c>
      <c r="AE21" s="83">
        <v>0</v>
      </c>
      <c r="AF21" s="83">
        <v>0</v>
      </c>
      <c r="AG21" s="83">
        <v>0</v>
      </c>
      <c r="AH21" s="83">
        <v>0</v>
      </c>
      <c r="AI21" s="83">
        <v>0</v>
      </c>
      <c r="AJ21" s="83">
        <v>0</v>
      </c>
      <c r="AK21" s="83">
        <v>0</v>
      </c>
      <c r="AL21" s="83">
        <v>0</v>
      </c>
      <c r="AM21" s="83">
        <v>0</v>
      </c>
      <c r="AN21" s="83">
        <v>27.201000000000001</v>
      </c>
      <c r="AO21" s="83">
        <v>0</v>
      </c>
      <c r="AP21" s="83">
        <v>7.9089999999999998</v>
      </c>
      <c r="AQ21" s="83">
        <v>0</v>
      </c>
      <c r="AR21" s="83">
        <v>1.208</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5.9370000000000003</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5.33</v>
      </c>
      <c r="CG21" s="83">
        <v>0</v>
      </c>
      <c r="CH21" s="83">
        <v>0</v>
      </c>
      <c r="CI21" s="83">
        <v>0</v>
      </c>
      <c r="CJ21" s="83">
        <v>0</v>
      </c>
      <c r="CK21" s="83">
        <v>24.321000000000002</v>
      </c>
      <c r="CL21" s="83">
        <v>0</v>
      </c>
      <c r="CM21" s="83">
        <v>0</v>
      </c>
      <c r="CN21" s="83">
        <v>16.635000000000002</v>
      </c>
      <c r="CO21" s="83">
        <v>0</v>
      </c>
      <c r="CP21" s="83">
        <v>0</v>
      </c>
      <c r="CQ21" s="83">
        <v>0</v>
      </c>
      <c r="CR21" s="83">
        <v>0</v>
      </c>
      <c r="CS21" s="83">
        <v>60.521000000000001</v>
      </c>
      <c r="CT21" s="83">
        <v>0</v>
      </c>
      <c r="CU21" s="83">
        <v>0</v>
      </c>
      <c r="CV21" s="83">
        <v>0</v>
      </c>
      <c r="CW21" s="83">
        <v>0</v>
      </c>
      <c r="CX21" s="83">
        <v>0</v>
      </c>
      <c r="CY21" s="83">
        <v>0</v>
      </c>
      <c r="CZ21" s="83">
        <v>0</v>
      </c>
      <c r="DA21" s="83">
        <v>0</v>
      </c>
      <c r="DB21" s="83">
        <v>6.7359999999999998</v>
      </c>
      <c r="DC21" s="83">
        <v>0</v>
      </c>
      <c r="DD21" s="83">
        <v>0</v>
      </c>
      <c r="DE21" s="83">
        <v>0</v>
      </c>
      <c r="DF21" s="83">
        <v>0</v>
      </c>
      <c r="DG21" s="83">
        <v>7.9089999999999998</v>
      </c>
      <c r="DH21" s="83">
        <v>0</v>
      </c>
      <c r="DI21" s="83">
        <v>0</v>
      </c>
      <c r="DJ21" s="83">
        <v>1.208</v>
      </c>
      <c r="DK21" s="83">
        <v>0</v>
      </c>
      <c r="DL21" s="83">
        <v>0</v>
      </c>
      <c r="DM21" s="83">
        <v>0</v>
      </c>
      <c r="DN21" s="83">
        <v>0</v>
      </c>
      <c r="DO21" s="83">
        <v>0</v>
      </c>
      <c r="DP21" s="83">
        <v>0</v>
      </c>
      <c r="DQ21" s="83">
        <v>0</v>
      </c>
      <c r="DR21" s="83">
        <v>0</v>
      </c>
      <c r="DS21" s="83">
        <v>9.7170000000000005</v>
      </c>
      <c r="DT21" s="83">
        <v>4.2130000000000001</v>
      </c>
      <c r="DU21" s="83">
        <v>0</v>
      </c>
      <c r="DV21" s="83">
        <v>0</v>
      </c>
      <c r="DW21" s="83">
        <v>0</v>
      </c>
      <c r="DX21" s="83">
        <v>0</v>
      </c>
      <c r="DY21" s="83">
        <v>0</v>
      </c>
      <c r="DZ21" s="83">
        <v>0</v>
      </c>
      <c r="EA21" s="83">
        <v>0</v>
      </c>
      <c r="EB21" s="83">
        <v>0</v>
      </c>
      <c r="EC21" s="83">
        <v>0</v>
      </c>
      <c r="ED21" s="83">
        <v>0</v>
      </c>
      <c r="EE21" s="83">
        <v>10.304</v>
      </c>
      <c r="EF21" s="83">
        <v>0</v>
      </c>
      <c r="EG21" s="83">
        <v>0</v>
      </c>
      <c r="EH21" s="83">
        <v>0</v>
      </c>
      <c r="EI21" s="83">
        <v>0</v>
      </c>
      <c r="EJ21" s="83">
        <v>0</v>
      </c>
      <c r="EK21" s="83">
        <v>0</v>
      </c>
      <c r="EL21" s="83">
        <v>0</v>
      </c>
      <c r="EM21" s="83">
        <v>0</v>
      </c>
      <c r="EN21" s="83">
        <v>0</v>
      </c>
      <c r="EO21" s="83">
        <v>27.201000000000001</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5.9370000000000003</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5.33</v>
      </c>
      <c r="GH21" s="83">
        <v>0</v>
      </c>
      <c r="GI21" s="83">
        <v>0</v>
      </c>
      <c r="GJ21" s="83">
        <v>0</v>
      </c>
      <c r="GK21" s="83">
        <v>0</v>
      </c>
      <c r="GL21" s="83">
        <v>24.321000000000002</v>
      </c>
      <c r="GM21" s="83">
        <v>0</v>
      </c>
      <c r="GN21" s="83">
        <v>0</v>
      </c>
      <c r="GO21" s="83">
        <v>16.635000000000002</v>
      </c>
      <c r="GP21" s="83">
        <v>0</v>
      </c>
      <c r="GQ21" s="83">
        <v>0</v>
      </c>
      <c r="GR21" s="83">
        <v>0</v>
      </c>
      <c r="GS21" s="83">
        <v>0</v>
      </c>
      <c r="GT21" s="83">
        <v>60.521000000000001</v>
      </c>
      <c r="GU21" s="83">
        <v>0</v>
      </c>
      <c r="GV21" s="83">
        <v>0</v>
      </c>
      <c r="GW21" s="83">
        <v>0</v>
      </c>
      <c r="GX21" s="83">
        <v>0</v>
      </c>
      <c r="GY21" s="83">
        <v>0</v>
      </c>
      <c r="GZ21" s="83">
        <v>0</v>
      </c>
      <c r="HA21" s="83">
        <v>0</v>
      </c>
      <c r="HB21" s="83">
        <v>0</v>
      </c>
      <c r="HC21" s="83">
        <v>6.7359999999999998</v>
      </c>
      <c r="HD21" s="83">
        <v>0</v>
      </c>
      <c r="HE21" s="83">
        <v>0</v>
      </c>
      <c r="HF21" s="83">
        <v>9.1170000000000009</v>
      </c>
      <c r="HG21" s="83">
        <v>0</v>
      </c>
      <c r="HH21" s="83">
        <v>0</v>
      </c>
      <c r="HI21" s="83">
        <v>0</v>
      </c>
      <c r="HJ21" s="83">
        <v>0</v>
      </c>
      <c r="HK21" s="83">
        <v>51.435000000000002</v>
      </c>
      <c r="HL21" s="83">
        <v>0</v>
      </c>
      <c r="HM21" s="83">
        <v>0</v>
      </c>
      <c r="HN21" s="83">
        <v>0</v>
      </c>
      <c r="HO21" s="83">
        <v>5.9370000000000003</v>
      </c>
      <c r="HP21" s="83">
        <v>0</v>
      </c>
      <c r="HQ21" s="83">
        <v>0</v>
      </c>
      <c r="HR21" s="83">
        <v>0</v>
      </c>
      <c r="HS21" s="83">
        <v>5.33</v>
      </c>
      <c r="HT21" s="83">
        <v>24.321000000000002</v>
      </c>
      <c r="HU21" s="83">
        <v>0</v>
      </c>
      <c r="HV21" s="83">
        <v>16.635000000000002</v>
      </c>
      <c r="HW21" s="83">
        <v>0</v>
      </c>
      <c r="HX21" s="83">
        <v>60.521000000000001</v>
      </c>
      <c r="HY21" s="83">
        <v>6.7359999999999998</v>
      </c>
      <c r="HZ21" s="83">
        <v>0</v>
      </c>
      <c r="IA21" s="83">
        <v>9.1170000000000009</v>
      </c>
      <c r="IB21" s="83">
        <v>0</v>
      </c>
      <c r="IC21" s="83">
        <v>0</v>
      </c>
      <c r="ID21" s="83">
        <v>0</v>
      </c>
      <c r="IE21" s="83">
        <v>0</v>
      </c>
      <c r="IF21" s="83">
        <v>51.435000000000002</v>
      </c>
      <c r="IG21" s="83">
        <v>9.1170000000000009</v>
      </c>
      <c r="IH21" s="83">
        <v>0</v>
      </c>
      <c r="II21" s="83">
        <v>0</v>
      </c>
      <c r="IJ21" s="83">
        <v>5.9370000000000003</v>
      </c>
      <c r="IK21" s="83">
        <v>0</v>
      </c>
      <c r="IL21" s="83">
        <v>0</v>
      </c>
      <c r="IM21" s="83">
        <v>0</v>
      </c>
      <c r="IN21" s="83">
        <v>5.33</v>
      </c>
      <c r="IO21" s="83">
        <v>24.321000000000002</v>
      </c>
      <c r="IP21" s="83">
        <v>0</v>
      </c>
      <c r="IQ21" s="83">
        <v>16.635000000000002</v>
      </c>
      <c r="IR21" s="83">
        <v>0</v>
      </c>
      <c r="IS21" s="83">
        <v>60.521000000000001</v>
      </c>
      <c r="IT21" s="83">
        <v>6.7359999999999998</v>
      </c>
      <c r="IU21" s="83">
        <v>0</v>
      </c>
      <c r="IV21" s="84">
        <v>0</v>
      </c>
      <c r="IW21" s="81">
        <v>0</v>
      </c>
      <c r="IX21" s="81">
        <v>0</v>
      </c>
      <c r="IY21" s="81">
        <v>0</v>
      </c>
      <c r="IZ21" s="81">
        <v>0</v>
      </c>
      <c r="JA21" s="81">
        <v>0</v>
      </c>
      <c r="JB21" s="81">
        <v>0</v>
      </c>
      <c r="JC21" s="81">
        <v>0</v>
      </c>
      <c r="JD21" s="81">
        <v>0</v>
      </c>
      <c r="JE21" s="81">
        <v>2</v>
      </c>
      <c r="JF21" s="81">
        <v>1</v>
      </c>
      <c r="JG21" s="81">
        <v>0</v>
      </c>
      <c r="JH21" s="81">
        <v>0</v>
      </c>
      <c r="JI21" s="81">
        <v>0</v>
      </c>
      <c r="JJ21" s="81">
        <v>0</v>
      </c>
      <c r="JK21" s="81">
        <v>0</v>
      </c>
      <c r="JL21" s="81">
        <v>0</v>
      </c>
      <c r="JM21" s="81">
        <v>0</v>
      </c>
      <c r="JN21" s="81">
        <v>0</v>
      </c>
      <c r="JO21" s="81">
        <v>0</v>
      </c>
      <c r="JP21" s="81">
        <v>0</v>
      </c>
      <c r="JQ21" s="81">
        <v>1</v>
      </c>
      <c r="JR21" s="81">
        <v>0</v>
      </c>
      <c r="JS21" s="81">
        <v>0</v>
      </c>
      <c r="JT21" s="81">
        <v>0</v>
      </c>
      <c r="JU21" s="81">
        <v>0</v>
      </c>
      <c r="JV21" s="81">
        <v>0</v>
      </c>
      <c r="JW21" s="81">
        <v>0</v>
      </c>
      <c r="JX21" s="81">
        <v>0</v>
      </c>
      <c r="JY21" s="81">
        <v>0</v>
      </c>
      <c r="JZ21" s="81">
        <v>0</v>
      </c>
      <c r="KA21" s="81">
        <v>1</v>
      </c>
      <c r="KB21" s="81">
        <v>0</v>
      </c>
      <c r="KC21" s="81">
        <v>1</v>
      </c>
      <c r="KD21" s="81">
        <v>0</v>
      </c>
      <c r="KE21" s="81">
        <v>1</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2</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1</v>
      </c>
      <c r="LT21" s="81">
        <v>0</v>
      </c>
      <c r="LU21" s="81">
        <v>0</v>
      </c>
      <c r="LV21" s="81">
        <v>0</v>
      </c>
      <c r="LW21" s="81">
        <v>0</v>
      </c>
      <c r="LX21" s="81">
        <v>1</v>
      </c>
      <c r="LY21" s="81">
        <v>0</v>
      </c>
      <c r="LZ21" s="81">
        <v>0</v>
      </c>
      <c r="MA21" s="81">
        <v>4</v>
      </c>
      <c r="MB21" s="81">
        <v>0</v>
      </c>
      <c r="MC21" s="81">
        <v>0</v>
      </c>
      <c r="MD21" s="81">
        <v>0</v>
      </c>
      <c r="ME21" s="81">
        <v>0</v>
      </c>
      <c r="MF21" s="81">
        <v>4</v>
      </c>
      <c r="MG21" s="81">
        <v>0</v>
      </c>
      <c r="MH21" s="81">
        <v>0</v>
      </c>
      <c r="MI21" s="81">
        <v>0</v>
      </c>
      <c r="MJ21" s="81">
        <v>0</v>
      </c>
      <c r="MK21" s="81">
        <v>0</v>
      </c>
      <c r="ML21" s="81">
        <v>0</v>
      </c>
      <c r="MM21" s="81">
        <v>0</v>
      </c>
      <c r="MN21" s="81">
        <v>0</v>
      </c>
      <c r="MO21" s="81">
        <v>2</v>
      </c>
      <c r="MP21" s="81">
        <v>0</v>
      </c>
      <c r="MQ21" s="81">
        <v>0</v>
      </c>
      <c r="MR21" s="81">
        <v>0</v>
      </c>
      <c r="MS21" s="81">
        <v>0</v>
      </c>
      <c r="MT21" s="81">
        <v>1</v>
      </c>
      <c r="MU21" s="81">
        <v>0</v>
      </c>
      <c r="MV21" s="81">
        <v>0</v>
      </c>
      <c r="MW21" s="81">
        <v>1</v>
      </c>
      <c r="MX21" s="81">
        <v>0</v>
      </c>
      <c r="MY21" s="81">
        <v>0</v>
      </c>
      <c r="MZ21" s="81">
        <v>0</v>
      </c>
      <c r="NA21" s="81">
        <v>0</v>
      </c>
      <c r="NB21" s="81">
        <v>0</v>
      </c>
      <c r="NC21" s="81">
        <v>0</v>
      </c>
      <c r="ND21" s="81">
        <v>0</v>
      </c>
      <c r="NE21" s="81">
        <v>0</v>
      </c>
      <c r="NF21" s="81">
        <v>2</v>
      </c>
      <c r="NG21" s="81">
        <v>1</v>
      </c>
      <c r="NH21" s="81">
        <v>0</v>
      </c>
      <c r="NI21" s="81">
        <v>0</v>
      </c>
      <c r="NJ21" s="81">
        <v>0</v>
      </c>
      <c r="NK21" s="81">
        <v>0</v>
      </c>
      <c r="NL21" s="81">
        <v>0</v>
      </c>
      <c r="NM21" s="81">
        <v>0</v>
      </c>
      <c r="NN21" s="81">
        <v>0</v>
      </c>
      <c r="NO21" s="81">
        <v>0</v>
      </c>
      <c r="NP21" s="81">
        <v>0</v>
      </c>
      <c r="NQ21" s="81">
        <v>0</v>
      </c>
      <c r="NR21" s="81">
        <v>1</v>
      </c>
      <c r="NS21" s="81">
        <v>0</v>
      </c>
      <c r="NT21" s="81">
        <v>0</v>
      </c>
      <c r="NU21" s="81">
        <v>0</v>
      </c>
      <c r="NV21" s="81">
        <v>0</v>
      </c>
      <c r="NW21" s="81">
        <v>0</v>
      </c>
      <c r="NX21" s="81">
        <v>0</v>
      </c>
      <c r="NY21" s="81">
        <v>0</v>
      </c>
      <c r="NZ21" s="81">
        <v>0</v>
      </c>
      <c r="OA21" s="81">
        <v>0</v>
      </c>
      <c r="OB21" s="81">
        <v>1</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2</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1</v>
      </c>
      <c r="PU21" s="81">
        <v>0</v>
      </c>
      <c r="PV21" s="81">
        <v>0</v>
      </c>
      <c r="PW21" s="81">
        <v>0</v>
      </c>
      <c r="PX21" s="81">
        <v>0</v>
      </c>
      <c r="PY21" s="81">
        <v>1</v>
      </c>
      <c r="PZ21" s="81">
        <v>0</v>
      </c>
      <c r="QA21" s="81">
        <v>0</v>
      </c>
      <c r="QB21" s="81">
        <v>4</v>
      </c>
      <c r="QC21" s="81">
        <v>0</v>
      </c>
      <c r="QD21" s="81">
        <v>0</v>
      </c>
      <c r="QE21" s="81">
        <v>0</v>
      </c>
      <c r="QF21" s="81">
        <v>0</v>
      </c>
      <c r="QG21" s="81">
        <v>4</v>
      </c>
      <c r="QH21" s="81">
        <v>0</v>
      </c>
      <c r="QI21" s="81">
        <v>0</v>
      </c>
      <c r="QJ21" s="81">
        <v>0</v>
      </c>
      <c r="QK21" s="81">
        <v>0</v>
      </c>
      <c r="QL21" s="81">
        <v>0</v>
      </c>
      <c r="QM21" s="81">
        <v>0</v>
      </c>
      <c r="QN21" s="81">
        <v>0</v>
      </c>
      <c r="QO21" s="81">
        <v>0</v>
      </c>
      <c r="QP21" s="81">
        <v>2</v>
      </c>
      <c r="QQ21" s="81">
        <v>0</v>
      </c>
      <c r="QR21" s="81">
        <v>0</v>
      </c>
      <c r="QS21" s="81">
        <v>2</v>
      </c>
      <c r="QT21" s="81">
        <v>0</v>
      </c>
      <c r="QU21" s="81">
        <v>0</v>
      </c>
      <c r="QV21" s="81">
        <v>0</v>
      </c>
      <c r="QW21" s="81">
        <v>0</v>
      </c>
      <c r="QX21" s="81">
        <v>5</v>
      </c>
      <c r="QY21" s="81">
        <v>0</v>
      </c>
      <c r="QZ21" s="81">
        <v>0</v>
      </c>
      <c r="RA21" s="81">
        <v>0</v>
      </c>
      <c r="RB21" s="81">
        <v>2</v>
      </c>
      <c r="RC21" s="81">
        <v>0</v>
      </c>
      <c r="RD21" s="81">
        <v>0</v>
      </c>
      <c r="RE21" s="81">
        <v>0</v>
      </c>
      <c r="RF21" s="81">
        <v>1</v>
      </c>
      <c r="RG21" s="81">
        <v>1</v>
      </c>
      <c r="RH21" s="81">
        <v>0</v>
      </c>
      <c r="RI21" s="81">
        <v>4</v>
      </c>
      <c r="RJ21" s="81">
        <v>0</v>
      </c>
      <c r="RK21" s="81">
        <v>4</v>
      </c>
      <c r="RL21" s="81">
        <v>2</v>
      </c>
      <c r="RM21" s="81">
        <v>0</v>
      </c>
      <c r="RN21" s="81">
        <v>2</v>
      </c>
      <c r="RO21" s="81">
        <v>0</v>
      </c>
      <c r="RP21" s="81">
        <v>0</v>
      </c>
      <c r="RQ21" s="81">
        <v>0</v>
      </c>
      <c r="RR21" s="81">
        <v>0</v>
      </c>
      <c r="RS21" s="81">
        <v>5</v>
      </c>
      <c r="RT21" s="81">
        <v>2</v>
      </c>
      <c r="RU21" s="81">
        <v>0</v>
      </c>
      <c r="RV21" s="81">
        <v>0</v>
      </c>
      <c r="RW21" s="81">
        <v>2</v>
      </c>
      <c r="RX21" s="81">
        <v>0</v>
      </c>
      <c r="RY21" s="81">
        <v>0</v>
      </c>
      <c r="RZ21" s="81">
        <v>0</v>
      </c>
      <c r="SA21" s="81">
        <v>1</v>
      </c>
      <c r="SB21" s="81">
        <v>1</v>
      </c>
      <c r="SC21" s="81">
        <v>0</v>
      </c>
      <c r="SD21" s="81">
        <v>4</v>
      </c>
      <c r="SE21" s="81">
        <v>0</v>
      </c>
      <c r="SF21" s="81">
        <v>4</v>
      </c>
      <c r="SG21" s="81">
        <v>2</v>
      </c>
      <c r="SH21" s="81">
        <v>0</v>
      </c>
    </row>
    <row r="22" spans="1:502">
      <c r="A22" s="18" t="s">
        <v>2135</v>
      </c>
      <c r="B22" s="80">
        <v>14</v>
      </c>
      <c r="C22" s="80">
        <v>14</v>
      </c>
      <c r="D22" s="80">
        <v>1</v>
      </c>
      <c r="E22" s="80">
        <v>2017</v>
      </c>
      <c r="F22" s="80" t="s">
        <v>71</v>
      </c>
      <c r="G22" s="182" t="s">
        <v>2121</v>
      </c>
      <c r="H22" s="80" t="s">
        <v>2122</v>
      </c>
      <c r="I22" s="173"/>
      <c r="J22" s="83">
        <v>0</v>
      </c>
      <c r="K22" s="83">
        <v>0</v>
      </c>
      <c r="L22" s="83">
        <v>0</v>
      </c>
      <c r="M22" s="83">
        <v>0</v>
      </c>
      <c r="N22" s="83">
        <v>0</v>
      </c>
      <c r="O22" s="83">
        <v>0</v>
      </c>
      <c r="P22" s="83">
        <v>0</v>
      </c>
      <c r="Q22" s="83">
        <v>0</v>
      </c>
      <c r="R22" s="83">
        <v>8.7590000000000003</v>
      </c>
      <c r="S22" s="83">
        <v>3.94</v>
      </c>
      <c r="T22" s="83">
        <v>0</v>
      </c>
      <c r="U22" s="83">
        <v>0</v>
      </c>
      <c r="V22" s="83">
        <v>0</v>
      </c>
      <c r="W22" s="83">
        <v>0</v>
      </c>
      <c r="X22" s="83">
        <v>0</v>
      </c>
      <c r="Y22" s="83">
        <v>0</v>
      </c>
      <c r="Z22" s="83">
        <v>0</v>
      </c>
      <c r="AA22" s="83">
        <v>0</v>
      </c>
      <c r="AB22" s="83">
        <v>0</v>
      </c>
      <c r="AC22" s="83">
        <v>0</v>
      </c>
      <c r="AD22" s="83">
        <v>10.473000000000001</v>
      </c>
      <c r="AE22" s="83">
        <v>0</v>
      </c>
      <c r="AF22" s="83">
        <v>0</v>
      </c>
      <c r="AG22" s="83">
        <v>0</v>
      </c>
      <c r="AH22" s="83">
        <v>0</v>
      </c>
      <c r="AI22" s="83">
        <v>0</v>
      </c>
      <c r="AJ22" s="83">
        <v>0</v>
      </c>
      <c r="AK22" s="83">
        <v>0</v>
      </c>
      <c r="AL22" s="83">
        <v>0</v>
      </c>
      <c r="AM22" s="83">
        <v>0</v>
      </c>
      <c r="AN22" s="83">
        <v>30.125</v>
      </c>
      <c r="AO22" s="83">
        <v>0</v>
      </c>
      <c r="AP22" s="83">
        <v>7.8730000000000002</v>
      </c>
      <c r="AQ22" s="83">
        <v>0</v>
      </c>
      <c r="AR22" s="83">
        <v>0.69899999999999995</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5.2329999999999997</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5.3550000000000004</v>
      </c>
      <c r="CG22" s="83">
        <v>0</v>
      </c>
      <c r="CH22" s="83">
        <v>0</v>
      </c>
      <c r="CI22" s="83">
        <v>0</v>
      </c>
      <c r="CJ22" s="83">
        <v>0</v>
      </c>
      <c r="CK22" s="83">
        <v>23.474</v>
      </c>
      <c r="CL22" s="83">
        <v>0</v>
      </c>
      <c r="CM22" s="83">
        <v>0</v>
      </c>
      <c r="CN22" s="83">
        <v>15.826000000000001</v>
      </c>
      <c r="CO22" s="83">
        <v>0</v>
      </c>
      <c r="CP22" s="83">
        <v>0</v>
      </c>
      <c r="CQ22" s="83">
        <v>0</v>
      </c>
      <c r="CR22" s="83">
        <v>0</v>
      </c>
      <c r="CS22" s="83">
        <v>39.225000000000001</v>
      </c>
      <c r="CT22" s="83">
        <v>0</v>
      </c>
      <c r="CU22" s="83">
        <v>0</v>
      </c>
      <c r="CV22" s="83">
        <v>0</v>
      </c>
      <c r="CW22" s="83">
        <v>0</v>
      </c>
      <c r="CX22" s="83">
        <v>0</v>
      </c>
      <c r="CY22" s="83">
        <v>0</v>
      </c>
      <c r="CZ22" s="83">
        <v>0</v>
      </c>
      <c r="DA22" s="83">
        <v>0</v>
      </c>
      <c r="DB22" s="83">
        <v>7.3680000000000003</v>
      </c>
      <c r="DC22" s="83">
        <v>0</v>
      </c>
      <c r="DD22" s="83">
        <v>0</v>
      </c>
      <c r="DE22" s="83">
        <v>0</v>
      </c>
      <c r="DF22" s="83">
        <v>0</v>
      </c>
      <c r="DG22" s="83">
        <v>7.8730000000000002</v>
      </c>
      <c r="DH22" s="83">
        <v>0</v>
      </c>
      <c r="DI22" s="83">
        <v>0</v>
      </c>
      <c r="DJ22" s="83">
        <v>0.69899999999999995</v>
      </c>
      <c r="DK22" s="83">
        <v>0</v>
      </c>
      <c r="DL22" s="83">
        <v>0</v>
      </c>
      <c r="DM22" s="83">
        <v>0</v>
      </c>
      <c r="DN22" s="83">
        <v>0</v>
      </c>
      <c r="DO22" s="83">
        <v>0</v>
      </c>
      <c r="DP22" s="83">
        <v>0</v>
      </c>
      <c r="DQ22" s="83">
        <v>0</v>
      </c>
      <c r="DR22" s="83">
        <v>0</v>
      </c>
      <c r="DS22" s="83">
        <v>8.7590000000000003</v>
      </c>
      <c r="DT22" s="83">
        <v>3.94</v>
      </c>
      <c r="DU22" s="83">
        <v>0</v>
      </c>
      <c r="DV22" s="83">
        <v>0</v>
      </c>
      <c r="DW22" s="83">
        <v>0</v>
      </c>
      <c r="DX22" s="83">
        <v>0</v>
      </c>
      <c r="DY22" s="83">
        <v>0</v>
      </c>
      <c r="DZ22" s="83">
        <v>0</v>
      </c>
      <c r="EA22" s="83">
        <v>0</v>
      </c>
      <c r="EB22" s="83">
        <v>0</v>
      </c>
      <c r="EC22" s="83">
        <v>0</v>
      </c>
      <c r="ED22" s="83">
        <v>0</v>
      </c>
      <c r="EE22" s="83">
        <v>10.473000000000001</v>
      </c>
      <c r="EF22" s="83">
        <v>0</v>
      </c>
      <c r="EG22" s="83">
        <v>0</v>
      </c>
      <c r="EH22" s="83">
        <v>0</v>
      </c>
      <c r="EI22" s="83">
        <v>0</v>
      </c>
      <c r="EJ22" s="83">
        <v>0</v>
      </c>
      <c r="EK22" s="83">
        <v>0</v>
      </c>
      <c r="EL22" s="83">
        <v>0</v>
      </c>
      <c r="EM22" s="83">
        <v>0</v>
      </c>
      <c r="EN22" s="83">
        <v>0</v>
      </c>
      <c r="EO22" s="83">
        <v>30.125</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5.2329999999999997</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5.3550000000000004</v>
      </c>
      <c r="GH22" s="83">
        <v>0</v>
      </c>
      <c r="GI22" s="83">
        <v>0</v>
      </c>
      <c r="GJ22" s="83">
        <v>0</v>
      </c>
      <c r="GK22" s="83">
        <v>0</v>
      </c>
      <c r="GL22" s="83">
        <v>23.474</v>
      </c>
      <c r="GM22" s="83">
        <v>0</v>
      </c>
      <c r="GN22" s="83">
        <v>0</v>
      </c>
      <c r="GO22" s="83">
        <v>15.826000000000001</v>
      </c>
      <c r="GP22" s="83">
        <v>0</v>
      </c>
      <c r="GQ22" s="83">
        <v>0</v>
      </c>
      <c r="GR22" s="83">
        <v>0</v>
      </c>
      <c r="GS22" s="83">
        <v>0</v>
      </c>
      <c r="GT22" s="83">
        <v>39.225000000000001</v>
      </c>
      <c r="GU22" s="83">
        <v>0</v>
      </c>
      <c r="GV22" s="83">
        <v>0</v>
      </c>
      <c r="GW22" s="83">
        <v>0</v>
      </c>
      <c r="GX22" s="83">
        <v>0</v>
      </c>
      <c r="GY22" s="83">
        <v>0</v>
      </c>
      <c r="GZ22" s="83">
        <v>0</v>
      </c>
      <c r="HA22" s="83">
        <v>0</v>
      </c>
      <c r="HB22" s="83">
        <v>0</v>
      </c>
      <c r="HC22" s="83">
        <v>7.3680000000000003</v>
      </c>
      <c r="HD22" s="83">
        <v>0</v>
      </c>
      <c r="HE22" s="83">
        <v>0</v>
      </c>
      <c r="HF22" s="83">
        <v>8.5719999999999992</v>
      </c>
      <c r="HG22" s="83">
        <v>0</v>
      </c>
      <c r="HH22" s="83">
        <v>0</v>
      </c>
      <c r="HI22" s="83">
        <v>0</v>
      </c>
      <c r="HJ22" s="83">
        <v>0</v>
      </c>
      <c r="HK22" s="83">
        <v>53.296999999999997</v>
      </c>
      <c r="HL22" s="83">
        <v>0</v>
      </c>
      <c r="HM22" s="83">
        <v>0</v>
      </c>
      <c r="HN22" s="83">
        <v>0</v>
      </c>
      <c r="HO22" s="83">
        <v>5.2329999999999997</v>
      </c>
      <c r="HP22" s="83">
        <v>0</v>
      </c>
      <c r="HQ22" s="83">
        <v>0</v>
      </c>
      <c r="HR22" s="83">
        <v>0</v>
      </c>
      <c r="HS22" s="83">
        <v>5.3550000000000004</v>
      </c>
      <c r="HT22" s="83">
        <v>23.474</v>
      </c>
      <c r="HU22" s="83">
        <v>0</v>
      </c>
      <c r="HV22" s="83">
        <v>15.826000000000001</v>
      </c>
      <c r="HW22" s="83">
        <v>0</v>
      </c>
      <c r="HX22" s="83">
        <v>39.225000000000001</v>
      </c>
      <c r="HY22" s="83">
        <v>7.3680000000000003</v>
      </c>
      <c r="HZ22" s="83">
        <v>0</v>
      </c>
      <c r="IA22" s="83">
        <v>8.5719999999999992</v>
      </c>
      <c r="IB22" s="83">
        <v>0</v>
      </c>
      <c r="IC22" s="83">
        <v>0</v>
      </c>
      <c r="ID22" s="83">
        <v>0</v>
      </c>
      <c r="IE22" s="83">
        <v>0</v>
      </c>
      <c r="IF22" s="83">
        <v>53.296999999999997</v>
      </c>
      <c r="IG22" s="83">
        <v>8.5719999999999992</v>
      </c>
      <c r="IH22" s="83">
        <v>0</v>
      </c>
      <c r="II22" s="83">
        <v>0</v>
      </c>
      <c r="IJ22" s="83">
        <v>5.2329999999999997</v>
      </c>
      <c r="IK22" s="83">
        <v>0</v>
      </c>
      <c r="IL22" s="83">
        <v>0</v>
      </c>
      <c r="IM22" s="83">
        <v>0</v>
      </c>
      <c r="IN22" s="83">
        <v>5.3550000000000004</v>
      </c>
      <c r="IO22" s="83">
        <v>23.474</v>
      </c>
      <c r="IP22" s="83">
        <v>0</v>
      </c>
      <c r="IQ22" s="83">
        <v>15.826000000000001</v>
      </c>
      <c r="IR22" s="83">
        <v>0</v>
      </c>
      <c r="IS22" s="83">
        <v>39.225000000000001</v>
      </c>
      <c r="IT22" s="83">
        <v>7.3680000000000003</v>
      </c>
      <c r="IU22" s="83">
        <v>0</v>
      </c>
      <c r="IV22" s="84">
        <v>0</v>
      </c>
      <c r="IW22" s="81">
        <v>0</v>
      </c>
      <c r="IX22" s="81">
        <v>0</v>
      </c>
      <c r="IY22" s="81">
        <v>0</v>
      </c>
      <c r="IZ22" s="81">
        <v>0</v>
      </c>
      <c r="JA22" s="81">
        <v>0</v>
      </c>
      <c r="JB22" s="81">
        <v>0</v>
      </c>
      <c r="JC22" s="81">
        <v>0</v>
      </c>
      <c r="JD22" s="81">
        <v>0</v>
      </c>
      <c r="JE22" s="81">
        <v>2</v>
      </c>
      <c r="JF22" s="81">
        <v>1</v>
      </c>
      <c r="JG22" s="81">
        <v>0</v>
      </c>
      <c r="JH22" s="81">
        <v>0</v>
      </c>
      <c r="JI22" s="81">
        <v>0</v>
      </c>
      <c r="JJ22" s="81">
        <v>0</v>
      </c>
      <c r="JK22" s="81">
        <v>0</v>
      </c>
      <c r="JL22" s="81">
        <v>0</v>
      </c>
      <c r="JM22" s="81">
        <v>0</v>
      </c>
      <c r="JN22" s="81">
        <v>0</v>
      </c>
      <c r="JO22" s="81">
        <v>0</v>
      </c>
      <c r="JP22" s="81">
        <v>0</v>
      </c>
      <c r="JQ22" s="81">
        <v>1</v>
      </c>
      <c r="JR22" s="81">
        <v>0</v>
      </c>
      <c r="JS22" s="81">
        <v>0</v>
      </c>
      <c r="JT22" s="81">
        <v>0</v>
      </c>
      <c r="JU22" s="81">
        <v>0</v>
      </c>
      <c r="JV22" s="81">
        <v>0</v>
      </c>
      <c r="JW22" s="81">
        <v>0</v>
      </c>
      <c r="JX22" s="81">
        <v>0</v>
      </c>
      <c r="JY22" s="81">
        <v>0</v>
      </c>
      <c r="JZ22" s="81">
        <v>0</v>
      </c>
      <c r="KA22" s="81">
        <v>2</v>
      </c>
      <c r="KB22" s="81">
        <v>0</v>
      </c>
      <c r="KC22" s="81">
        <v>1</v>
      </c>
      <c r="KD22" s="81">
        <v>0</v>
      </c>
      <c r="KE22" s="81">
        <v>1</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2</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1</v>
      </c>
      <c r="LT22" s="81">
        <v>0</v>
      </c>
      <c r="LU22" s="81">
        <v>0</v>
      </c>
      <c r="LV22" s="81">
        <v>0</v>
      </c>
      <c r="LW22" s="81">
        <v>0</v>
      </c>
      <c r="LX22" s="81">
        <v>1</v>
      </c>
      <c r="LY22" s="81">
        <v>0</v>
      </c>
      <c r="LZ22" s="81">
        <v>0</v>
      </c>
      <c r="MA22" s="81">
        <v>4</v>
      </c>
      <c r="MB22" s="81">
        <v>0</v>
      </c>
      <c r="MC22" s="81">
        <v>0</v>
      </c>
      <c r="MD22" s="81">
        <v>0</v>
      </c>
      <c r="ME22" s="81">
        <v>0</v>
      </c>
      <c r="MF22" s="81">
        <v>4</v>
      </c>
      <c r="MG22" s="81">
        <v>0</v>
      </c>
      <c r="MH22" s="81">
        <v>0</v>
      </c>
      <c r="MI22" s="81">
        <v>0</v>
      </c>
      <c r="MJ22" s="81">
        <v>0</v>
      </c>
      <c r="MK22" s="81">
        <v>0</v>
      </c>
      <c r="ML22" s="81">
        <v>0</v>
      </c>
      <c r="MM22" s="81">
        <v>0</v>
      </c>
      <c r="MN22" s="81">
        <v>0</v>
      </c>
      <c r="MO22" s="81">
        <v>2</v>
      </c>
      <c r="MP22" s="81">
        <v>0</v>
      </c>
      <c r="MQ22" s="81">
        <v>0</v>
      </c>
      <c r="MR22" s="81">
        <v>0</v>
      </c>
      <c r="MS22" s="81">
        <v>0</v>
      </c>
      <c r="MT22" s="81">
        <v>1</v>
      </c>
      <c r="MU22" s="81">
        <v>0</v>
      </c>
      <c r="MV22" s="81">
        <v>0</v>
      </c>
      <c r="MW22" s="81">
        <v>1</v>
      </c>
      <c r="MX22" s="81">
        <v>0</v>
      </c>
      <c r="MY22" s="81">
        <v>0</v>
      </c>
      <c r="MZ22" s="81">
        <v>0</v>
      </c>
      <c r="NA22" s="81">
        <v>0</v>
      </c>
      <c r="NB22" s="81">
        <v>0</v>
      </c>
      <c r="NC22" s="81">
        <v>0</v>
      </c>
      <c r="ND22" s="81">
        <v>0</v>
      </c>
      <c r="NE22" s="81">
        <v>0</v>
      </c>
      <c r="NF22" s="81">
        <v>2</v>
      </c>
      <c r="NG22" s="81">
        <v>1</v>
      </c>
      <c r="NH22" s="81">
        <v>0</v>
      </c>
      <c r="NI22" s="81">
        <v>0</v>
      </c>
      <c r="NJ22" s="81">
        <v>0</v>
      </c>
      <c r="NK22" s="81">
        <v>0</v>
      </c>
      <c r="NL22" s="81">
        <v>0</v>
      </c>
      <c r="NM22" s="81">
        <v>0</v>
      </c>
      <c r="NN22" s="81">
        <v>0</v>
      </c>
      <c r="NO22" s="81">
        <v>0</v>
      </c>
      <c r="NP22" s="81">
        <v>0</v>
      </c>
      <c r="NQ22" s="81">
        <v>0</v>
      </c>
      <c r="NR22" s="81">
        <v>1</v>
      </c>
      <c r="NS22" s="81">
        <v>0</v>
      </c>
      <c r="NT22" s="81">
        <v>0</v>
      </c>
      <c r="NU22" s="81">
        <v>0</v>
      </c>
      <c r="NV22" s="81">
        <v>0</v>
      </c>
      <c r="NW22" s="81">
        <v>0</v>
      </c>
      <c r="NX22" s="81">
        <v>0</v>
      </c>
      <c r="NY22" s="81">
        <v>0</v>
      </c>
      <c r="NZ22" s="81">
        <v>0</v>
      </c>
      <c r="OA22" s="81">
        <v>0</v>
      </c>
      <c r="OB22" s="81">
        <v>2</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2</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1</v>
      </c>
      <c r="PU22" s="81">
        <v>0</v>
      </c>
      <c r="PV22" s="81">
        <v>0</v>
      </c>
      <c r="PW22" s="81">
        <v>0</v>
      </c>
      <c r="PX22" s="81">
        <v>0</v>
      </c>
      <c r="PY22" s="81">
        <v>1</v>
      </c>
      <c r="PZ22" s="81">
        <v>0</v>
      </c>
      <c r="QA22" s="81">
        <v>0</v>
      </c>
      <c r="QB22" s="81">
        <v>4</v>
      </c>
      <c r="QC22" s="81">
        <v>0</v>
      </c>
      <c r="QD22" s="81">
        <v>0</v>
      </c>
      <c r="QE22" s="81">
        <v>0</v>
      </c>
      <c r="QF22" s="81">
        <v>0</v>
      </c>
      <c r="QG22" s="81">
        <v>4</v>
      </c>
      <c r="QH22" s="81">
        <v>0</v>
      </c>
      <c r="QI22" s="81">
        <v>0</v>
      </c>
      <c r="QJ22" s="81">
        <v>0</v>
      </c>
      <c r="QK22" s="81">
        <v>0</v>
      </c>
      <c r="QL22" s="81">
        <v>0</v>
      </c>
      <c r="QM22" s="81">
        <v>0</v>
      </c>
      <c r="QN22" s="81">
        <v>0</v>
      </c>
      <c r="QO22" s="81">
        <v>0</v>
      </c>
      <c r="QP22" s="81">
        <v>2</v>
      </c>
      <c r="QQ22" s="81">
        <v>0</v>
      </c>
      <c r="QR22" s="81">
        <v>0</v>
      </c>
      <c r="QS22" s="81">
        <v>2</v>
      </c>
      <c r="QT22" s="81">
        <v>0</v>
      </c>
      <c r="QU22" s="81">
        <v>0</v>
      </c>
      <c r="QV22" s="81">
        <v>0</v>
      </c>
      <c r="QW22" s="81">
        <v>0</v>
      </c>
      <c r="QX22" s="81">
        <v>6</v>
      </c>
      <c r="QY22" s="81">
        <v>0</v>
      </c>
      <c r="QZ22" s="81">
        <v>0</v>
      </c>
      <c r="RA22" s="81">
        <v>0</v>
      </c>
      <c r="RB22" s="81">
        <v>2</v>
      </c>
      <c r="RC22" s="81">
        <v>0</v>
      </c>
      <c r="RD22" s="81">
        <v>0</v>
      </c>
      <c r="RE22" s="81">
        <v>0</v>
      </c>
      <c r="RF22" s="81">
        <v>1</v>
      </c>
      <c r="RG22" s="81">
        <v>1</v>
      </c>
      <c r="RH22" s="81">
        <v>0</v>
      </c>
      <c r="RI22" s="81">
        <v>4</v>
      </c>
      <c r="RJ22" s="81">
        <v>0</v>
      </c>
      <c r="RK22" s="81">
        <v>4</v>
      </c>
      <c r="RL22" s="81">
        <v>2</v>
      </c>
      <c r="RM22" s="81">
        <v>0</v>
      </c>
      <c r="RN22" s="81">
        <v>2</v>
      </c>
      <c r="RO22" s="81">
        <v>0</v>
      </c>
      <c r="RP22" s="81">
        <v>0</v>
      </c>
      <c r="RQ22" s="81">
        <v>0</v>
      </c>
      <c r="RR22" s="81">
        <v>0</v>
      </c>
      <c r="RS22" s="81">
        <v>6</v>
      </c>
      <c r="RT22" s="81">
        <v>2</v>
      </c>
      <c r="RU22" s="81">
        <v>0</v>
      </c>
      <c r="RV22" s="81">
        <v>0</v>
      </c>
      <c r="RW22" s="81">
        <v>2</v>
      </c>
      <c r="RX22" s="81">
        <v>0</v>
      </c>
      <c r="RY22" s="81">
        <v>0</v>
      </c>
      <c r="RZ22" s="81">
        <v>0</v>
      </c>
      <c r="SA22" s="81">
        <v>1</v>
      </c>
      <c r="SB22" s="81">
        <v>1</v>
      </c>
      <c r="SC22" s="81">
        <v>0</v>
      </c>
      <c r="SD22" s="81">
        <v>4</v>
      </c>
      <c r="SE22" s="81">
        <v>0</v>
      </c>
      <c r="SF22" s="81">
        <v>4</v>
      </c>
      <c r="SG22" s="81">
        <v>2</v>
      </c>
      <c r="SH22" s="81">
        <v>0</v>
      </c>
    </row>
    <row r="23" spans="1:502">
      <c r="A23" s="18" t="s">
        <v>2136</v>
      </c>
      <c r="B23" s="80">
        <v>15</v>
      </c>
      <c r="C23" s="80">
        <v>15</v>
      </c>
      <c r="D23" s="80">
        <v>1</v>
      </c>
      <c r="E23" s="80">
        <v>2018</v>
      </c>
      <c r="F23" s="80" t="s">
        <v>93</v>
      </c>
      <c r="G23" s="182" t="s">
        <v>2121</v>
      </c>
      <c r="H23" s="80" t="s">
        <v>2122</v>
      </c>
      <c r="I23" s="173"/>
      <c r="J23" s="83">
        <v>0</v>
      </c>
      <c r="K23" s="83">
        <v>0</v>
      </c>
      <c r="L23" s="83">
        <v>0</v>
      </c>
      <c r="M23" s="83">
        <v>0</v>
      </c>
      <c r="N23" s="83">
        <v>0</v>
      </c>
      <c r="O23" s="83">
        <v>0</v>
      </c>
      <c r="P23" s="83">
        <v>0</v>
      </c>
      <c r="Q23" s="83">
        <v>0</v>
      </c>
      <c r="R23" s="83">
        <v>3.4910000000000001</v>
      </c>
      <c r="S23" s="83">
        <v>3.7959999999999998</v>
      </c>
      <c r="T23" s="83">
        <v>0</v>
      </c>
      <c r="U23" s="83">
        <v>0</v>
      </c>
      <c r="V23" s="83">
        <v>0</v>
      </c>
      <c r="W23" s="83">
        <v>0</v>
      </c>
      <c r="X23" s="83">
        <v>0</v>
      </c>
      <c r="Y23" s="83">
        <v>0</v>
      </c>
      <c r="Z23" s="83">
        <v>0</v>
      </c>
      <c r="AA23" s="83">
        <v>0</v>
      </c>
      <c r="AB23" s="83">
        <v>0</v>
      </c>
      <c r="AC23" s="83">
        <v>0</v>
      </c>
      <c r="AD23" s="83">
        <v>9.7330000000000005</v>
      </c>
      <c r="AE23" s="83">
        <v>0</v>
      </c>
      <c r="AF23" s="83">
        <v>0</v>
      </c>
      <c r="AG23" s="83">
        <v>0</v>
      </c>
      <c r="AH23" s="83">
        <v>0</v>
      </c>
      <c r="AI23" s="83">
        <v>0</v>
      </c>
      <c r="AJ23" s="83">
        <v>0</v>
      </c>
      <c r="AK23" s="83">
        <v>0</v>
      </c>
      <c r="AL23" s="83">
        <v>0</v>
      </c>
      <c r="AM23" s="83">
        <v>0</v>
      </c>
      <c r="AN23" s="83">
        <v>30.911999999999999</v>
      </c>
      <c r="AO23" s="83">
        <v>0</v>
      </c>
      <c r="AP23" s="83">
        <v>0</v>
      </c>
      <c r="AQ23" s="83">
        <v>0</v>
      </c>
      <c r="AR23" s="83">
        <v>0.78800000000000003</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2.7829999999999999</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4.6230000000000002</v>
      </c>
      <c r="CG23" s="83">
        <v>0</v>
      </c>
      <c r="CH23" s="83">
        <v>0</v>
      </c>
      <c r="CI23" s="83">
        <v>0</v>
      </c>
      <c r="CJ23" s="83">
        <v>0</v>
      </c>
      <c r="CK23" s="83">
        <v>20.888999999999999</v>
      </c>
      <c r="CL23" s="83">
        <v>0</v>
      </c>
      <c r="CM23" s="83">
        <v>0</v>
      </c>
      <c r="CN23" s="83">
        <v>14.715999999999999</v>
      </c>
      <c r="CO23" s="83">
        <v>0</v>
      </c>
      <c r="CP23" s="83">
        <v>0</v>
      </c>
      <c r="CQ23" s="83">
        <v>0</v>
      </c>
      <c r="CR23" s="83">
        <v>0</v>
      </c>
      <c r="CS23" s="83">
        <v>46.064999999999998</v>
      </c>
      <c r="CT23" s="83">
        <v>0</v>
      </c>
      <c r="CU23" s="83">
        <v>0</v>
      </c>
      <c r="CV23" s="83">
        <v>0</v>
      </c>
      <c r="CW23" s="83">
        <v>0</v>
      </c>
      <c r="CX23" s="83">
        <v>0</v>
      </c>
      <c r="CY23" s="83">
        <v>0</v>
      </c>
      <c r="CZ23" s="83">
        <v>0</v>
      </c>
      <c r="DA23" s="83">
        <v>0</v>
      </c>
      <c r="DB23" s="83">
        <v>7.9080000000000004</v>
      </c>
      <c r="DC23" s="83">
        <v>0</v>
      </c>
      <c r="DD23" s="83">
        <v>0</v>
      </c>
      <c r="DE23" s="83">
        <v>0</v>
      </c>
      <c r="DF23" s="83">
        <v>0</v>
      </c>
      <c r="DG23" s="83">
        <v>0</v>
      </c>
      <c r="DH23" s="83">
        <v>0</v>
      </c>
      <c r="DI23" s="83">
        <v>0</v>
      </c>
      <c r="DJ23" s="83">
        <v>0.78800000000000003</v>
      </c>
      <c r="DK23" s="83">
        <v>0</v>
      </c>
      <c r="DL23" s="83">
        <v>0</v>
      </c>
      <c r="DM23" s="83">
        <v>0</v>
      </c>
      <c r="DN23" s="83">
        <v>0</v>
      </c>
      <c r="DO23" s="83">
        <v>0</v>
      </c>
      <c r="DP23" s="83">
        <v>0</v>
      </c>
      <c r="DQ23" s="83">
        <v>0</v>
      </c>
      <c r="DR23" s="83">
        <v>0</v>
      </c>
      <c r="DS23" s="83">
        <v>3.4910000000000001</v>
      </c>
      <c r="DT23" s="83">
        <v>3.7959999999999998</v>
      </c>
      <c r="DU23" s="83">
        <v>0</v>
      </c>
      <c r="DV23" s="83">
        <v>0</v>
      </c>
      <c r="DW23" s="83">
        <v>0</v>
      </c>
      <c r="DX23" s="83">
        <v>0</v>
      </c>
      <c r="DY23" s="83">
        <v>0</v>
      </c>
      <c r="DZ23" s="83">
        <v>0</v>
      </c>
      <c r="EA23" s="83">
        <v>0</v>
      </c>
      <c r="EB23" s="83">
        <v>0</v>
      </c>
      <c r="EC23" s="83">
        <v>0</v>
      </c>
      <c r="ED23" s="83">
        <v>0</v>
      </c>
      <c r="EE23" s="83">
        <v>9.7330000000000005</v>
      </c>
      <c r="EF23" s="83">
        <v>0</v>
      </c>
      <c r="EG23" s="83">
        <v>0</v>
      </c>
      <c r="EH23" s="83">
        <v>0</v>
      </c>
      <c r="EI23" s="83">
        <v>0</v>
      </c>
      <c r="EJ23" s="83">
        <v>0</v>
      </c>
      <c r="EK23" s="83">
        <v>0</v>
      </c>
      <c r="EL23" s="83">
        <v>0</v>
      </c>
      <c r="EM23" s="83">
        <v>0</v>
      </c>
      <c r="EN23" s="83">
        <v>0</v>
      </c>
      <c r="EO23" s="83">
        <v>30.911999999999999</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2.7829999999999999</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4.6230000000000002</v>
      </c>
      <c r="GH23" s="83">
        <v>0</v>
      </c>
      <c r="GI23" s="83">
        <v>0</v>
      </c>
      <c r="GJ23" s="83">
        <v>0</v>
      </c>
      <c r="GK23" s="83">
        <v>0</v>
      </c>
      <c r="GL23" s="83">
        <v>20.888999999999999</v>
      </c>
      <c r="GM23" s="83">
        <v>0</v>
      </c>
      <c r="GN23" s="83">
        <v>0</v>
      </c>
      <c r="GO23" s="83">
        <v>14.715999999999999</v>
      </c>
      <c r="GP23" s="83">
        <v>0</v>
      </c>
      <c r="GQ23" s="83">
        <v>0</v>
      </c>
      <c r="GR23" s="83">
        <v>0</v>
      </c>
      <c r="GS23" s="83">
        <v>0</v>
      </c>
      <c r="GT23" s="83">
        <v>46.064999999999998</v>
      </c>
      <c r="GU23" s="83">
        <v>0</v>
      </c>
      <c r="GV23" s="83">
        <v>0</v>
      </c>
      <c r="GW23" s="83">
        <v>0</v>
      </c>
      <c r="GX23" s="83">
        <v>0</v>
      </c>
      <c r="GY23" s="83">
        <v>0</v>
      </c>
      <c r="GZ23" s="83">
        <v>0</v>
      </c>
      <c r="HA23" s="83">
        <v>0</v>
      </c>
      <c r="HB23" s="83">
        <v>0</v>
      </c>
      <c r="HC23" s="83">
        <v>7.9080000000000004</v>
      </c>
      <c r="HD23" s="83">
        <v>0</v>
      </c>
      <c r="HE23" s="83">
        <v>0</v>
      </c>
      <c r="HF23" s="83">
        <v>0.78800000000000003</v>
      </c>
      <c r="HG23" s="83">
        <v>0</v>
      </c>
      <c r="HH23" s="83">
        <v>0</v>
      </c>
      <c r="HI23" s="83">
        <v>0</v>
      </c>
      <c r="HJ23" s="83">
        <v>0</v>
      </c>
      <c r="HK23" s="83">
        <v>47.932000000000002</v>
      </c>
      <c r="HL23" s="83">
        <v>0</v>
      </c>
      <c r="HM23" s="83">
        <v>0</v>
      </c>
      <c r="HN23" s="83">
        <v>0</v>
      </c>
      <c r="HO23" s="83">
        <v>2.7829999999999999</v>
      </c>
      <c r="HP23" s="83">
        <v>0</v>
      </c>
      <c r="HQ23" s="83">
        <v>0</v>
      </c>
      <c r="HR23" s="83">
        <v>0</v>
      </c>
      <c r="HS23" s="83">
        <v>4.6230000000000002</v>
      </c>
      <c r="HT23" s="83">
        <v>20.888999999999999</v>
      </c>
      <c r="HU23" s="83">
        <v>0</v>
      </c>
      <c r="HV23" s="83">
        <v>14.715999999999999</v>
      </c>
      <c r="HW23" s="83">
        <v>0</v>
      </c>
      <c r="HX23" s="83">
        <v>46.064999999999998</v>
      </c>
      <c r="HY23" s="83">
        <v>7.9080000000000004</v>
      </c>
      <c r="HZ23" s="83">
        <v>0</v>
      </c>
      <c r="IA23" s="83">
        <v>0.78800000000000003</v>
      </c>
      <c r="IB23" s="83">
        <v>0</v>
      </c>
      <c r="IC23" s="83">
        <v>0</v>
      </c>
      <c r="ID23" s="83">
        <v>0</v>
      </c>
      <c r="IE23" s="83">
        <v>0</v>
      </c>
      <c r="IF23" s="83">
        <v>47.932000000000002</v>
      </c>
      <c r="IG23" s="83">
        <v>0.78800000000000003</v>
      </c>
      <c r="IH23" s="83">
        <v>0</v>
      </c>
      <c r="II23" s="83">
        <v>0</v>
      </c>
      <c r="IJ23" s="83">
        <v>2.7829999999999999</v>
      </c>
      <c r="IK23" s="83">
        <v>0</v>
      </c>
      <c r="IL23" s="83">
        <v>0</v>
      </c>
      <c r="IM23" s="83">
        <v>0</v>
      </c>
      <c r="IN23" s="83">
        <v>4.6230000000000002</v>
      </c>
      <c r="IO23" s="83">
        <v>20.888999999999999</v>
      </c>
      <c r="IP23" s="83">
        <v>0</v>
      </c>
      <c r="IQ23" s="83">
        <v>14.715999999999999</v>
      </c>
      <c r="IR23" s="83">
        <v>0</v>
      </c>
      <c r="IS23" s="83">
        <v>46.064999999999998</v>
      </c>
      <c r="IT23" s="83">
        <v>7.9080000000000004</v>
      </c>
      <c r="IU23" s="83">
        <v>0</v>
      </c>
      <c r="IV23" s="84">
        <v>0</v>
      </c>
      <c r="IW23" s="81">
        <v>0</v>
      </c>
      <c r="IX23" s="81">
        <v>0</v>
      </c>
      <c r="IY23" s="81">
        <v>0</v>
      </c>
      <c r="IZ23" s="81">
        <v>0</v>
      </c>
      <c r="JA23" s="81">
        <v>0</v>
      </c>
      <c r="JB23" s="81">
        <v>0</v>
      </c>
      <c r="JC23" s="81">
        <v>0</v>
      </c>
      <c r="JD23" s="81">
        <v>0</v>
      </c>
      <c r="JE23" s="81">
        <v>1</v>
      </c>
      <c r="JF23" s="81">
        <v>1</v>
      </c>
      <c r="JG23" s="81">
        <v>0</v>
      </c>
      <c r="JH23" s="81">
        <v>0</v>
      </c>
      <c r="JI23" s="81">
        <v>0</v>
      </c>
      <c r="JJ23" s="81">
        <v>0</v>
      </c>
      <c r="JK23" s="81">
        <v>0</v>
      </c>
      <c r="JL23" s="81">
        <v>0</v>
      </c>
      <c r="JM23" s="81">
        <v>0</v>
      </c>
      <c r="JN23" s="81">
        <v>0</v>
      </c>
      <c r="JO23" s="81">
        <v>0</v>
      </c>
      <c r="JP23" s="81">
        <v>0</v>
      </c>
      <c r="JQ23" s="81">
        <v>1</v>
      </c>
      <c r="JR23" s="81">
        <v>0</v>
      </c>
      <c r="JS23" s="81">
        <v>0</v>
      </c>
      <c r="JT23" s="81">
        <v>0</v>
      </c>
      <c r="JU23" s="81">
        <v>0</v>
      </c>
      <c r="JV23" s="81">
        <v>0</v>
      </c>
      <c r="JW23" s="81">
        <v>0</v>
      </c>
      <c r="JX23" s="81">
        <v>0</v>
      </c>
      <c r="JY23" s="81">
        <v>0</v>
      </c>
      <c r="JZ23" s="81">
        <v>0</v>
      </c>
      <c r="KA23" s="81">
        <v>2</v>
      </c>
      <c r="KB23" s="81">
        <v>0</v>
      </c>
      <c r="KC23" s="81">
        <v>0</v>
      </c>
      <c r="KD23" s="81">
        <v>0</v>
      </c>
      <c r="KE23" s="81">
        <v>1</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1</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1</v>
      </c>
      <c r="LT23" s="81">
        <v>0</v>
      </c>
      <c r="LU23" s="81">
        <v>0</v>
      </c>
      <c r="LV23" s="81">
        <v>0</v>
      </c>
      <c r="LW23" s="81">
        <v>0</v>
      </c>
      <c r="LX23" s="81">
        <v>1</v>
      </c>
      <c r="LY23" s="81">
        <v>0</v>
      </c>
      <c r="LZ23" s="81">
        <v>0</v>
      </c>
      <c r="MA23" s="81">
        <v>4</v>
      </c>
      <c r="MB23" s="81">
        <v>0</v>
      </c>
      <c r="MC23" s="81">
        <v>0</v>
      </c>
      <c r="MD23" s="81">
        <v>0</v>
      </c>
      <c r="ME23" s="81">
        <v>0</v>
      </c>
      <c r="MF23" s="81">
        <v>3</v>
      </c>
      <c r="MG23" s="81">
        <v>0</v>
      </c>
      <c r="MH23" s="81">
        <v>0</v>
      </c>
      <c r="MI23" s="81">
        <v>0</v>
      </c>
      <c r="MJ23" s="81">
        <v>0</v>
      </c>
      <c r="MK23" s="81">
        <v>0</v>
      </c>
      <c r="ML23" s="81">
        <v>0</v>
      </c>
      <c r="MM23" s="81">
        <v>0</v>
      </c>
      <c r="MN23" s="81">
        <v>0</v>
      </c>
      <c r="MO23" s="81">
        <v>2</v>
      </c>
      <c r="MP23" s="81">
        <v>0</v>
      </c>
      <c r="MQ23" s="81">
        <v>0</v>
      </c>
      <c r="MR23" s="81">
        <v>0</v>
      </c>
      <c r="MS23" s="81">
        <v>0</v>
      </c>
      <c r="MT23" s="81">
        <v>0</v>
      </c>
      <c r="MU23" s="81">
        <v>0</v>
      </c>
      <c r="MV23" s="81">
        <v>0</v>
      </c>
      <c r="MW23" s="81">
        <v>1</v>
      </c>
      <c r="MX23" s="81">
        <v>0</v>
      </c>
      <c r="MY23" s="81">
        <v>0</v>
      </c>
      <c r="MZ23" s="81">
        <v>0</v>
      </c>
      <c r="NA23" s="81">
        <v>0</v>
      </c>
      <c r="NB23" s="81">
        <v>0</v>
      </c>
      <c r="NC23" s="81">
        <v>0</v>
      </c>
      <c r="ND23" s="81">
        <v>0</v>
      </c>
      <c r="NE23" s="81">
        <v>0</v>
      </c>
      <c r="NF23" s="81">
        <v>1</v>
      </c>
      <c r="NG23" s="81">
        <v>1</v>
      </c>
      <c r="NH23" s="81">
        <v>0</v>
      </c>
      <c r="NI23" s="81">
        <v>0</v>
      </c>
      <c r="NJ23" s="81">
        <v>0</v>
      </c>
      <c r="NK23" s="81">
        <v>0</v>
      </c>
      <c r="NL23" s="81">
        <v>0</v>
      </c>
      <c r="NM23" s="81">
        <v>0</v>
      </c>
      <c r="NN23" s="81">
        <v>0</v>
      </c>
      <c r="NO23" s="81">
        <v>0</v>
      </c>
      <c r="NP23" s="81">
        <v>0</v>
      </c>
      <c r="NQ23" s="81">
        <v>0</v>
      </c>
      <c r="NR23" s="81">
        <v>1</v>
      </c>
      <c r="NS23" s="81">
        <v>0</v>
      </c>
      <c r="NT23" s="81">
        <v>0</v>
      </c>
      <c r="NU23" s="81">
        <v>0</v>
      </c>
      <c r="NV23" s="81">
        <v>0</v>
      </c>
      <c r="NW23" s="81">
        <v>0</v>
      </c>
      <c r="NX23" s="81">
        <v>0</v>
      </c>
      <c r="NY23" s="81">
        <v>0</v>
      </c>
      <c r="NZ23" s="81">
        <v>0</v>
      </c>
      <c r="OA23" s="81">
        <v>0</v>
      </c>
      <c r="OB23" s="81">
        <v>2</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1</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1</v>
      </c>
      <c r="PU23" s="81">
        <v>0</v>
      </c>
      <c r="PV23" s="81">
        <v>0</v>
      </c>
      <c r="PW23" s="81">
        <v>0</v>
      </c>
      <c r="PX23" s="81">
        <v>0</v>
      </c>
      <c r="PY23" s="81">
        <v>1</v>
      </c>
      <c r="PZ23" s="81">
        <v>0</v>
      </c>
      <c r="QA23" s="81">
        <v>0</v>
      </c>
      <c r="QB23" s="81">
        <v>4</v>
      </c>
      <c r="QC23" s="81">
        <v>0</v>
      </c>
      <c r="QD23" s="81">
        <v>0</v>
      </c>
      <c r="QE23" s="81">
        <v>0</v>
      </c>
      <c r="QF23" s="81">
        <v>0</v>
      </c>
      <c r="QG23" s="81">
        <v>3</v>
      </c>
      <c r="QH23" s="81">
        <v>0</v>
      </c>
      <c r="QI23" s="81">
        <v>0</v>
      </c>
      <c r="QJ23" s="81">
        <v>0</v>
      </c>
      <c r="QK23" s="81">
        <v>0</v>
      </c>
      <c r="QL23" s="81">
        <v>0</v>
      </c>
      <c r="QM23" s="81">
        <v>0</v>
      </c>
      <c r="QN23" s="81">
        <v>0</v>
      </c>
      <c r="QO23" s="81">
        <v>0</v>
      </c>
      <c r="QP23" s="81">
        <v>2</v>
      </c>
      <c r="QQ23" s="81">
        <v>0</v>
      </c>
      <c r="QR23" s="81">
        <v>0</v>
      </c>
      <c r="QS23" s="81">
        <v>1</v>
      </c>
      <c r="QT23" s="81">
        <v>0</v>
      </c>
      <c r="QU23" s="81">
        <v>0</v>
      </c>
      <c r="QV23" s="81">
        <v>0</v>
      </c>
      <c r="QW23" s="81">
        <v>0</v>
      </c>
      <c r="QX23" s="81">
        <v>5</v>
      </c>
      <c r="QY23" s="81">
        <v>0</v>
      </c>
      <c r="QZ23" s="81">
        <v>0</v>
      </c>
      <c r="RA23" s="81">
        <v>0</v>
      </c>
      <c r="RB23" s="81">
        <v>1</v>
      </c>
      <c r="RC23" s="81">
        <v>0</v>
      </c>
      <c r="RD23" s="81">
        <v>0</v>
      </c>
      <c r="RE23" s="81">
        <v>0</v>
      </c>
      <c r="RF23" s="81">
        <v>1</v>
      </c>
      <c r="RG23" s="81">
        <v>1</v>
      </c>
      <c r="RH23" s="81">
        <v>0</v>
      </c>
      <c r="RI23" s="81">
        <v>4</v>
      </c>
      <c r="RJ23" s="81">
        <v>0</v>
      </c>
      <c r="RK23" s="81">
        <v>3</v>
      </c>
      <c r="RL23" s="81">
        <v>2</v>
      </c>
      <c r="RM23" s="81">
        <v>0</v>
      </c>
      <c r="RN23" s="81">
        <v>1</v>
      </c>
      <c r="RO23" s="81">
        <v>0</v>
      </c>
      <c r="RP23" s="81">
        <v>0</v>
      </c>
      <c r="RQ23" s="81">
        <v>0</v>
      </c>
      <c r="RR23" s="81">
        <v>0</v>
      </c>
      <c r="RS23" s="81">
        <v>5</v>
      </c>
      <c r="RT23" s="81">
        <v>1</v>
      </c>
      <c r="RU23" s="81">
        <v>0</v>
      </c>
      <c r="RV23" s="81">
        <v>0</v>
      </c>
      <c r="RW23" s="81">
        <v>1</v>
      </c>
      <c r="RX23" s="81">
        <v>0</v>
      </c>
      <c r="RY23" s="81">
        <v>0</v>
      </c>
      <c r="RZ23" s="81">
        <v>0</v>
      </c>
      <c r="SA23" s="81">
        <v>1</v>
      </c>
      <c r="SB23" s="81">
        <v>1</v>
      </c>
      <c r="SC23" s="81">
        <v>0</v>
      </c>
      <c r="SD23" s="81">
        <v>4</v>
      </c>
      <c r="SE23" s="81">
        <v>0</v>
      </c>
      <c r="SF23" s="81">
        <v>3</v>
      </c>
      <c r="SG23" s="81">
        <v>2</v>
      </c>
      <c r="SH23" s="81">
        <v>0</v>
      </c>
    </row>
    <row r="24" spans="1:502">
      <c r="A24" s="18" t="s">
        <v>2137</v>
      </c>
      <c r="B24" s="80">
        <v>16</v>
      </c>
      <c r="C24" s="80">
        <v>16</v>
      </c>
      <c r="D24" s="80">
        <v>1</v>
      </c>
      <c r="E24" s="80">
        <v>2019</v>
      </c>
      <c r="F24" s="80" t="s">
        <v>73</v>
      </c>
      <c r="G24" s="182" t="s">
        <v>2121</v>
      </c>
      <c r="H24" s="80" t="s">
        <v>2122</v>
      </c>
      <c r="I24" s="173"/>
      <c r="J24" s="83">
        <v>0</v>
      </c>
      <c r="K24" s="83">
        <v>0</v>
      </c>
      <c r="L24" s="83">
        <v>0</v>
      </c>
      <c r="M24" s="83">
        <v>0</v>
      </c>
      <c r="N24" s="83">
        <v>0</v>
      </c>
      <c r="O24" s="83">
        <v>0</v>
      </c>
      <c r="P24" s="83">
        <v>0</v>
      </c>
      <c r="Q24" s="83">
        <v>0</v>
      </c>
      <c r="R24" s="83">
        <v>7.5519999999999996</v>
      </c>
      <c r="S24" s="83">
        <v>3.8130000000000002</v>
      </c>
      <c r="T24" s="83">
        <v>0</v>
      </c>
      <c r="U24" s="83">
        <v>0</v>
      </c>
      <c r="V24" s="83">
        <v>0</v>
      </c>
      <c r="W24" s="83">
        <v>0</v>
      </c>
      <c r="X24" s="83">
        <v>0</v>
      </c>
      <c r="Y24" s="83">
        <v>0</v>
      </c>
      <c r="Z24" s="83">
        <v>0</v>
      </c>
      <c r="AA24" s="83">
        <v>0</v>
      </c>
      <c r="AB24" s="83">
        <v>0</v>
      </c>
      <c r="AC24" s="83">
        <v>0</v>
      </c>
      <c r="AD24" s="83">
        <v>5.7729999999999997</v>
      </c>
      <c r="AE24" s="83">
        <v>0</v>
      </c>
      <c r="AF24" s="83">
        <v>0</v>
      </c>
      <c r="AG24" s="83">
        <v>0</v>
      </c>
      <c r="AH24" s="83">
        <v>0</v>
      </c>
      <c r="AI24" s="83">
        <v>0</v>
      </c>
      <c r="AJ24" s="83">
        <v>0</v>
      </c>
      <c r="AK24" s="83">
        <v>0</v>
      </c>
      <c r="AL24" s="83">
        <v>0</v>
      </c>
      <c r="AM24" s="83">
        <v>0</v>
      </c>
      <c r="AN24" s="83">
        <v>24.847000000000001</v>
      </c>
      <c r="AO24" s="83">
        <v>0</v>
      </c>
      <c r="AP24" s="83">
        <v>0</v>
      </c>
      <c r="AQ24" s="83">
        <v>0</v>
      </c>
      <c r="AR24" s="83">
        <v>0.79700000000000004</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2.0249999999999999</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3.4940000000000002</v>
      </c>
      <c r="CG24" s="83">
        <v>0</v>
      </c>
      <c r="CH24" s="83">
        <v>0</v>
      </c>
      <c r="CI24" s="83">
        <v>0</v>
      </c>
      <c r="CJ24" s="83">
        <v>0</v>
      </c>
      <c r="CK24" s="83">
        <v>18.509</v>
      </c>
      <c r="CL24" s="83">
        <v>0</v>
      </c>
      <c r="CM24" s="83">
        <v>0</v>
      </c>
      <c r="CN24" s="83">
        <v>9.3119999999999994</v>
      </c>
      <c r="CO24" s="83">
        <v>0</v>
      </c>
      <c r="CP24" s="83">
        <v>2.427</v>
      </c>
      <c r="CQ24" s="83">
        <v>0</v>
      </c>
      <c r="CR24" s="83">
        <v>0</v>
      </c>
      <c r="CS24" s="83">
        <v>0</v>
      </c>
      <c r="CT24" s="83">
        <v>0</v>
      </c>
      <c r="CU24" s="83">
        <v>0</v>
      </c>
      <c r="CV24" s="83">
        <v>0</v>
      </c>
      <c r="CW24" s="83">
        <v>0</v>
      </c>
      <c r="CX24" s="83">
        <v>0</v>
      </c>
      <c r="CY24" s="83">
        <v>0</v>
      </c>
      <c r="CZ24" s="83">
        <v>0</v>
      </c>
      <c r="DA24" s="83">
        <v>0</v>
      </c>
      <c r="DB24" s="83">
        <v>6.9109999999999996</v>
      </c>
      <c r="DC24" s="83">
        <v>40.682000000000002</v>
      </c>
      <c r="DD24" s="83">
        <v>0</v>
      </c>
      <c r="DE24" s="83">
        <v>0</v>
      </c>
      <c r="DF24" s="83">
        <v>0</v>
      </c>
      <c r="DG24" s="83">
        <v>0</v>
      </c>
      <c r="DH24" s="83">
        <v>0</v>
      </c>
      <c r="DI24" s="83">
        <v>0</v>
      </c>
      <c r="DJ24" s="83">
        <v>0.79700000000000004</v>
      </c>
      <c r="DK24" s="83">
        <v>0</v>
      </c>
      <c r="DL24" s="83">
        <v>0</v>
      </c>
      <c r="DM24" s="83">
        <v>0</v>
      </c>
      <c r="DN24" s="83">
        <v>0</v>
      </c>
      <c r="DO24" s="83">
        <v>0</v>
      </c>
      <c r="DP24" s="83">
        <v>0</v>
      </c>
      <c r="DQ24" s="83">
        <v>0</v>
      </c>
      <c r="DR24" s="83">
        <v>0</v>
      </c>
      <c r="DS24" s="83">
        <v>7.5519999999999996</v>
      </c>
      <c r="DT24" s="83">
        <v>3.8130000000000002</v>
      </c>
      <c r="DU24" s="83">
        <v>0</v>
      </c>
      <c r="DV24" s="83">
        <v>0</v>
      </c>
      <c r="DW24" s="83">
        <v>0</v>
      </c>
      <c r="DX24" s="83">
        <v>0</v>
      </c>
      <c r="DY24" s="83">
        <v>0</v>
      </c>
      <c r="DZ24" s="83">
        <v>0</v>
      </c>
      <c r="EA24" s="83">
        <v>0</v>
      </c>
      <c r="EB24" s="83">
        <v>0</v>
      </c>
      <c r="EC24" s="83">
        <v>0</v>
      </c>
      <c r="ED24" s="83">
        <v>0</v>
      </c>
      <c r="EE24" s="83">
        <v>5.7729999999999997</v>
      </c>
      <c r="EF24" s="83">
        <v>0</v>
      </c>
      <c r="EG24" s="83">
        <v>0</v>
      </c>
      <c r="EH24" s="83">
        <v>0</v>
      </c>
      <c r="EI24" s="83">
        <v>0</v>
      </c>
      <c r="EJ24" s="83">
        <v>0</v>
      </c>
      <c r="EK24" s="83">
        <v>0</v>
      </c>
      <c r="EL24" s="83">
        <v>0</v>
      </c>
      <c r="EM24" s="83">
        <v>0</v>
      </c>
      <c r="EN24" s="83">
        <v>0</v>
      </c>
      <c r="EO24" s="83">
        <v>24.847000000000001</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2.0249999999999999</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3.4940000000000002</v>
      </c>
      <c r="GH24" s="83">
        <v>0</v>
      </c>
      <c r="GI24" s="83">
        <v>0</v>
      </c>
      <c r="GJ24" s="83">
        <v>0</v>
      </c>
      <c r="GK24" s="83">
        <v>0</v>
      </c>
      <c r="GL24" s="83">
        <v>18.509</v>
      </c>
      <c r="GM24" s="83">
        <v>0</v>
      </c>
      <c r="GN24" s="83">
        <v>0</v>
      </c>
      <c r="GO24" s="83">
        <v>9.3119999999999994</v>
      </c>
      <c r="GP24" s="83">
        <v>0</v>
      </c>
      <c r="GQ24" s="83">
        <v>2.427</v>
      </c>
      <c r="GR24" s="83">
        <v>0</v>
      </c>
      <c r="GS24" s="83">
        <v>0</v>
      </c>
      <c r="GT24" s="83">
        <v>0</v>
      </c>
      <c r="GU24" s="83">
        <v>0</v>
      </c>
      <c r="GV24" s="83">
        <v>0</v>
      </c>
      <c r="GW24" s="83">
        <v>0</v>
      </c>
      <c r="GX24" s="83">
        <v>0</v>
      </c>
      <c r="GY24" s="83">
        <v>0</v>
      </c>
      <c r="GZ24" s="83">
        <v>0</v>
      </c>
      <c r="HA24" s="83">
        <v>0</v>
      </c>
      <c r="HB24" s="83">
        <v>0</v>
      </c>
      <c r="HC24" s="83">
        <v>6.9109999999999996</v>
      </c>
      <c r="HD24" s="83">
        <v>40.682000000000002</v>
      </c>
      <c r="HE24" s="83">
        <v>0</v>
      </c>
      <c r="HF24" s="83">
        <v>0.79700000000000004</v>
      </c>
      <c r="HG24" s="83">
        <v>0</v>
      </c>
      <c r="HH24" s="83">
        <v>0</v>
      </c>
      <c r="HI24" s="83">
        <v>0</v>
      </c>
      <c r="HJ24" s="83">
        <v>0</v>
      </c>
      <c r="HK24" s="83">
        <v>41.984999999999999</v>
      </c>
      <c r="HL24" s="83">
        <v>0</v>
      </c>
      <c r="HM24" s="83">
        <v>0</v>
      </c>
      <c r="HN24" s="83">
        <v>0</v>
      </c>
      <c r="HO24" s="83">
        <v>2.0249999999999999</v>
      </c>
      <c r="HP24" s="83">
        <v>0</v>
      </c>
      <c r="HQ24" s="83">
        <v>0</v>
      </c>
      <c r="HR24" s="83">
        <v>0</v>
      </c>
      <c r="HS24" s="83">
        <v>3.4940000000000002</v>
      </c>
      <c r="HT24" s="83">
        <v>18.509</v>
      </c>
      <c r="HU24" s="83">
        <v>0</v>
      </c>
      <c r="HV24" s="83">
        <v>11.739000000000001</v>
      </c>
      <c r="HW24" s="83">
        <v>0</v>
      </c>
      <c r="HX24" s="83">
        <v>0</v>
      </c>
      <c r="HY24" s="83">
        <v>47.593000000000004</v>
      </c>
      <c r="HZ24" s="83">
        <v>0</v>
      </c>
      <c r="IA24" s="83">
        <v>0.79700000000000004</v>
      </c>
      <c r="IB24" s="83">
        <v>0</v>
      </c>
      <c r="IC24" s="83">
        <v>0</v>
      </c>
      <c r="ID24" s="83">
        <v>0</v>
      </c>
      <c r="IE24" s="83">
        <v>0</v>
      </c>
      <c r="IF24" s="83">
        <v>41.984999999999999</v>
      </c>
      <c r="IG24" s="83">
        <v>0.79700000000000004</v>
      </c>
      <c r="IH24" s="83">
        <v>0</v>
      </c>
      <c r="II24" s="83">
        <v>0</v>
      </c>
      <c r="IJ24" s="83">
        <v>2.0249999999999999</v>
      </c>
      <c r="IK24" s="83">
        <v>0</v>
      </c>
      <c r="IL24" s="83">
        <v>0</v>
      </c>
      <c r="IM24" s="83">
        <v>0</v>
      </c>
      <c r="IN24" s="83">
        <v>3.4940000000000002</v>
      </c>
      <c r="IO24" s="83">
        <v>18.509</v>
      </c>
      <c r="IP24" s="83">
        <v>0</v>
      </c>
      <c r="IQ24" s="83">
        <v>11.739000000000001</v>
      </c>
      <c r="IR24" s="83">
        <v>0</v>
      </c>
      <c r="IS24" s="83">
        <v>0</v>
      </c>
      <c r="IT24" s="83">
        <v>47.593000000000004</v>
      </c>
      <c r="IU24" s="83">
        <v>0</v>
      </c>
      <c r="IV24" s="84">
        <v>0</v>
      </c>
      <c r="IW24" s="81">
        <v>0</v>
      </c>
      <c r="IX24" s="81">
        <v>0</v>
      </c>
      <c r="IY24" s="81">
        <v>0</v>
      </c>
      <c r="IZ24" s="81">
        <v>0</v>
      </c>
      <c r="JA24" s="81">
        <v>0</v>
      </c>
      <c r="JB24" s="81">
        <v>0</v>
      </c>
      <c r="JC24" s="81">
        <v>0</v>
      </c>
      <c r="JD24" s="81">
        <v>0</v>
      </c>
      <c r="JE24" s="81">
        <v>2</v>
      </c>
      <c r="JF24" s="81">
        <v>1</v>
      </c>
      <c r="JG24" s="81">
        <v>0</v>
      </c>
      <c r="JH24" s="81">
        <v>0</v>
      </c>
      <c r="JI24" s="81">
        <v>0</v>
      </c>
      <c r="JJ24" s="81">
        <v>0</v>
      </c>
      <c r="JK24" s="81">
        <v>0</v>
      </c>
      <c r="JL24" s="81">
        <v>0</v>
      </c>
      <c r="JM24" s="81">
        <v>0</v>
      </c>
      <c r="JN24" s="81">
        <v>0</v>
      </c>
      <c r="JO24" s="81">
        <v>0</v>
      </c>
      <c r="JP24" s="81">
        <v>0</v>
      </c>
      <c r="JQ24" s="81">
        <v>1</v>
      </c>
      <c r="JR24" s="81">
        <v>0</v>
      </c>
      <c r="JS24" s="81">
        <v>0</v>
      </c>
      <c r="JT24" s="81">
        <v>0</v>
      </c>
      <c r="JU24" s="81">
        <v>0</v>
      </c>
      <c r="JV24" s="81">
        <v>0</v>
      </c>
      <c r="JW24" s="81">
        <v>0</v>
      </c>
      <c r="JX24" s="81">
        <v>0</v>
      </c>
      <c r="JY24" s="81">
        <v>0</v>
      </c>
      <c r="JZ24" s="81">
        <v>0</v>
      </c>
      <c r="KA24" s="81">
        <v>2</v>
      </c>
      <c r="KB24" s="81">
        <v>0</v>
      </c>
      <c r="KC24" s="81">
        <v>0</v>
      </c>
      <c r="KD24" s="81">
        <v>0</v>
      </c>
      <c r="KE24" s="81">
        <v>1</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1</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1</v>
      </c>
      <c r="LT24" s="81">
        <v>0</v>
      </c>
      <c r="LU24" s="81">
        <v>0</v>
      </c>
      <c r="LV24" s="81">
        <v>0</v>
      </c>
      <c r="LW24" s="81">
        <v>0</v>
      </c>
      <c r="LX24" s="81">
        <v>1</v>
      </c>
      <c r="LY24" s="81">
        <v>0</v>
      </c>
      <c r="LZ24" s="81">
        <v>0</v>
      </c>
      <c r="MA24" s="81">
        <v>3</v>
      </c>
      <c r="MB24" s="81">
        <v>0</v>
      </c>
      <c r="MC24" s="81">
        <v>1</v>
      </c>
      <c r="MD24" s="81">
        <v>0</v>
      </c>
      <c r="ME24" s="81">
        <v>0</v>
      </c>
      <c r="MF24" s="81">
        <v>0</v>
      </c>
      <c r="MG24" s="81">
        <v>0</v>
      </c>
      <c r="MH24" s="81">
        <v>0</v>
      </c>
      <c r="MI24" s="81">
        <v>0</v>
      </c>
      <c r="MJ24" s="81">
        <v>0</v>
      </c>
      <c r="MK24" s="81">
        <v>0</v>
      </c>
      <c r="ML24" s="81">
        <v>0</v>
      </c>
      <c r="MM24" s="81">
        <v>0</v>
      </c>
      <c r="MN24" s="81">
        <v>0</v>
      </c>
      <c r="MO24" s="81">
        <v>2</v>
      </c>
      <c r="MP24" s="81">
        <v>2</v>
      </c>
      <c r="MQ24" s="81">
        <v>0</v>
      </c>
      <c r="MR24" s="81">
        <v>0</v>
      </c>
      <c r="MS24" s="81">
        <v>0</v>
      </c>
      <c r="MT24" s="81">
        <v>0</v>
      </c>
      <c r="MU24" s="81">
        <v>0</v>
      </c>
      <c r="MV24" s="81">
        <v>0</v>
      </c>
      <c r="MW24" s="81">
        <v>1</v>
      </c>
      <c r="MX24" s="81">
        <v>0</v>
      </c>
      <c r="MY24" s="81">
        <v>0</v>
      </c>
      <c r="MZ24" s="81">
        <v>0</v>
      </c>
      <c r="NA24" s="81">
        <v>0</v>
      </c>
      <c r="NB24" s="81">
        <v>0</v>
      </c>
      <c r="NC24" s="81">
        <v>0</v>
      </c>
      <c r="ND24" s="81">
        <v>0</v>
      </c>
      <c r="NE24" s="81">
        <v>0</v>
      </c>
      <c r="NF24" s="81">
        <v>2</v>
      </c>
      <c r="NG24" s="81">
        <v>1</v>
      </c>
      <c r="NH24" s="81">
        <v>0</v>
      </c>
      <c r="NI24" s="81">
        <v>0</v>
      </c>
      <c r="NJ24" s="81">
        <v>0</v>
      </c>
      <c r="NK24" s="81">
        <v>0</v>
      </c>
      <c r="NL24" s="81">
        <v>0</v>
      </c>
      <c r="NM24" s="81">
        <v>0</v>
      </c>
      <c r="NN24" s="81">
        <v>0</v>
      </c>
      <c r="NO24" s="81">
        <v>0</v>
      </c>
      <c r="NP24" s="81">
        <v>0</v>
      </c>
      <c r="NQ24" s="81">
        <v>0</v>
      </c>
      <c r="NR24" s="81">
        <v>1</v>
      </c>
      <c r="NS24" s="81">
        <v>0</v>
      </c>
      <c r="NT24" s="81">
        <v>0</v>
      </c>
      <c r="NU24" s="81">
        <v>0</v>
      </c>
      <c r="NV24" s="81">
        <v>0</v>
      </c>
      <c r="NW24" s="81">
        <v>0</v>
      </c>
      <c r="NX24" s="81">
        <v>0</v>
      </c>
      <c r="NY24" s="81">
        <v>0</v>
      </c>
      <c r="NZ24" s="81">
        <v>0</v>
      </c>
      <c r="OA24" s="81">
        <v>0</v>
      </c>
      <c r="OB24" s="81">
        <v>2</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1</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1</v>
      </c>
      <c r="PU24" s="81">
        <v>0</v>
      </c>
      <c r="PV24" s="81">
        <v>0</v>
      </c>
      <c r="PW24" s="81">
        <v>0</v>
      </c>
      <c r="PX24" s="81">
        <v>0</v>
      </c>
      <c r="PY24" s="81">
        <v>1</v>
      </c>
      <c r="PZ24" s="81">
        <v>0</v>
      </c>
      <c r="QA24" s="81">
        <v>0</v>
      </c>
      <c r="QB24" s="81">
        <v>3</v>
      </c>
      <c r="QC24" s="81">
        <v>0</v>
      </c>
      <c r="QD24" s="81">
        <v>1</v>
      </c>
      <c r="QE24" s="81">
        <v>0</v>
      </c>
      <c r="QF24" s="81">
        <v>0</v>
      </c>
      <c r="QG24" s="81">
        <v>0</v>
      </c>
      <c r="QH24" s="81">
        <v>0</v>
      </c>
      <c r="QI24" s="81">
        <v>0</v>
      </c>
      <c r="QJ24" s="81">
        <v>0</v>
      </c>
      <c r="QK24" s="81">
        <v>0</v>
      </c>
      <c r="QL24" s="81">
        <v>0</v>
      </c>
      <c r="QM24" s="81">
        <v>0</v>
      </c>
      <c r="QN24" s="81">
        <v>0</v>
      </c>
      <c r="QO24" s="81">
        <v>0</v>
      </c>
      <c r="QP24" s="81">
        <v>2</v>
      </c>
      <c r="QQ24" s="81">
        <v>2</v>
      </c>
      <c r="QR24" s="81">
        <v>0</v>
      </c>
      <c r="QS24" s="81">
        <v>1</v>
      </c>
      <c r="QT24" s="81">
        <v>0</v>
      </c>
      <c r="QU24" s="81">
        <v>0</v>
      </c>
      <c r="QV24" s="81">
        <v>0</v>
      </c>
      <c r="QW24" s="81">
        <v>0</v>
      </c>
      <c r="QX24" s="81">
        <v>6</v>
      </c>
      <c r="QY24" s="81">
        <v>0</v>
      </c>
      <c r="QZ24" s="81">
        <v>0</v>
      </c>
      <c r="RA24" s="81">
        <v>0</v>
      </c>
      <c r="RB24" s="81">
        <v>1</v>
      </c>
      <c r="RC24" s="81">
        <v>0</v>
      </c>
      <c r="RD24" s="81">
        <v>0</v>
      </c>
      <c r="RE24" s="81">
        <v>0</v>
      </c>
      <c r="RF24" s="81">
        <v>1</v>
      </c>
      <c r="RG24" s="81">
        <v>1</v>
      </c>
      <c r="RH24" s="81">
        <v>0</v>
      </c>
      <c r="RI24" s="81">
        <v>4</v>
      </c>
      <c r="RJ24" s="81">
        <v>0</v>
      </c>
      <c r="RK24" s="81">
        <v>0</v>
      </c>
      <c r="RL24" s="81">
        <v>4</v>
      </c>
      <c r="RM24" s="81">
        <v>0</v>
      </c>
      <c r="RN24" s="81">
        <v>1</v>
      </c>
      <c r="RO24" s="81">
        <v>0</v>
      </c>
      <c r="RP24" s="81">
        <v>0</v>
      </c>
      <c r="RQ24" s="81">
        <v>0</v>
      </c>
      <c r="RR24" s="81">
        <v>0</v>
      </c>
      <c r="RS24" s="81">
        <v>6</v>
      </c>
      <c r="RT24" s="81">
        <v>1</v>
      </c>
      <c r="RU24" s="81">
        <v>0</v>
      </c>
      <c r="RV24" s="81">
        <v>0</v>
      </c>
      <c r="RW24" s="81">
        <v>1</v>
      </c>
      <c r="RX24" s="81">
        <v>0</v>
      </c>
      <c r="RY24" s="81">
        <v>0</v>
      </c>
      <c r="RZ24" s="81">
        <v>0</v>
      </c>
      <c r="SA24" s="81">
        <v>1</v>
      </c>
      <c r="SB24" s="81">
        <v>1</v>
      </c>
      <c r="SC24" s="81">
        <v>0</v>
      </c>
      <c r="SD24" s="81">
        <v>4</v>
      </c>
      <c r="SE24" s="81">
        <v>0</v>
      </c>
      <c r="SF24" s="81">
        <v>0</v>
      </c>
      <c r="SG24" s="81">
        <v>4</v>
      </c>
      <c r="SH24" s="81">
        <v>0</v>
      </c>
    </row>
    <row r="25" spans="1:502">
      <c r="A25" s="18" t="s">
        <v>2138</v>
      </c>
      <c r="B25" s="80">
        <v>17</v>
      </c>
      <c r="C25" s="80">
        <v>17</v>
      </c>
      <c r="D25" s="80">
        <v>1</v>
      </c>
      <c r="E25" s="80">
        <v>2020</v>
      </c>
      <c r="F25" s="80" t="s">
        <v>218</v>
      </c>
      <c r="G25" s="182" t="s">
        <v>2121</v>
      </c>
      <c r="H25" s="80" t="s">
        <v>2122</v>
      </c>
      <c r="I25" s="173"/>
      <c r="J25" s="83">
        <v>0</v>
      </c>
      <c r="K25" s="83">
        <v>0</v>
      </c>
      <c r="L25" s="83">
        <v>0</v>
      </c>
      <c r="M25" s="83">
        <v>0</v>
      </c>
      <c r="N25" s="83">
        <v>0</v>
      </c>
      <c r="O25" s="83">
        <v>0</v>
      </c>
      <c r="P25" s="83">
        <v>0</v>
      </c>
      <c r="Q25" s="83">
        <v>0</v>
      </c>
      <c r="R25" s="83">
        <v>7.2519999999999998</v>
      </c>
      <c r="S25" s="83">
        <v>3.9510000000000001</v>
      </c>
      <c r="T25" s="83">
        <v>0</v>
      </c>
      <c r="U25" s="83">
        <v>0</v>
      </c>
      <c r="V25" s="83">
        <v>0</v>
      </c>
      <c r="W25" s="83">
        <v>0</v>
      </c>
      <c r="X25" s="83">
        <v>0</v>
      </c>
      <c r="Y25" s="83">
        <v>0</v>
      </c>
      <c r="Z25" s="83">
        <v>0</v>
      </c>
      <c r="AA25" s="83">
        <v>0</v>
      </c>
      <c r="AB25" s="83">
        <v>0</v>
      </c>
      <c r="AC25" s="83">
        <v>0</v>
      </c>
      <c r="AD25" s="83">
        <v>5.0279999999999996</v>
      </c>
      <c r="AE25" s="83">
        <v>0</v>
      </c>
      <c r="AF25" s="83">
        <v>0</v>
      </c>
      <c r="AG25" s="83">
        <v>0</v>
      </c>
      <c r="AH25" s="83">
        <v>0</v>
      </c>
      <c r="AI25" s="83">
        <v>0</v>
      </c>
      <c r="AJ25" s="83">
        <v>0</v>
      </c>
      <c r="AK25" s="83">
        <v>0</v>
      </c>
      <c r="AL25" s="83">
        <v>0</v>
      </c>
      <c r="AM25" s="83">
        <v>0</v>
      </c>
      <c r="AN25" s="83">
        <v>23.198</v>
      </c>
      <c r="AO25" s="83">
        <v>0</v>
      </c>
      <c r="AP25" s="83">
        <v>0</v>
      </c>
      <c r="AQ25" s="83">
        <v>0</v>
      </c>
      <c r="AR25" s="83">
        <v>0.52</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2.097</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2.78</v>
      </c>
      <c r="CG25" s="83">
        <v>0</v>
      </c>
      <c r="CH25" s="83">
        <v>0</v>
      </c>
      <c r="CI25" s="83">
        <v>0</v>
      </c>
      <c r="CJ25" s="83">
        <v>0</v>
      </c>
      <c r="CK25" s="83">
        <v>15.143000000000001</v>
      </c>
      <c r="CL25" s="83">
        <v>0</v>
      </c>
      <c r="CM25" s="83">
        <v>0</v>
      </c>
      <c r="CN25" s="83">
        <v>12.757</v>
      </c>
      <c r="CO25" s="83">
        <v>0</v>
      </c>
      <c r="CP25" s="83">
        <v>0</v>
      </c>
      <c r="CQ25" s="83">
        <v>0</v>
      </c>
      <c r="CR25" s="83">
        <v>0</v>
      </c>
      <c r="CS25" s="83">
        <v>42.634</v>
      </c>
      <c r="CT25" s="83">
        <v>0</v>
      </c>
      <c r="CU25" s="83">
        <v>0</v>
      </c>
      <c r="CV25" s="83">
        <v>0</v>
      </c>
      <c r="CW25" s="83">
        <v>0</v>
      </c>
      <c r="CX25" s="83">
        <v>0</v>
      </c>
      <c r="CY25" s="83">
        <v>0</v>
      </c>
      <c r="CZ25" s="83">
        <v>0</v>
      </c>
      <c r="DA25" s="83">
        <v>0</v>
      </c>
      <c r="DB25" s="83">
        <v>7.3239999999999998</v>
      </c>
      <c r="DC25" s="83">
        <v>0</v>
      </c>
      <c r="DD25" s="83">
        <v>0</v>
      </c>
      <c r="DE25" s="83">
        <v>0</v>
      </c>
      <c r="DF25" s="83">
        <v>0</v>
      </c>
      <c r="DG25" s="83">
        <v>0</v>
      </c>
      <c r="DH25" s="83">
        <v>0</v>
      </c>
      <c r="DI25" s="83">
        <v>0</v>
      </c>
      <c r="DJ25" s="83">
        <v>0.52</v>
      </c>
      <c r="DK25" s="83">
        <v>0</v>
      </c>
      <c r="DL25" s="83">
        <v>0</v>
      </c>
      <c r="DM25" s="83">
        <v>0</v>
      </c>
      <c r="DN25" s="83">
        <v>0</v>
      </c>
      <c r="DO25" s="83">
        <v>0</v>
      </c>
      <c r="DP25" s="83">
        <v>0</v>
      </c>
      <c r="DQ25" s="83">
        <v>0</v>
      </c>
      <c r="DR25" s="83">
        <v>0</v>
      </c>
      <c r="DS25" s="83">
        <v>7.2519999999999998</v>
      </c>
      <c r="DT25" s="83">
        <v>3.9510000000000001</v>
      </c>
      <c r="DU25" s="83">
        <v>0</v>
      </c>
      <c r="DV25" s="83">
        <v>0</v>
      </c>
      <c r="DW25" s="83">
        <v>0</v>
      </c>
      <c r="DX25" s="83">
        <v>0</v>
      </c>
      <c r="DY25" s="83">
        <v>0</v>
      </c>
      <c r="DZ25" s="83">
        <v>0</v>
      </c>
      <c r="EA25" s="83">
        <v>0</v>
      </c>
      <c r="EB25" s="83">
        <v>0</v>
      </c>
      <c r="EC25" s="83">
        <v>0</v>
      </c>
      <c r="ED25" s="83">
        <v>0</v>
      </c>
      <c r="EE25" s="83">
        <v>5.0279999999999996</v>
      </c>
      <c r="EF25" s="83">
        <v>0</v>
      </c>
      <c r="EG25" s="83">
        <v>0</v>
      </c>
      <c r="EH25" s="83">
        <v>0</v>
      </c>
      <c r="EI25" s="83">
        <v>0</v>
      </c>
      <c r="EJ25" s="83">
        <v>0</v>
      </c>
      <c r="EK25" s="83">
        <v>0</v>
      </c>
      <c r="EL25" s="83">
        <v>0</v>
      </c>
      <c r="EM25" s="83">
        <v>0</v>
      </c>
      <c r="EN25" s="83">
        <v>0</v>
      </c>
      <c r="EO25" s="83">
        <v>23.198</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2.097</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2.78</v>
      </c>
      <c r="GH25" s="83">
        <v>0</v>
      </c>
      <c r="GI25" s="83">
        <v>0</v>
      </c>
      <c r="GJ25" s="83">
        <v>0</v>
      </c>
      <c r="GK25" s="83">
        <v>0</v>
      </c>
      <c r="GL25" s="83">
        <v>15.143000000000001</v>
      </c>
      <c r="GM25" s="83">
        <v>0</v>
      </c>
      <c r="GN25" s="83">
        <v>0</v>
      </c>
      <c r="GO25" s="83">
        <v>12.757</v>
      </c>
      <c r="GP25" s="83">
        <v>0</v>
      </c>
      <c r="GQ25" s="83">
        <v>0</v>
      </c>
      <c r="GR25" s="83">
        <v>0</v>
      </c>
      <c r="GS25" s="83">
        <v>0</v>
      </c>
      <c r="GT25" s="83">
        <v>42.634</v>
      </c>
      <c r="GU25" s="83">
        <v>0</v>
      </c>
      <c r="GV25" s="83">
        <v>0</v>
      </c>
      <c r="GW25" s="83">
        <v>0</v>
      </c>
      <c r="GX25" s="83">
        <v>0</v>
      </c>
      <c r="GY25" s="83">
        <v>0</v>
      </c>
      <c r="GZ25" s="83">
        <v>0</v>
      </c>
      <c r="HA25" s="83">
        <v>0</v>
      </c>
      <c r="HB25" s="83">
        <v>0</v>
      </c>
      <c r="HC25" s="83">
        <v>7.3239999999999998</v>
      </c>
      <c r="HD25" s="83">
        <v>0</v>
      </c>
      <c r="HE25" s="83">
        <v>0</v>
      </c>
      <c r="HF25" s="83">
        <v>0.52</v>
      </c>
      <c r="HG25" s="83">
        <v>0</v>
      </c>
      <c r="HH25" s="83">
        <v>0</v>
      </c>
      <c r="HI25" s="83">
        <v>0</v>
      </c>
      <c r="HJ25" s="83">
        <v>0</v>
      </c>
      <c r="HK25" s="83">
        <v>39.429000000000002</v>
      </c>
      <c r="HL25" s="83">
        <v>0</v>
      </c>
      <c r="HM25" s="83">
        <v>0</v>
      </c>
      <c r="HN25" s="83">
        <v>0</v>
      </c>
      <c r="HO25" s="83">
        <v>2.097</v>
      </c>
      <c r="HP25" s="83">
        <v>0</v>
      </c>
      <c r="HQ25" s="83">
        <v>0</v>
      </c>
      <c r="HR25" s="83">
        <v>0</v>
      </c>
      <c r="HS25" s="83">
        <v>2.78</v>
      </c>
      <c r="HT25" s="83">
        <v>15.143000000000001</v>
      </c>
      <c r="HU25" s="83">
        <v>0</v>
      </c>
      <c r="HV25" s="83">
        <v>12.757</v>
      </c>
      <c r="HW25" s="83">
        <v>0</v>
      </c>
      <c r="HX25" s="83">
        <v>42.634</v>
      </c>
      <c r="HY25" s="83">
        <v>7.3239999999999998</v>
      </c>
      <c r="HZ25" s="83">
        <v>0</v>
      </c>
      <c r="IA25" s="83">
        <v>0.52</v>
      </c>
      <c r="IB25" s="83">
        <v>0</v>
      </c>
      <c r="IC25" s="83">
        <v>0</v>
      </c>
      <c r="ID25" s="83">
        <v>0</v>
      </c>
      <c r="IE25" s="83">
        <v>0</v>
      </c>
      <c r="IF25" s="83">
        <v>39.429000000000002</v>
      </c>
      <c r="IG25" s="83">
        <v>0.52</v>
      </c>
      <c r="IH25" s="83">
        <v>0</v>
      </c>
      <c r="II25" s="83">
        <v>0</v>
      </c>
      <c r="IJ25" s="83">
        <v>2.097</v>
      </c>
      <c r="IK25" s="83">
        <v>0</v>
      </c>
      <c r="IL25" s="83">
        <v>0</v>
      </c>
      <c r="IM25" s="83">
        <v>0</v>
      </c>
      <c r="IN25" s="83">
        <v>2.78</v>
      </c>
      <c r="IO25" s="83">
        <v>15.143000000000001</v>
      </c>
      <c r="IP25" s="83">
        <v>0</v>
      </c>
      <c r="IQ25" s="83">
        <v>12.757</v>
      </c>
      <c r="IR25" s="83">
        <v>0</v>
      </c>
      <c r="IS25" s="83">
        <v>42.634</v>
      </c>
      <c r="IT25" s="83">
        <v>7.3239999999999998</v>
      </c>
      <c r="IU25" s="83">
        <v>0</v>
      </c>
      <c r="IV25" s="84">
        <v>0</v>
      </c>
      <c r="IW25" s="81">
        <v>0</v>
      </c>
      <c r="IX25" s="81">
        <v>0</v>
      </c>
      <c r="IY25" s="81">
        <v>0</v>
      </c>
      <c r="IZ25" s="81">
        <v>0</v>
      </c>
      <c r="JA25" s="81">
        <v>0</v>
      </c>
      <c r="JB25" s="81">
        <v>0</v>
      </c>
      <c r="JC25" s="81">
        <v>0</v>
      </c>
      <c r="JD25" s="81">
        <v>0</v>
      </c>
      <c r="JE25" s="81">
        <v>2</v>
      </c>
      <c r="JF25" s="81">
        <v>1</v>
      </c>
      <c r="JG25" s="81">
        <v>0</v>
      </c>
      <c r="JH25" s="81">
        <v>0</v>
      </c>
      <c r="JI25" s="81">
        <v>0</v>
      </c>
      <c r="JJ25" s="81">
        <v>0</v>
      </c>
      <c r="JK25" s="81">
        <v>0</v>
      </c>
      <c r="JL25" s="81">
        <v>0</v>
      </c>
      <c r="JM25" s="81">
        <v>0</v>
      </c>
      <c r="JN25" s="81">
        <v>0</v>
      </c>
      <c r="JO25" s="81">
        <v>0</v>
      </c>
      <c r="JP25" s="81">
        <v>0</v>
      </c>
      <c r="JQ25" s="81">
        <v>1</v>
      </c>
      <c r="JR25" s="81">
        <v>0</v>
      </c>
      <c r="JS25" s="81">
        <v>0</v>
      </c>
      <c r="JT25" s="81">
        <v>0</v>
      </c>
      <c r="JU25" s="81">
        <v>0</v>
      </c>
      <c r="JV25" s="81">
        <v>0</v>
      </c>
      <c r="JW25" s="81">
        <v>0</v>
      </c>
      <c r="JX25" s="81">
        <v>0</v>
      </c>
      <c r="JY25" s="81">
        <v>0</v>
      </c>
      <c r="JZ25" s="81">
        <v>0</v>
      </c>
      <c r="KA25" s="81">
        <v>2</v>
      </c>
      <c r="KB25" s="81">
        <v>0</v>
      </c>
      <c r="KC25" s="81">
        <v>0</v>
      </c>
      <c r="KD25" s="81">
        <v>0</v>
      </c>
      <c r="KE25" s="81">
        <v>1</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1</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1</v>
      </c>
      <c r="LT25" s="81">
        <v>0</v>
      </c>
      <c r="LU25" s="81">
        <v>0</v>
      </c>
      <c r="LV25" s="81">
        <v>0</v>
      </c>
      <c r="LW25" s="81">
        <v>0</v>
      </c>
      <c r="LX25" s="81">
        <v>1</v>
      </c>
      <c r="LY25" s="81">
        <v>0</v>
      </c>
      <c r="LZ25" s="81">
        <v>0</v>
      </c>
      <c r="MA25" s="81">
        <v>4</v>
      </c>
      <c r="MB25" s="81">
        <v>0</v>
      </c>
      <c r="MC25" s="81">
        <v>0</v>
      </c>
      <c r="MD25" s="81">
        <v>0</v>
      </c>
      <c r="ME25" s="81">
        <v>0</v>
      </c>
      <c r="MF25" s="81">
        <v>2</v>
      </c>
      <c r="MG25" s="81">
        <v>0</v>
      </c>
      <c r="MH25" s="81">
        <v>0</v>
      </c>
      <c r="MI25" s="81">
        <v>0</v>
      </c>
      <c r="MJ25" s="81">
        <v>0</v>
      </c>
      <c r="MK25" s="81">
        <v>0</v>
      </c>
      <c r="ML25" s="81">
        <v>0</v>
      </c>
      <c r="MM25" s="81">
        <v>0</v>
      </c>
      <c r="MN25" s="81">
        <v>0</v>
      </c>
      <c r="MO25" s="81">
        <v>2</v>
      </c>
      <c r="MP25" s="81">
        <v>0</v>
      </c>
      <c r="MQ25" s="81">
        <v>0</v>
      </c>
      <c r="MR25" s="81">
        <v>0</v>
      </c>
      <c r="MS25" s="81">
        <v>0</v>
      </c>
      <c r="MT25" s="81">
        <v>0</v>
      </c>
      <c r="MU25" s="81">
        <v>0</v>
      </c>
      <c r="MV25" s="81">
        <v>0</v>
      </c>
      <c r="MW25" s="81">
        <v>1</v>
      </c>
      <c r="MX25" s="81">
        <v>0</v>
      </c>
      <c r="MY25" s="81">
        <v>0</v>
      </c>
      <c r="MZ25" s="81">
        <v>0</v>
      </c>
      <c r="NA25" s="81">
        <v>0</v>
      </c>
      <c r="NB25" s="81">
        <v>0</v>
      </c>
      <c r="NC25" s="81">
        <v>0</v>
      </c>
      <c r="ND25" s="81">
        <v>0</v>
      </c>
      <c r="NE25" s="81">
        <v>0</v>
      </c>
      <c r="NF25" s="81">
        <v>2</v>
      </c>
      <c r="NG25" s="81">
        <v>1</v>
      </c>
      <c r="NH25" s="81">
        <v>0</v>
      </c>
      <c r="NI25" s="81">
        <v>0</v>
      </c>
      <c r="NJ25" s="81">
        <v>0</v>
      </c>
      <c r="NK25" s="81">
        <v>0</v>
      </c>
      <c r="NL25" s="81">
        <v>0</v>
      </c>
      <c r="NM25" s="81">
        <v>0</v>
      </c>
      <c r="NN25" s="81">
        <v>0</v>
      </c>
      <c r="NO25" s="81">
        <v>0</v>
      </c>
      <c r="NP25" s="81">
        <v>0</v>
      </c>
      <c r="NQ25" s="81">
        <v>0</v>
      </c>
      <c r="NR25" s="81">
        <v>1</v>
      </c>
      <c r="NS25" s="81">
        <v>0</v>
      </c>
      <c r="NT25" s="81">
        <v>0</v>
      </c>
      <c r="NU25" s="81">
        <v>0</v>
      </c>
      <c r="NV25" s="81">
        <v>0</v>
      </c>
      <c r="NW25" s="81">
        <v>0</v>
      </c>
      <c r="NX25" s="81">
        <v>0</v>
      </c>
      <c r="NY25" s="81">
        <v>0</v>
      </c>
      <c r="NZ25" s="81">
        <v>0</v>
      </c>
      <c r="OA25" s="81">
        <v>0</v>
      </c>
      <c r="OB25" s="81">
        <v>2</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1</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1</v>
      </c>
      <c r="PU25" s="81">
        <v>0</v>
      </c>
      <c r="PV25" s="81">
        <v>0</v>
      </c>
      <c r="PW25" s="81">
        <v>0</v>
      </c>
      <c r="PX25" s="81">
        <v>0</v>
      </c>
      <c r="PY25" s="81">
        <v>1</v>
      </c>
      <c r="PZ25" s="81">
        <v>0</v>
      </c>
      <c r="QA25" s="81">
        <v>0</v>
      </c>
      <c r="QB25" s="81">
        <v>4</v>
      </c>
      <c r="QC25" s="81">
        <v>0</v>
      </c>
      <c r="QD25" s="81">
        <v>0</v>
      </c>
      <c r="QE25" s="81">
        <v>0</v>
      </c>
      <c r="QF25" s="81">
        <v>0</v>
      </c>
      <c r="QG25" s="81">
        <v>2</v>
      </c>
      <c r="QH25" s="81">
        <v>0</v>
      </c>
      <c r="QI25" s="81">
        <v>0</v>
      </c>
      <c r="QJ25" s="81">
        <v>0</v>
      </c>
      <c r="QK25" s="81">
        <v>0</v>
      </c>
      <c r="QL25" s="81">
        <v>0</v>
      </c>
      <c r="QM25" s="81">
        <v>0</v>
      </c>
      <c r="QN25" s="81">
        <v>0</v>
      </c>
      <c r="QO25" s="81">
        <v>0</v>
      </c>
      <c r="QP25" s="81">
        <v>2</v>
      </c>
      <c r="QQ25" s="81">
        <v>0</v>
      </c>
      <c r="QR25" s="81">
        <v>0</v>
      </c>
      <c r="QS25" s="81">
        <v>1</v>
      </c>
      <c r="QT25" s="81">
        <v>0</v>
      </c>
      <c r="QU25" s="81">
        <v>0</v>
      </c>
      <c r="QV25" s="81">
        <v>0</v>
      </c>
      <c r="QW25" s="81">
        <v>0</v>
      </c>
      <c r="QX25" s="81">
        <v>6</v>
      </c>
      <c r="QY25" s="81">
        <v>0</v>
      </c>
      <c r="QZ25" s="81">
        <v>0</v>
      </c>
      <c r="RA25" s="81">
        <v>0</v>
      </c>
      <c r="RB25" s="81">
        <v>1</v>
      </c>
      <c r="RC25" s="81">
        <v>0</v>
      </c>
      <c r="RD25" s="81">
        <v>0</v>
      </c>
      <c r="RE25" s="81">
        <v>0</v>
      </c>
      <c r="RF25" s="81">
        <v>1</v>
      </c>
      <c r="RG25" s="81">
        <v>1</v>
      </c>
      <c r="RH25" s="81">
        <v>0</v>
      </c>
      <c r="RI25" s="81">
        <v>4</v>
      </c>
      <c r="RJ25" s="81">
        <v>0</v>
      </c>
      <c r="RK25" s="81">
        <v>2</v>
      </c>
      <c r="RL25" s="81">
        <v>2</v>
      </c>
      <c r="RM25" s="81">
        <v>0</v>
      </c>
      <c r="RN25" s="81">
        <v>1</v>
      </c>
      <c r="RO25" s="81">
        <v>0</v>
      </c>
      <c r="RP25" s="81">
        <v>0</v>
      </c>
      <c r="RQ25" s="81">
        <v>0</v>
      </c>
      <c r="RR25" s="81">
        <v>0</v>
      </c>
      <c r="RS25" s="81">
        <v>6</v>
      </c>
      <c r="RT25" s="81">
        <v>1</v>
      </c>
      <c r="RU25" s="81">
        <v>0</v>
      </c>
      <c r="RV25" s="81">
        <v>0</v>
      </c>
      <c r="RW25" s="81">
        <v>1</v>
      </c>
      <c r="RX25" s="81">
        <v>0</v>
      </c>
      <c r="RY25" s="81">
        <v>0</v>
      </c>
      <c r="RZ25" s="81">
        <v>0</v>
      </c>
      <c r="SA25" s="81">
        <v>1</v>
      </c>
      <c r="SB25" s="81">
        <v>1</v>
      </c>
      <c r="SC25" s="81">
        <v>0</v>
      </c>
      <c r="SD25" s="81">
        <v>4</v>
      </c>
      <c r="SE25" s="81">
        <v>0</v>
      </c>
      <c r="SF25" s="81">
        <v>2</v>
      </c>
      <c r="SG25" s="81">
        <v>2</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2290</v>
      </c>
      <c r="B10" s="80">
        <v>2</v>
      </c>
      <c r="C10" s="80">
        <v>18</v>
      </c>
      <c r="D10" s="80">
        <v>2</v>
      </c>
      <c r="E10" s="80">
        <v>2022</v>
      </c>
      <c r="F10" s="80" t="s">
        <v>568</v>
      </c>
      <c r="G10" s="182" t="s">
        <v>2287</v>
      </c>
      <c r="H10" s="80" t="s">
        <v>2288</v>
      </c>
      <c r="I10" s="173"/>
      <c r="J10" s="83">
        <v>239787</v>
      </c>
      <c r="K10" s="81">
        <v>307541218</v>
      </c>
      <c r="L10" s="81">
        <v>1606141</v>
      </c>
      <c r="M10" s="81">
        <v>2059225790</v>
      </c>
      <c r="N10" s="81">
        <v>4000</v>
      </c>
      <c r="O10" s="81">
        <v>9960529.0000000019</v>
      </c>
      <c r="P10" s="81">
        <v>0</v>
      </c>
      <c r="Q10" s="81">
        <v>0</v>
      </c>
      <c r="R10" s="81">
        <v>0</v>
      </c>
      <c r="S10" s="81">
        <v>0</v>
      </c>
      <c r="T10" s="81">
        <v>0</v>
      </c>
      <c r="U10" s="81">
        <v>0</v>
      </c>
      <c r="V10" s="81">
        <v>5</v>
      </c>
      <c r="W10" s="81">
        <v>0</v>
      </c>
      <c r="X10" s="81">
        <v>0</v>
      </c>
      <c r="Y10" s="81">
        <v>31150.999999999996</v>
      </c>
      <c r="Z10" s="81">
        <v>2376758688</v>
      </c>
      <c r="AA10" s="81">
        <v>508238817</v>
      </c>
      <c r="AB10" s="81">
        <v>2163535999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2270</v>
      </c>
      <c r="B11" s="80">
        <v>3</v>
      </c>
      <c r="C11" s="80">
        <v>18</v>
      </c>
      <c r="D11" s="80">
        <v>3</v>
      </c>
      <c r="E11" s="80">
        <v>2022</v>
      </c>
      <c r="F11" s="80" t="s">
        <v>568</v>
      </c>
      <c r="G11" s="182" t="s">
        <v>2267</v>
      </c>
      <c r="H11" s="80" t="s">
        <v>2268</v>
      </c>
      <c r="I11" s="173"/>
      <c r="J11" s="83">
        <v>618492</v>
      </c>
      <c r="K11" s="81">
        <v>805864512</v>
      </c>
      <c r="L11" s="81">
        <v>2762904</v>
      </c>
      <c r="M11" s="81">
        <v>3598584870</v>
      </c>
      <c r="N11" s="81">
        <v>112100</v>
      </c>
      <c r="O11" s="81">
        <v>245913526.00000003</v>
      </c>
      <c r="P11" s="81">
        <v>2054</v>
      </c>
      <c r="Q11" s="81">
        <v>12108066</v>
      </c>
      <c r="R11" s="81">
        <v>0</v>
      </c>
      <c r="S11" s="81">
        <v>0</v>
      </c>
      <c r="T11" s="81">
        <v>0</v>
      </c>
      <c r="U11" s="81">
        <v>0</v>
      </c>
      <c r="V11" s="81">
        <v>398</v>
      </c>
      <c r="W11" s="81">
        <v>0</v>
      </c>
      <c r="X11" s="81">
        <v>0</v>
      </c>
      <c r="Y11" s="81">
        <v>2438328</v>
      </c>
      <c r="Z11" s="81">
        <v>4664909302</v>
      </c>
      <c r="AA11" s="81">
        <v>1396784044</v>
      </c>
      <c r="AB11" s="81">
        <v>6098882516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2334</v>
      </c>
      <c r="B12" s="80">
        <v>4</v>
      </c>
      <c r="C12" s="80">
        <v>18</v>
      </c>
      <c r="D12" s="80">
        <v>4</v>
      </c>
      <c r="E12" s="80">
        <v>2022</v>
      </c>
      <c r="F12" s="80" t="s">
        <v>568</v>
      </c>
      <c r="G12" s="182" t="s">
        <v>2331</v>
      </c>
      <c r="H12" s="80" t="s">
        <v>2332</v>
      </c>
      <c r="I12" s="173"/>
      <c r="J12" s="83">
        <v>293115</v>
      </c>
      <c r="K12" s="81">
        <v>381436088</v>
      </c>
      <c r="L12" s="81">
        <v>2223558</v>
      </c>
      <c r="M12" s="81">
        <v>2892251362</v>
      </c>
      <c r="N12" s="81">
        <v>62100</v>
      </c>
      <c r="O12" s="81">
        <v>129326561</v>
      </c>
      <c r="P12" s="81">
        <v>3148</v>
      </c>
      <c r="Q12" s="81">
        <v>18554145.000000004</v>
      </c>
      <c r="R12" s="81">
        <v>0</v>
      </c>
      <c r="S12" s="81">
        <v>0</v>
      </c>
      <c r="T12" s="81">
        <v>116435</v>
      </c>
      <c r="U12" s="81">
        <v>3014</v>
      </c>
      <c r="V12" s="81">
        <v>2729</v>
      </c>
      <c r="W12" s="81">
        <v>813885398</v>
      </c>
      <c r="X12" s="81">
        <v>18481603</v>
      </c>
      <c r="Y12" s="81">
        <v>16732756.000000002</v>
      </c>
      <c r="Z12" s="81">
        <v>4270667913.0000005</v>
      </c>
      <c r="AA12" s="81">
        <v>679132955</v>
      </c>
      <c r="AB12" s="81">
        <v>3069684804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2266</v>
      </c>
      <c r="B13" s="80">
        <v>5</v>
      </c>
      <c r="C13" s="80">
        <v>18</v>
      </c>
      <c r="D13" s="80">
        <v>5</v>
      </c>
      <c r="E13" s="80">
        <v>2022</v>
      </c>
      <c r="F13" s="80" t="s">
        <v>568</v>
      </c>
      <c r="G13" s="182" t="s">
        <v>2263</v>
      </c>
      <c r="H13" s="80" t="s">
        <v>2264</v>
      </c>
      <c r="I13" s="173"/>
      <c r="J13" s="83">
        <v>349596</v>
      </c>
      <c r="K13" s="81">
        <v>436577153</v>
      </c>
      <c r="L13" s="81">
        <v>607606</v>
      </c>
      <c r="M13" s="81">
        <v>758440006</v>
      </c>
      <c r="N13" s="81">
        <v>39400</v>
      </c>
      <c r="O13" s="81">
        <v>89677680</v>
      </c>
      <c r="P13" s="81">
        <v>1160</v>
      </c>
      <c r="Q13" s="81">
        <v>6839613</v>
      </c>
      <c r="R13" s="81">
        <v>0</v>
      </c>
      <c r="S13" s="81">
        <v>0</v>
      </c>
      <c r="T13" s="81">
        <v>0</v>
      </c>
      <c r="U13" s="81">
        <v>0</v>
      </c>
      <c r="V13" s="81">
        <v>529</v>
      </c>
      <c r="W13" s="81">
        <v>0</v>
      </c>
      <c r="X13" s="81">
        <v>0</v>
      </c>
      <c r="Y13" s="81">
        <v>3241130</v>
      </c>
      <c r="Z13" s="81">
        <v>1294775582.0000002</v>
      </c>
      <c r="AA13" s="81">
        <v>772153248</v>
      </c>
      <c r="AB13" s="81">
        <v>3464063586.9999995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2314</v>
      </c>
      <c r="B14" s="80">
        <v>6</v>
      </c>
      <c r="C14" s="80">
        <v>18</v>
      </c>
      <c r="D14" s="80">
        <v>6</v>
      </c>
      <c r="E14" s="80">
        <v>2022</v>
      </c>
      <c r="F14" s="80" t="s">
        <v>568</v>
      </c>
      <c r="G14" s="182" t="s">
        <v>2311</v>
      </c>
      <c r="H14" s="80" t="s">
        <v>2312</v>
      </c>
      <c r="I14" s="173"/>
      <c r="J14" s="83">
        <v>23175</v>
      </c>
      <c r="K14" s="81">
        <v>28427785</v>
      </c>
      <c r="L14" s="81">
        <v>225370</v>
      </c>
      <c r="M14" s="81">
        <v>276749413</v>
      </c>
      <c r="N14" s="81">
        <v>25100</v>
      </c>
      <c r="O14" s="81">
        <v>68122403</v>
      </c>
      <c r="P14" s="81">
        <v>0</v>
      </c>
      <c r="Q14" s="81">
        <v>0</v>
      </c>
      <c r="R14" s="81">
        <v>0</v>
      </c>
      <c r="S14" s="81">
        <v>0</v>
      </c>
      <c r="T14" s="81">
        <v>0</v>
      </c>
      <c r="U14" s="81">
        <v>0</v>
      </c>
      <c r="V14" s="81">
        <v>0</v>
      </c>
      <c r="W14" s="81">
        <v>0</v>
      </c>
      <c r="X14" s="81">
        <v>0</v>
      </c>
      <c r="Y14" s="81">
        <v>0</v>
      </c>
      <c r="Z14" s="81">
        <v>373299601</v>
      </c>
      <c r="AA14" s="81">
        <v>10482622</v>
      </c>
      <c r="AB14" s="81">
        <v>129720032.99999999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2310</v>
      </c>
      <c r="B15" s="80">
        <v>7</v>
      </c>
      <c r="C15" s="80">
        <v>18</v>
      </c>
      <c r="D15" s="80">
        <v>7</v>
      </c>
      <c r="E15" s="80">
        <v>2022</v>
      </c>
      <c r="F15" s="80" t="s">
        <v>568</v>
      </c>
      <c r="G15" s="182" t="s">
        <v>2307</v>
      </c>
      <c r="H15" s="80" t="s">
        <v>2308</v>
      </c>
      <c r="I15" s="173"/>
      <c r="J15" s="83">
        <v>68176</v>
      </c>
      <c r="K15" s="81">
        <v>87938036</v>
      </c>
      <c r="L15" s="81">
        <v>158070</v>
      </c>
      <c r="M15" s="81">
        <v>203801467</v>
      </c>
      <c r="N15" s="81">
        <v>14100</v>
      </c>
      <c r="O15" s="81">
        <v>33199124.000000004</v>
      </c>
      <c r="P15" s="81">
        <v>0</v>
      </c>
      <c r="Q15" s="81">
        <v>0</v>
      </c>
      <c r="R15" s="81">
        <v>0</v>
      </c>
      <c r="S15" s="81">
        <v>0</v>
      </c>
      <c r="T15" s="81">
        <v>0</v>
      </c>
      <c r="U15" s="81">
        <v>0</v>
      </c>
      <c r="V15" s="81">
        <v>0</v>
      </c>
      <c r="W15" s="81">
        <v>0</v>
      </c>
      <c r="X15" s="81">
        <v>0</v>
      </c>
      <c r="Y15" s="81">
        <v>0</v>
      </c>
      <c r="Z15" s="81">
        <v>324938627</v>
      </c>
      <c r="AA15" s="81">
        <v>100957586</v>
      </c>
      <c r="AB15" s="81">
        <v>553883698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2330</v>
      </c>
      <c r="B16" s="80">
        <v>8</v>
      </c>
      <c r="C16" s="80">
        <v>18</v>
      </c>
      <c r="D16" s="80">
        <v>8</v>
      </c>
      <c r="E16" s="80">
        <v>2022</v>
      </c>
      <c r="F16" s="80" t="s">
        <v>568</v>
      </c>
      <c r="G16" s="182" t="s">
        <v>2327</v>
      </c>
      <c r="H16" s="80" t="s">
        <v>2328</v>
      </c>
      <c r="I16" s="173"/>
      <c r="J16" s="83">
        <v>265969</v>
      </c>
      <c r="K16" s="81">
        <v>320403937</v>
      </c>
      <c r="L16" s="81">
        <v>2495129</v>
      </c>
      <c r="M16" s="81">
        <v>3011735030</v>
      </c>
      <c r="N16" s="81">
        <v>609500</v>
      </c>
      <c r="O16" s="81">
        <v>1642872408</v>
      </c>
      <c r="P16" s="81">
        <v>0</v>
      </c>
      <c r="Q16" s="81">
        <v>0</v>
      </c>
      <c r="R16" s="81">
        <v>0</v>
      </c>
      <c r="S16" s="81">
        <v>0</v>
      </c>
      <c r="T16" s="81">
        <v>0</v>
      </c>
      <c r="U16" s="81">
        <v>0</v>
      </c>
      <c r="V16" s="81">
        <v>0</v>
      </c>
      <c r="W16" s="81">
        <v>0</v>
      </c>
      <c r="X16" s="81">
        <v>0</v>
      </c>
      <c r="Y16" s="81">
        <v>0</v>
      </c>
      <c r="Z16" s="81">
        <v>4975011375</v>
      </c>
      <c r="AA16" s="81">
        <v>332214666</v>
      </c>
      <c r="AB16" s="81">
        <v>2021754031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2282</v>
      </c>
      <c r="B17" s="80">
        <v>9</v>
      </c>
      <c r="C17" s="80">
        <v>18</v>
      </c>
      <c r="D17" s="80">
        <v>9</v>
      </c>
      <c r="E17" s="80">
        <v>2022</v>
      </c>
      <c r="F17" s="80" t="s">
        <v>568</v>
      </c>
      <c r="G17" s="182" t="s">
        <v>2279</v>
      </c>
      <c r="H17" s="80" t="s">
        <v>2280</v>
      </c>
      <c r="I17" s="173"/>
      <c r="J17" s="83">
        <v>215163</v>
      </c>
      <c r="K17" s="81">
        <v>272614254</v>
      </c>
      <c r="L17" s="81">
        <v>932664</v>
      </c>
      <c r="M17" s="81">
        <v>1181907132</v>
      </c>
      <c r="N17" s="81">
        <v>163400</v>
      </c>
      <c r="O17" s="81">
        <v>398978941.99999994</v>
      </c>
      <c r="P17" s="81">
        <v>1290</v>
      </c>
      <c r="Q17" s="81">
        <v>7715257.9999999991</v>
      </c>
      <c r="R17" s="81">
        <v>0</v>
      </c>
      <c r="S17" s="81">
        <v>0</v>
      </c>
      <c r="T17" s="81">
        <v>0</v>
      </c>
      <c r="U17" s="81">
        <v>0</v>
      </c>
      <c r="V17" s="81">
        <v>0</v>
      </c>
      <c r="W17" s="81">
        <v>0</v>
      </c>
      <c r="X17" s="81">
        <v>0</v>
      </c>
      <c r="Y17" s="81">
        <v>0</v>
      </c>
      <c r="Z17" s="81">
        <v>1861215586.0000002</v>
      </c>
      <c r="AA17" s="81">
        <v>383116979</v>
      </c>
      <c r="AB17" s="81">
        <v>1801288482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2306</v>
      </c>
      <c r="B18" s="80">
        <v>10</v>
      </c>
      <c r="C18" s="80">
        <v>18</v>
      </c>
      <c r="D18" s="80">
        <v>10</v>
      </c>
      <c r="E18" s="80">
        <v>2022</v>
      </c>
      <c r="F18" s="80" t="s">
        <v>568</v>
      </c>
      <c r="G18" s="182" t="s">
        <v>2303</v>
      </c>
      <c r="H18" s="80" t="s">
        <v>2304</v>
      </c>
      <c r="I18" s="173"/>
      <c r="J18" s="83">
        <v>57656</v>
      </c>
      <c r="K18" s="81">
        <v>74699315</v>
      </c>
      <c r="L18" s="81">
        <v>147483</v>
      </c>
      <c r="M18" s="81">
        <v>190919948</v>
      </c>
      <c r="N18" s="81">
        <v>9200</v>
      </c>
      <c r="O18" s="81">
        <v>20241191</v>
      </c>
      <c r="P18" s="81">
        <v>0</v>
      </c>
      <c r="Q18" s="81">
        <v>0</v>
      </c>
      <c r="R18" s="81">
        <v>0</v>
      </c>
      <c r="S18" s="81">
        <v>0</v>
      </c>
      <c r="T18" s="81">
        <v>0</v>
      </c>
      <c r="U18" s="81">
        <v>0</v>
      </c>
      <c r="V18" s="81">
        <v>0</v>
      </c>
      <c r="W18" s="81">
        <v>0</v>
      </c>
      <c r="X18" s="81">
        <v>0</v>
      </c>
      <c r="Y18" s="81">
        <v>0</v>
      </c>
      <c r="Z18" s="81">
        <v>285860454</v>
      </c>
      <c r="AA18" s="81">
        <v>91950760</v>
      </c>
      <c r="AB18" s="81">
        <v>638039318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2140</v>
      </c>
      <c r="B19" s="80">
        <v>11</v>
      </c>
      <c r="C19" s="80">
        <v>18</v>
      </c>
      <c r="D19" s="80">
        <v>11</v>
      </c>
      <c r="E19" s="80">
        <v>2022</v>
      </c>
      <c r="F19" s="80" t="s">
        <v>568</v>
      </c>
      <c r="G19" s="182" t="s">
        <v>2121</v>
      </c>
      <c r="H19" s="80" t="s">
        <v>2122</v>
      </c>
      <c r="I19" s="173"/>
      <c r="J19" s="83">
        <v>936211</v>
      </c>
      <c r="K19" s="81">
        <v>1215264938</v>
      </c>
      <c r="L19" s="81">
        <v>1755664</v>
      </c>
      <c r="M19" s="81">
        <v>2277557751.9999995</v>
      </c>
      <c r="N19" s="81">
        <v>80400</v>
      </c>
      <c r="O19" s="81">
        <v>200836313</v>
      </c>
      <c r="P19" s="81">
        <v>138</v>
      </c>
      <c r="Q19" s="81">
        <v>703744</v>
      </c>
      <c r="R19" s="81">
        <v>0</v>
      </c>
      <c r="S19" s="81">
        <v>0</v>
      </c>
      <c r="T19" s="81">
        <v>0</v>
      </c>
      <c r="U19" s="81">
        <v>0</v>
      </c>
      <c r="V19" s="81">
        <v>0</v>
      </c>
      <c r="W19" s="81">
        <v>0</v>
      </c>
      <c r="X19" s="81">
        <v>0</v>
      </c>
      <c r="Y19" s="81">
        <v>0</v>
      </c>
      <c r="Z19" s="81">
        <v>3694362746.9999995</v>
      </c>
      <c r="AA19" s="81">
        <v>1951455753</v>
      </c>
      <c r="AB19" s="81">
        <v>9528355379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2294</v>
      </c>
      <c r="B20" s="80">
        <v>12</v>
      </c>
      <c r="C20" s="80">
        <v>18</v>
      </c>
      <c r="D20" s="80">
        <v>12</v>
      </c>
      <c r="E20" s="80">
        <v>2022</v>
      </c>
      <c r="F20" s="80" t="s">
        <v>568</v>
      </c>
      <c r="G20" s="182" t="s">
        <v>2291</v>
      </c>
      <c r="H20" s="80" t="s">
        <v>2292</v>
      </c>
      <c r="I20" s="173"/>
      <c r="J20" s="83">
        <v>242149</v>
      </c>
      <c r="K20" s="81">
        <v>307113505.00000006</v>
      </c>
      <c r="L20" s="81">
        <v>884628</v>
      </c>
      <c r="M20" s="81">
        <v>1120814416.9999998</v>
      </c>
      <c r="N20" s="81">
        <v>13000</v>
      </c>
      <c r="O20" s="81">
        <v>24748476.999999996</v>
      </c>
      <c r="P20" s="81">
        <v>1041</v>
      </c>
      <c r="Q20" s="81">
        <v>6138214</v>
      </c>
      <c r="R20" s="81">
        <v>0</v>
      </c>
      <c r="S20" s="81">
        <v>0</v>
      </c>
      <c r="T20" s="81">
        <v>3885</v>
      </c>
      <c r="U20" s="81">
        <v>428</v>
      </c>
      <c r="V20" s="81">
        <v>598</v>
      </c>
      <c r="W20" s="81">
        <v>26415711</v>
      </c>
      <c r="X20" s="81">
        <v>2625477</v>
      </c>
      <c r="Y20" s="81">
        <v>3665710.0000000005</v>
      </c>
      <c r="Z20" s="81">
        <v>1491521511.0000002</v>
      </c>
      <c r="AA20" s="81">
        <v>556795219</v>
      </c>
      <c r="AB20" s="81">
        <v>2526003310</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2278</v>
      </c>
      <c r="B21" s="80">
        <v>13</v>
      </c>
      <c r="C21" s="80">
        <v>18</v>
      </c>
      <c r="D21" s="80">
        <v>13</v>
      </c>
      <c r="E21" s="80">
        <v>2022</v>
      </c>
      <c r="F21" s="80" t="s">
        <v>568</v>
      </c>
      <c r="G21" s="182" t="s">
        <v>2275</v>
      </c>
      <c r="H21" s="80" t="s">
        <v>2276</v>
      </c>
      <c r="I21" s="173"/>
      <c r="J21" s="83">
        <v>131716</v>
      </c>
      <c r="K21" s="81">
        <v>161896049</v>
      </c>
      <c r="L21" s="81">
        <v>70997</v>
      </c>
      <c r="M21" s="81">
        <v>87461275</v>
      </c>
      <c r="N21" s="81">
        <v>182700</v>
      </c>
      <c r="O21" s="81">
        <v>473397860</v>
      </c>
      <c r="P21" s="81">
        <v>0</v>
      </c>
      <c r="Q21" s="81">
        <v>0</v>
      </c>
      <c r="R21" s="81">
        <v>0</v>
      </c>
      <c r="S21" s="81">
        <v>0</v>
      </c>
      <c r="T21" s="81">
        <v>0</v>
      </c>
      <c r="U21" s="81">
        <v>0</v>
      </c>
      <c r="V21" s="81">
        <v>0</v>
      </c>
      <c r="W21" s="81">
        <v>0</v>
      </c>
      <c r="X21" s="81">
        <v>0</v>
      </c>
      <c r="Y21" s="81">
        <v>0</v>
      </c>
      <c r="Z21" s="81">
        <v>722755184</v>
      </c>
      <c r="AA21" s="81">
        <v>78930032</v>
      </c>
      <c r="AB21" s="81">
        <v>1005068447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2302</v>
      </c>
      <c r="B22" s="80">
        <v>14</v>
      </c>
      <c r="C22" s="80">
        <v>18</v>
      </c>
      <c r="D22" s="80">
        <v>14</v>
      </c>
      <c r="E22" s="80">
        <v>2022</v>
      </c>
      <c r="F22" s="80" t="s">
        <v>568</v>
      </c>
      <c r="G22" s="182" t="s">
        <v>2299</v>
      </c>
      <c r="H22" s="80" t="s">
        <v>2300</v>
      </c>
      <c r="I22" s="173"/>
      <c r="J22" s="83">
        <v>233018</v>
      </c>
      <c r="K22" s="81">
        <v>310277365</v>
      </c>
      <c r="L22" s="81">
        <v>341961</v>
      </c>
      <c r="M22" s="81">
        <v>453893353</v>
      </c>
      <c r="N22" s="81">
        <v>1550700</v>
      </c>
      <c r="O22" s="81">
        <v>4003652228</v>
      </c>
      <c r="P22" s="81">
        <v>0</v>
      </c>
      <c r="Q22" s="81">
        <v>0</v>
      </c>
      <c r="R22" s="81">
        <v>0</v>
      </c>
      <c r="S22" s="81">
        <v>0</v>
      </c>
      <c r="T22" s="81">
        <v>0</v>
      </c>
      <c r="U22" s="81">
        <v>0</v>
      </c>
      <c r="V22" s="81">
        <v>0</v>
      </c>
      <c r="W22" s="81">
        <v>0</v>
      </c>
      <c r="X22" s="81">
        <v>0</v>
      </c>
      <c r="Y22" s="81">
        <v>0</v>
      </c>
      <c r="Z22" s="81">
        <v>4767822946</v>
      </c>
      <c r="AA22" s="81">
        <v>228934494</v>
      </c>
      <c r="AB22" s="81">
        <v>1661042003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2322</v>
      </c>
      <c r="B23" s="80">
        <v>15</v>
      </c>
      <c r="C23" s="80">
        <v>18</v>
      </c>
      <c r="D23" s="80">
        <v>15</v>
      </c>
      <c r="E23" s="80">
        <v>2022</v>
      </c>
      <c r="F23" s="80" t="s">
        <v>568</v>
      </c>
      <c r="G23" s="182" t="s">
        <v>2319</v>
      </c>
      <c r="H23" s="80" t="s">
        <v>2320</v>
      </c>
      <c r="I23" s="173"/>
      <c r="J23" s="83">
        <v>95878</v>
      </c>
      <c r="K23" s="81">
        <v>122233516.00000001</v>
      </c>
      <c r="L23" s="81">
        <v>74966</v>
      </c>
      <c r="M23" s="81">
        <v>95544267</v>
      </c>
      <c r="N23" s="81">
        <v>0</v>
      </c>
      <c r="O23" s="81">
        <v>0</v>
      </c>
      <c r="P23" s="81">
        <v>0</v>
      </c>
      <c r="Q23" s="81">
        <v>0</v>
      </c>
      <c r="R23" s="81">
        <v>0</v>
      </c>
      <c r="S23" s="81">
        <v>0</v>
      </c>
      <c r="T23" s="81">
        <v>0</v>
      </c>
      <c r="U23" s="81">
        <v>0</v>
      </c>
      <c r="V23" s="81">
        <v>0</v>
      </c>
      <c r="W23" s="81">
        <v>0</v>
      </c>
      <c r="X23" s="81">
        <v>0</v>
      </c>
      <c r="Y23" s="81">
        <v>0</v>
      </c>
      <c r="Z23" s="81">
        <v>217777783</v>
      </c>
      <c r="AA23" s="81">
        <v>232760334</v>
      </c>
      <c r="AB23" s="81">
        <v>1428770335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2342</v>
      </c>
      <c r="B24" s="80">
        <v>16</v>
      </c>
      <c r="C24" s="80">
        <v>18</v>
      </c>
      <c r="D24" s="80">
        <v>16</v>
      </c>
      <c r="E24" s="80">
        <v>2022</v>
      </c>
      <c r="F24" s="80" t="s">
        <v>568</v>
      </c>
      <c r="G24" s="182" t="s">
        <v>2339</v>
      </c>
      <c r="H24" s="80" t="s">
        <v>2340</v>
      </c>
      <c r="I24" s="173"/>
      <c r="J24" s="83">
        <v>1185586</v>
      </c>
      <c r="K24" s="81">
        <v>1512396292</v>
      </c>
      <c r="L24" s="81">
        <v>838701</v>
      </c>
      <c r="M24" s="81">
        <v>1069596154.0000001</v>
      </c>
      <c r="N24" s="81">
        <v>141900</v>
      </c>
      <c r="O24" s="81">
        <v>348955070.00000006</v>
      </c>
      <c r="P24" s="81">
        <v>902</v>
      </c>
      <c r="Q24" s="81">
        <v>5392412</v>
      </c>
      <c r="R24" s="81">
        <v>0</v>
      </c>
      <c r="S24" s="81">
        <v>0</v>
      </c>
      <c r="T24" s="81">
        <v>0</v>
      </c>
      <c r="U24" s="81">
        <v>0</v>
      </c>
      <c r="V24" s="81">
        <v>6</v>
      </c>
      <c r="W24" s="81">
        <v>0</v>
      </c>
      <c r="X24" s="81">
        <v>0</v>
      </c>
      <c r="Y24" s="81">
        <v>38264.000000000007</v>
      </c>
      <c r="Z24" s="81">
        <v>2936378192.0000005</v>
      </c>
      <c r="AA24" s="81">
        <v>2381829791</v>
      </c>
      <c r="AB24" s="81">
        <v>11664819776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2338</v>
      </c>
      <c r="B25" s="80">
        <v>17</v>
      </c>
      <c r="C25" s="80">
        <v>18</v>
      </c>
      <c r="D25" s="80">
        <v>17</v>
      </c>
      <c r="E25" s="80">
        <v>2022</v>
      </c>
      <c r="F25" s="80" t="s">
        <v>568</v>
      </c>
      <c r="G25" s="182" t="s">
        <v>2335</v>
      </c>
      <c r="H25" s="80" t="s">
        <v>2336</v>
      </c>
      <c r="I25" s="173"/>
      <c r="J25" s="83">
        <v>114283</v>
      </c>
      <c r="K25" s="81">
        <v>147592120</v>
      </c>
      <c r="L25" s="81">
        <v>203999</v>
      </c>
      <c r="M25" s="81">
        <v>263348646.99999997</v>
      </c>
      <c r="N25" s="81">
        <v>1400</v>
      </c>
      <c r="O25" s="81">
        <v>2925754</v>
      </c>
      <c r="P25" s="81">
        <v>0</v>
      </c>
      <c r="Q25" s="81">
        <v>0</v>
      </c>
      <c r="R25" s="81">
        <v>0</v>
      </c>
      <c r="S25" s="81">
        <v>0</v>
      </c>
      <c r="T25" s="81">
        <v>0</v>
      </c>
      <c r="U25" s="81">
        <v>0</v>
      </c>
      <c r="V25" s="81">
        <v>0</v>
      </c>
      <c r="W25" s="81">
        <v>0</v>
      </c>
      <c r="X25" s="81">
        <v>0</v>
      </c>
      <c r="Y25" s="81">
        <v>0</v>
      </c>
      <c r="Z25" s="81">
        <v>413866520.99999994</v>
      </c>
      <c r="AA25" s="81">
        <v>216643997.99999997</v>
      </c>
      <c r="AB25" s="81">
        <v>1431890736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2318</v>
      </c>
      <c r="B26" s="80">
        <v>18</v>
      </c>
      <c r="C26" s="80">
        <v>18</v>
      </c>
      <c r="D26" s="80">
        <v>18</v>
      </c>
      <c r="E26" s="80">
        <v>2022</v>
      </c>
      <c r="F26" s="80" t="s">
        <v>568</v>
      </c>
      <c r="G26" s="182" t="s">
        <v>2315</v>
      </c>
      <c r="H26" s="80" t="s">
        <v>2316</v>
      </c>
      <c r="I26" s="173"/>
      <c r="J26" s="83">
        <v>89404</v>
      </c>
      <c r="K26" s="81">
        <v>116031902</v>
      </c>
      <c r="L26" s="81">
        <v>311838</v>
      </c>
      <c r="M26" s="81">
        <v>404586227</v>
      </c>
      <c r="N26" s="81">
        <v>2200</v>
      </c>
      <c r="O26" s="81">
        <v>4835557</v>
      </c>
      <c r="P26" s="81">
        <v>0</v>
      </c>
      <c r="Q26" s="81">
        <v>0</v>
      </c>
      <c r="R26" s="81">
        <v>0</v>
      </c>
      <c r="S26" s="81">
        <v>0</v>
      </c>
      <c r="T26" s="81">
        <v>0</v>
      </c>
      <c r="U26" s="81">
        <v>0</v>
      </c>
      <c r="V26" s="81">
        <v>1</v>
      </c>
      <c r="W26" s="81">
        <v>0</v>
      </c>
      <c r="X26" s="81">
        <v>0</v>
      </c>
      <c r="Y26" s="81">
        <v>6623</v>
      </c>
      <c r="Z26" s="81">
        <v>525460308.99999988</v>
      </c>
      <c r="AA26" s="81">
        <v>230709188.00000003</v>
      </c>
      <c r="AB26" s="81">
        <v>1040010741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2286</v>
      </c>
      <c r="B27" s="80">
        <v>19</v>
      </c>
      <c r="C27" s="80">
        <v>18</v>
      </c>
      <c r="D27" s="80">
        <v>19</v>
      </c>
      <c r="E27" s="80">
        <v>2022</v>
      </c>
      <c r="F27" s="80" t="s">
        <v>568</v>
      </c>
      <c r="G27" s="182" t="s">
        <v>2283</v>
      </c>
      <c r="H27" s="80" t="s">
        <v>2284</v>
      </c>
      <c r="I27" s="173"/>
      <c r="J27" s="83">
        <v>51282</v>
      </c>
      <c r="K27" s="81">
        <v>65843038.000000007</v>
      </c>
      <c r="L27" s="81">
        <v>536868</v>
      </c>
      <c r="M27" s="81">
        <v>689082036</v>
      </c>
      <c r="N27" s="81">
        <v>52700</v>
      </c>
      <c r="O27" s="81">
        <v>130032070</v>
      </c>
      <c r="P27" s="81">
        <v>1421</v>
      </c>
      <c r="Q27" s="81">
        <v>8377321</v>
      </c>
      <c r="R27" s="81">
        <v>0</v>
      </c>
      <c r="S27" s="81">
        <v>0</v>
      </c>
      <c r="T27" s="81">
        <v>0</v>
      </c>
      <c r="U27" s="81">
        <v>0</v>
      </c>
      <c r="V27" s="81">
        <v>37</v>
      </c>
      <c r="W27" s="81">
        <v>0</v>
      </c>
      <c r="X27" s="81">
        <v>0</v>
      </c>
      <c r="Y27" s="81">
        <v>229092.00000000003</v>
      </c>
      <c r="Z27" s="81">
        <v>893563557</v>
      </c>
      <c r="AA27" s="81">
        <v>53424852</v>
      </c>
      <c r="AB27" s="81">
        <v>412516861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2326</v>
      </c>
      <c r="B28" s="80">
        <v>20</v>
      </c>
      <c r="C28" s="80">
        <v>18</v>
      </c>
      <c r="D28" s="80">
        <v>20</v>
      </c>
      <c r="E28" s="80">
        <v>2022</v>
      </c>
      <c r="F28" s="80" t="s">
        <v>568</v>
      </c>
      <c r="G28" s="182" t="s">
        <v>2323</v>
      </c>
      <c r="H28" s="80" t="s">
        <v>2324</v>
      </c>
      <c r="I28" s="173"/>
      <c r="J28" s="83">
        <v>225293</v>
      </c>
      <c r="K28" s="81">
        <v>280998751.99999994</v>
      </c>
      <c r="L28" s="81">
        <v>1280655</v>
      </c>
      <c r="M28" s="81">
        <v>1598302736</v>
      </c>
      <c r="N28" s="81">
        <v>138100</v>
      </c>
      <c r="O28" s="81">
        <v>372598553.00000006</v>
      </c>
      <c r="P28" s="81">
        <v>0</v>
      </c>
      <c r="Q28" s="81">
        <v>0</v>
      </c>
      <c r="R28" s="81">
        <v>0</v>
      </c>
      <c r="S28" s="81">
        <v>0</v>
      </c>
      <c r="T28" s="81">
        <v>0</v>
      </c>
      <c r="U28" s="81">
        <v>0</v>
      </c>
      <c r="V28" s="81">
        <v>0</v>
      </c>
      <c r="W28" s="81">
        <v>0</v>
      </c>
      <c r="X28" s="81">
        <v>0</v>
      </c>
      <c r="Y28" s="81">
        <v>0</v>
      </c>
      <c r="Z28" s="81">
        <v>2251900040.9999995</v>
      </c>
      <c r="AA28" s="81">
        <v>468196946.00000006</v>
      </c>
      <c r="AB28" s="81">
        <v>2044158389</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2274</v>
      </c>
      <c r="B29" s="80">
        <v>21</v>
      </c>
      <c r="C29" s="80">
        <v>18</v>
      </c>
      <c r="D29" s="80">
        <v>21</v>
      </c>
      <c r="E29" s="80">
        <v>2022</v>
      </c>
      <c r="F29" s="80" t="s">
        <v>568</v>
      </c>
      <c r="G29" s="182" t="s">
        <v>2271</v>
      </c>
      <c r="H29" s="80" t="s">
        <v>2272</v>
      </c>
      <c r="I29" s="173"/>
      <c r="J29" s="83">
        <v>164648</v>
      </c>
      <c r="K29" s="81">
        <v>205327517</v>
      </c>
      <c r="L29" s="81">
        <v>875389</v>
      </c>
      <c r="M29" s="81">
        <v>1092414703</v>
      </c>
      <c r="N29" s="81">
        <v>35900</v>
      </c>
      <c r="O29" s="81">
        <v>96431975.000000015</v>
      </c>
      <c r="P29" s="81">
        <v>1150</v>
      </c>
      <c r="Q29" s="81">
        <v>2762</v>
      </c>
      <c r="R29" s="81">
        <v>0</v>
      </c>
      <c r="S29" s="81">
        <v>0</v>
      </c>
      <c r="T29" s="81">
        <v>0</v>
      </c>
      <c r="U29" s="81">
        <v>0</v>
      </c>
      <c r="V29" s="81">
        <v>0</v>
      </c>
      <c r="W29" s="81">
        <v>0</v>
      </c>
      <c r="X29" s="81">
        <v>0</v>
      </c>
      <c r="Y29" s="81">
        <v>0</v>
      </c>
      <c r="Z29" s="81">
        <v>1394176957</v>
      </c>
      <c r="AA29" s="81">
        <v>310409749</v>
      </c>
      <c r="AB29" s="81">
        <v>1464212436</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2298</v>
      </c>
      <c r="B30" s="80">
        <v>22</v>
      </c>
      <c r="C30" s="80">
        <v>18</v>
      </c>
      <c r="D30" s="80">
        <v>22</v>
      </c>
      <c r="E30" s="80">
        <v>2022</v>
      </c>
      <c r="F30" s="80" t="s">
        <v>568</v>
      </c>
      <c r="G30" s="182" t="s">
        <v>2295</v>
      </c>
      <c r="H30" s="80" t="s">
        <v>2296</v>
      </c>
      <c r="I30" s="173"/>
      <c r="J30" s="83">
        <v>349555</v>
      </c>
      <c r="K30" s="81">
        <v>458359921</v>
      </c>
      <c r="L30" s="81">
        <v>2128816</v>
      </c>
      <c r="M30" s="81">
        <v>2789671597</v>
      </c>
      <c r="N30" s="81">
        <v>14000</v>
      </c>
      <c r="O30" s="81">
        <v>29535691.999999996</v>
      </c>
      <c r="P30" s="81">
        <v>1716</v>
      </c>
      <c r="Q30" s="81">
        <v>10111255</v>
      </c>
      <c r="R30" s="81">
        <v>0</v>
      </c>
      <c r="S30" s="81">
        <v>0</v>
      </c>
      <c r="T30" s="81">
        <v>2218</v>
      </c>
      <c r="U30" s="81">
        <v>836</v>
      </c>
      <c r="V30" s="81">
        <v>2687</v>
      </c>
      <c r="W30" s="81">
        <v>14667525</v>
      </c>
      <c r="X30" s="81">
        <v>5123654</v>
      </c>
      <c r="Y30" s="81">
        <v>16474231</v>
      </c>
      <c r="Z30" s="81">
        <v>3323943874.9999995</v>
      </c>
      <c r="AA30" s="81">
        <v>736869970</v>
      </c>
      <c r="AB30" s="81">
        <v>3339580936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2289</v>
      </c>
      <c r="B190" s="80">
        <v>182</v>
      </c>
      <c r="C190" s="80">
        <v>16</v>
      </c>
      <c r="D190" s="80">
        <v>2</v>
      </c>
      <c r="E190" s="80">
        <v>2021</v>
      </c>
      <c r="F190" s="80" t="s">
        <v>75</v>
      </c>
      <c r="G190" s="182" t="s">
        <v>2287</v>
      </c>
      <c r="H190" s="80" t="s">
        <v>2288</v>
      </c>
      <c r="I190" s="173"/>
      <c r="J190" s="83"/>
      <c r="K190" s="81"/>
      <c r="L190" s="81"/>
      <c r="M190" s="81"/>
      <c r="N190" s="81"/>
      <c r="O190" s="81"/>
      <c r="P190" s="81"/>
      <c r="Q190" s="81"/>
      <c r="R190" s="81"/>
      <c r="S190" s="81"/>
      <c r="T190" s="81"/>
      <c r="U190" s="81"/>
      <c r="V190" s="81"/>
      <c r="W190" s="81"/>
      <c r="X190" s="81"/>
      <c r="Y190" s="81"/>
      <c r="Z190" s="81"/>
      <c r="AA190" s="81"/>
      <c r="AB190" s="81"/>
      <c r="AC190" s="82"/>
      <c r="AD190" s="81">
        <v>5859678.4012605771</v>
      </c>
      <c r="AE190" s="81">
        <v>1791054.5665380692</v>
      </c>
      <c r="AF190" s="81">
        <v>10425407.488031162</v>
      </c>
      <c r="AG190" s="81">
        <v>51742866.949880876</v>
      </c>
      <c r="AH190" s="81">
        <v>48663374.362176731</v>
      </c>
      <c r="AI190" s="81">
        <v>0</v>
      </c>
      <c r="AJ190" s="81">
        <v>0</v>
      </c>
      <c r="AK190" s="81">
        <v>3346441.555772128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2269</v>
      </c>
      <c r="B191" s="80">
        <v>183</v>
      </c>
      <c r="C191" s="80">
        <v>16</v>
      </c>
      <c r="D191" s="80">
        <v>3</v>
      </c>
      <c r="E191" s="80">
        <v>2021</v>
      </c>
      <c r="F191" s="80" t="s">
        <v>75</v>
      </c>
      <c r="G191" s="182" t="s">
        <v>2267</v>
      </c>
      <c r="H191" s="80" t="s">
        <v>2268</v>
      </c>
      <c r="I191" s="173"/>
      <c r="J191" s="83"/>
      <c r="K191" s="81"/>
      <c r="L191" s="81"/>
      <c r="M191" s="81"/>
      <c r="N191" s="81"/>
      <c r="O191" s="81"/>
      <c r="P191" s="81"/>
      <c r="Q191" s="81"/>
      <c r="R191" s="81"/>
      <c r="S191" s="81"/>
      <c r="T191" s="81"/>
      <c r="U191" s="81"/>
      <c r="V191" s="81"/>
      <c r="W191" s="81"/>
      <c r="X191" s="81"/>
      <c r="Y191" s="81"/>
      <c r="Z191" s="81"/>
      <c r="AA191" s="81"/>
      <c r="AB191" s="81"/>
      <c r="AC191" s="82"/>
      <c r="AD191" s="81">
        <v>479715178.88477606</v>
      </c>
      <c r="AE191" s="81">
        <v>8466803.4054526892</v>
      </c>
      <c r="AF191" s="81">
        <v>15645281.388503436</v>
      </c>
      <c r="AG191" s="81">
        <v>294211728.77495456</v>
      </c>
      <c r="AH191" s="81">
        <v>256778113.63350162</v>
      </c>
      <c r="AI191" s="81">
        <v>0</v>
      </c>
      <c r="AJ191" s="81">
        <v>0</v>
      </c>
      <c r="AK191" s="81">
        <v>17766435.950898316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2333</v>
      </c>
      <c r="B192" s="80">
        <v>184</v>
      </c>
      <c r="C192" s="80">
        <v>16</v>
      </c>
      <c r="D192" s="80">
        <v>4</v>
      </c>
      <c r="E192" s="80">
        <v>2021</v>
      </c>
      <c r="F192" s="80" t="s">
        <v>75</v>
      </c>
      <c r="G192" s="182" t="s">
        <v>2331</v>
      </c>
      <c r="H192" s="80" t="s">
        <v>2332</v>
      </c>
      <c r="I192" s="173"/>
      <c r="J192" s="83"/>
      <c r="K192" s="81"/>
      <c r="L192" s="81"/>
      <c r="M192" s="81"/>
      <c r="N192" s="81"/>
      <c r="O192" s="81"/>
      <c r="P192" s="81"/>
      <c r="Q192" s="81"/>
      <c r="R192" s="81"/>
      <c r="S192" s="81"/>
      <c r="T192" s="81"/>
      <c r="U192" s="81"/>
      <c r="V192" s="81"/>
      <c r="W192" s="81"/>
      <c r="X192" s="81"/>
      <c r="Y192" s="81"/>
      <c r="Z192" s="81"/>
      <c r="AA192" s="81"/>
      <c r="AB192" s="81"/>
      <c r="AC192" s="82"/>
      <c r="AD192" s="81">
        <v>29631143.921951186</v>
      </c>
      <c r="AE192" s="81">
        <v>1823296.7729563962</v>
      </c>
      <c r="AF192" s="81">
        <v>8733250.5642516892</v>
      </c>
      <c r="AG192" s="81">
        <v>71888437.017065421</v>
      </c>
      <c r="AH192" s="81">
        <v>73141789.49835436</v>
      </c>
      <c r="AI192" s="81">
        <v>0</v>
      </c>
      <c r="AJ192" s="81">
        <v>0</v>
      </c>
      <c r="AK192" s="81">
        <v>5542880.1904600943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2265</v>
      </c>
      <c r="B193" s="80">
        <v>185</v>
      </c>
      <c r="C193" s="80">
        <v>16</v>
      </c>
      <c r="D193" s="80">
        <v>5</v>
      </c>
      <c r="E193" s="80">
        <v>2021</v>
      </c>
      <c r="F193" s="80" t="s">
        <v>75</v>
      </c>
      <c r="G193" s="182" t="s">
        <v>2263</v>
      </c>
      <c r="H193" s="80" t="s">
        <v>2264</v>
      </c>
      <c r="I193" s="173"/>
      <c r="J193" s="83"/>
      <c r="K193" s="81"/>
      <c r="L193" s="81"/>
      <c r="M193" s="81"/>
      <c r="N193" s="81"/>
      <c r="O193" s="81"/>
      <c r="P193" s="81"/>
      <c r="Q193" s="81"/>
      <c r="R193" s="81"/>
      <c r="S193" s="81"/>
      <c r="T193" s="81"/>
      <c r="U193" s="81"/>
      <c r="V193" s="81"/>
      <c r="W193" s="81"/>
      <c r="X193" s="81"/>
      <c r="Y193" s="81"/>
      <c r="Z193" s="81"/>
      <c r="AA193" s="81"/>
      <c r="AB193" s="81"/>
      <c r="AC193" s="82"/>
      <c r="AD193" s="81">
        <v>144884227.34541056</v>
      </c>
      <c r="AE193" s="81">
        <v>3383819.5636034263</v>
      </c>
      <c r="AF193" s="81">
        <v>2695978.8277164488</v>
      </c>
      <c r="AG193" s="81">
        <v>198467007.11017442</v>
      </c>
      <c r="AH193" s="81">
        <v>187497365.46763906</v>
      </c>
      <c r="AI193" s="81">
        <v>0</v>
      </c>
      <c r="AJ193" s="81">
        <v>0</v>
      </c>
      <c r="AK193" s="81">
        <v>12840758.560910514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2313</v>
      </c>
      <c r="B194" s="80">
        <v>186</v>
      </c>
      <c r="C194" s="80">
        <v>16</v>
      </c>
      <c r="D194" s="80">
        <v>6</v>
      </c>
      <c r="E194" s="80">
        <v>2021</v>
      </c>
      <c r="F194" s="80" t="s">
        <v>75</v>
      </c>
      <c r="G194" s="182" t="s">
        <v>2311</v>
      </c>
      <c r="H194" s="80" t="s">
        <v>2312</v>
      </c>
      <c r="I194" s="173"/>
      <c r="J194" s="83"/>
      <c r="K194" s="81"/>
      <c r="L194" s="81"/>
      <c r="M194" s="81"/>
      <c r="N194" s="81"/>
      <c r="O194" s="81"/>
      <c r="P194" s="81"/>
      <c r="Q194" s="81"/>
      <c r="R194" s="81"/>
      <c r="S194" s="81"/>
      <c r="T194" s="81"/>
      <c r="U194" s="81"/>
      <c r="V194" s="81"/>
      <c r="W194" s="81"/>
      <c r="X194" s="81"/>
      <c r="Y194" s="81"/>
      <c r="Z194" s="81"/>
      <c r="AA194" s="81"/>
      <c r="AB194" s="81"/>
      <c r="AC194" s="82"/>
      <c r="AD194" s="81">
        <v>0</v>
      </c>
      <c r="AE194" s="81">
        <v>78993.405724901342</v>
      </c>
      <c r="AF194" s="81">
        <v>301146.5711810927</v>
      </c>
      <c r="AG194" s="81">
        <v>4160498.1660489822</v>
      </c>
      <c r="AH194" s="81">
        <v>5215130.7466012966</v>
      </c>
      <c r="AI194" s="81">
        <v>0</v>
      </c>
      <c r="AJ194" s="81">
        <v>0</v>
      </c>
      <c r="AK194" s="81">
        <v>299806.71975302184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2309</v>
      </c>
      <c r="B195" s="80">
        <v>187</v>
      </c>
      <c r="C195" s="80">
        <v>16</v>
      </c>
      <c r="D195" s="80">
        <v>7</v>
      </c>
      <c r="E195" s="80">
        <v>2021</v>
      </c>
      <c r="F195" s="80" t="s">
        <v>75</v>
      </c>
      <c r="G195" s="182" t="s">
        <v>2307</v>
      </c>
      <c r="H195" s="80" t="s">
        <v>2308</v>
      </c>
      <c r="I195" s="173"/>
      <c r="J195" s="83"/>
      <c r="K195" s="81"/>
      <c r="L195" s="81"/>
      <c r="M195" s="81"/>
      <c r="N195" s="81"/>
      <c r="O195" s="81"/>
      <c r="P195" s="81"/>
      <c r="Q195" s="81"/>
      <c r="R195" s="81"/>
      <c r="S195" s="81"/>
      <c r="T195" s="81"/>
      <c r="U195" s="81"/>
      <c r="V195" s="81"/>
      <c r="W195" s="81"/>
      <c r="X195" s="81"/>
      <c r="Y195" s="81"/>
      <c r="Z195" s="81"/>
      <c r="AA195" s="81"/>
      <c r="AB195" s="81"/>
      <c r="AC195" s="82"/>
      <c r="AD195" s="81">
        <v>34134392.615625776</v>
      </c>
      <c r="AE195" s="81">
        <v>511038.97173048405</v>
      </c>
      <c r="AF195" s="81">
        <v>1046842.8426771316</v>
      </c>
      <c r="AG195" s="81">
        <v>19914760.06935253</v>
      </c>
      <c r="AH195" s="81">
        <v>23933425.588703215</v>
      </c>
      <c r="AI195" s="81">
        <v>0</v>
      </c>
      <c r="AJ195" s="81">
        <v>0</v>
      </c>
      <c r="AK195" s="81">
        <v>1781250.9575518856</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2329</v>
      </c>
      <c r="B196" s="80">
        <v>188</v>
      </c>
      <c r="C196" s="80">
        <v>16</v>
      </c>
      <c r="D196" s="80">
        <v>8</v>
      </c>
      <c r="E196" s="80">
        <v>2021</v>
      </c>
      <c r="F196" s="80" t="s">
        <v>75</v>
      </c>
      <c r="G196" s="182" t="s">
        <v>2327</v>
      </c>
      <c r="H196" s="80" t="s">
        <v>2328</v>
      </c>
      <c r="I196" s="173"/>
      <c r="J196" s="83"/>
      <c r="K196" s="81"/>
      <c r="L196" s="81"/>
      <c r="M196" s="81"/>
      <c r="N196" s="81"/>
      <c r="O196" s="81"/>
      <c r="P196" s="81"/>
      <c r="Q196" s="81"/>
      <c r="R196" s="81"/>
      <c r="S196" s="81"/>
      <c r="T196" s="81"/>
      <c r="U196" s="81"/>
      <c r="V196" s="81"/>
      <c r="W196" s="81"/>
      <c r="X196" s="81"/>
      <c r="Y196" s="81"/>
      <c r="Z196" s="81"/>
      <c r="AA196" s="81"/>
      <c r="AB196" s="81"/>
      <c r="AC196" s="82"/>
      <c r="AD196" s="81">
        <v>7332532.3797046617</v>
      </c>
      <c r="AE196" s="81">
        <v>1932920.2747787083</v>
      </c>
      <c r="AF196" s="81">
        <v>9192140.57748002</v>
      </c>
      <c r="AG196" s="81">
        <v>71935782.657646343</v>
      </c>
      <c r="AH196" s="81">
        <v>82305998.350501016</v>
      </c>
      <c r="AI196" s="81">
        <v>0</v>
      </c>
      <c r="AJ196" s="81">
        <v>0</v>
      </c>
      <c r="AK196" s="81">
        <v>4669975.336538204</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2281</v>
      </c>
      <c r="B197" s="80">
        <v>189</v>
      </c>
      <c r="C197" s="80">
        <v>16</v>
      </c>
      <c r="D197" s="80">
        <v>9</v>
      </c>
      <c r="E197" s="80">
        <v>2021</v>
      </c>
      <c r="F197" s="80" t="s">
        <v>75</v>
      </c>
      <c r="G197" s="182" t="s">
        <v>2279</v>
      </c>
      <c r="H197" s="80" t="s">
        <v>2280</v>
      </c>
      <c r="I197" s="173"/>
      <c r="J197" s="83"/>
      <c r="K197" s="81"/>
      <c r="L197" s="81"/>
      <c r="M197" s="81"/>
      <c r="N197" s="81"/>
      <c r="O197" s="81"/>
      <c r="P197" s="81"/>
      <c r="Q197" s="81"/>
      <c r="R197" s="81"/>
      <c r="S197" s="81"/>
      <c r="T197" s="81"/>
      <c r="U197" s="81"/>
      <c r="V197" s="81"/>
      <c r="W197" s="81"/>
      <c r="X197" s="81"/>
      <c r="Y197" s="81"/>
      <c r="Z197" s="81"/>
      <c r="AA197" s="81"/>
      <c r="AB197" s="81"/>
      <c r="AC197" s="82"/>
      <c r="AD197" s="81">
        <v>172647937.86150467</v>
      </c>
      <c r="AE197" s="81">
        <v>1354172.669569737</v>
      </c>
      <c r="AF197" s="81">
        <v>6467481.1239368003</v>
      </c>
      <c r="AG197" s="81">
        <v>40936224.487284228</v>
      </c>
      <c r="AH197" s="81">
        <v>51845274.873969637</v>
      </c>
      <c r="AI197" s="81">
        <v>0</v>
      </c>
      <c r="AJ197" s="81">
        <v>0</v>
      </c>
      <c r="AK197" s="81">
        <v>3455259.318764796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2305</v>
      </c>
      <c r="B198" s="80">
        <v>190</v>
      </c>
      <c r="C198" s="80">
        <v>16</v>
      </c>
      <c r="D198" s="80">
        <v>10</v>
      </c>
      <c r="E198" s="80">
        <v>2021</v>
      </c>
      <c r="F198" s="80" t="s">
        <v>75</v>
      </c>
      <c r="G198" s="182" t="s">
        <v>2303</v>
      </c>
      <c r="H198" s="80" t="s">
        <v>2304</v>
      </c>
      <c r="I198" s="173"/>
      <c r="J198" s="83"/>
      <c r="K198" s="81"/>
      <c r="L198" s="81"/>
      <c r="M198" s="81"/>
      <c r="N198" s="81"/>
      <c r="O198" s="81"/>
      <c r="P198" s="81"/>
      <c r="Q198" s="81"/>
      <c r="R198" s="81"/>
      <c r="S198" s="81"/>
      <c r="T198" s="81"/>
      <c r="U198" s="81"/>
      <c r="V198" s="81"/>
      <c r="W198" s="81"/>
      <c r="X198" s="81"/>
      <c r="Y198" s="81"/>
      <c r="Z198" s="81"/>
      <c r="AA198" s="81"/>
      <c r="AB198" s="81"/>
      <c r="AC198" s="82"/>
      <c r="AD198" s="81">
        <v>0</v>
      </c>
      <c r="AE198" s="81">
        <v>830236.81527192215</v>
      </c>
      <c r="AF198" s="81">
        <v>659654.39401572687</v>
      </c>
      <c r="AG198" s="81">
        <v>22867944.400587868</v>
      </c>
      <c r="AH198" s="81">
        <v>25543240.867396865</v>
      </c>
      <c r="AI198" s="81">
        <v>0</v>
      </c>
      <c r="AJ198" s="81">
        <v>0</v>
      </c>
      <c r="AK198" s="81">
        <v>1842813.7209337451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2139</v>
      </c>
      <c r="B199" s="80">
        <v>191</v>
      </c>
      <c r="C199" s="80">
        <v>16</v>
      </c>
      <c r="D199" s="80">
        <v>11</v>
      </c>
      <c r="E199" s="80">
        <v>2021</v>
      </c>
      <c r="F199" s="80" t="s">
        <v>75</v>
      </c>
      <c r="G199" s="182" t="s">
        <v>2121</v>
      </c>
      <c r="H199" s="80" t="s">
        <v>2122</v>
      </c>
      <c r="I199" s="173"/>
      <c r="J199" s="83"/>
      <c r="K199" s="81"/>
      <c r="L199" s="81"/>
      <c r="M199" s="81"/>
      <c r="N199" s="81"/>
      <c r="O199" s="81"/>
      <c r="P199" s="81"/>
      <c r="Q199" s="81"/>
      <c r="R199" s="81"/>
      <c r="S199" s="81"/>
      <c r="T199" s="81"/>
      <c r="U199" s="81"/>
      <c r="V199" s="81"/>
      <c r="W199" s="81"/>
      <c r="X199" s="81"/>
      <c r="Y199" s="81"/>
      <c r="Z199" s="81"/>
      <c r="AA199" s="81"/>
      <c r="AB199" s="81"/>
      <c r="AC199" s="82"/>
      <c r="AD199" s="81">
        <v>218391383.97822249</v>
      </c>
      <c r="AE199" s="81">
        <v>12177881.364202136</v>
      </c>
      <c r="AF199" s="81">
        <v>15774344.204723904</v>
      </c>
      <c r="AG199" s="81">
        <v>532058472.43831521</v>
      </c>
      <c r="AH199" s="81">
        <v>506932508.15154499</v>
      </c>
      <c r="AI199" s="81">
        <v>0</v>
      </c>
      <c r="AJ199" s="81">
        <v>0</v>
      </c>
      <c r="AK199" s="81">
        <v>31906838.264993887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2293</v>
      </c>
      <c r="B200" s="80">
        <v>192</v>
      </c>
      <c r="C200" s="80">
        <v>16</v>
      </c>
      <c r="D200" s="80">
        <v>12</v>
      </c>
      <c r="E200" s="80">
        <v>2021</v>
      </c>
      <c r="F200" s="80" t="s">
        <v>75</v>
      </c>
      <c r="G200" s="182" t="s">
        <v>2291</v>
      </c>
      <c r="H200" s="80" t="s">
        <v>2292</v>
      </c>
      <c r="I200" s="173"/>
      <c r="J200" s="83"/>
      <c r="K200" s="81"/>
      <c r="L200" s="81"/>
      <c r="M200" s="81"/>
      <c r="N200" s="81"/>
      <c r="O200" s="81"/>
      <c r="P200" s="81"/>
      <c r="Q200" s="81"/>
      <c r="R200" s="81"/>
      <c r="S200" s="81"/>
      <c r="T200" s="81"/>
      <c r="U200" s="81"/>
      <c r="V200" s="81"/>
      <c r="W200" s="81"/>
      <c r="X200" s="81"/>
      <c r="Y200" s="81"/>
      <c r="Z200" s="81"/>
      <c r="AA200" s="81"/>
      <c r="AB200" s="81"/>
      <c r="AC200" s="82"/>
      <c r="AD200" s="81">
        <v>33604442.514785834</v>
      </c>
      <c r="AE200" s="81">
        <v>2485874.1148530175</v>
      </c>
      <c r="AF200" s="81">
        <v>5105151.3971651904</v>
      </c>
      <c r="AG200" s="81">
        <v>96425315.248130977</v>
      </c>
      <c r="AH200" s="81">
        <v>82612030.942544326</v>
      </c>
      <c r="AI200" s="81">
        <v>0</v>
      </c>
      <c r="AJ200" s="81">
        <v>0</v>
      </c>
      <c r="AK200" s="81">
        <v>5732293.9805667531</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2277</v>
      </c>
      <c r="B201" s="80">
        <v>193</v>
      </c>
      <c r="C201" s="80">
        <v>16</v>
      </c>
      <c r="D201" s="80">
        <v>13</v>
      </c>
      <c r="E201" s="80">
        <v>2021</v>
      </c>
      <c r="F201" s="80" t="s">
        <v>75</v>
      </c>
      <c r="G201" s="182" t="s">
        <v>2275</v>
      </c>
      <c r="H201" s="80" t="s">
        <v>2276</v>
      </c>
      <c r="I201" s="173"/>
      <c r="J201" s="83"/>
      <c r="K201" s="81"/>
      <c r="L201" s="81"/>
      <c r="M201" s="81"/>
      <c r="N201" s="81"/>
      <c r="O201" s="81"/>
      <c r="P201" s="81"/>
      <c r="Q201" s="81"/>
      <c r="R201" s="81"/>
      <c r="S201" s="81"/>
      <c r="T201" s="81"/>
      <c r="U201" s="81"/>
      <c r="V201" s="81"/>
      <c r="W201" s="81"/>
      <c r="X201" s="81"/>
      <c r="Y201" s="81"/>
      <c r="Z201" s="81"/>
      <c r="AA201" s="81"/>
      <c r="AB201" s="81"/>
      <c r="AC201" s="82"/>
      <c r="AD201" s="81">
        <v>2554915.5217761192</v>
      </c>
      <c r="AE201" s="81">
        <v>1230040.174859178</v>
      </c>
      <c r="AF201" s="81">
        <v>4474177.6289762352</v>
      </c>
      <c r="AG201" s="81">
        <v>31620969.702986792</v>
      </c>
      <c r="AH201" s="81">
        <v>40350187.649547815</v>
      </c>
      <c r="AI201" s="81">
        <v>0</v>
      </c>
      <c r="AJ201" s="81">
        <v>0</v>
      </c>
      <c r="AK201" s="81">
        <v>2367344.2166137258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2301</v>
      </c>
      <c r="B202" s="80">
        <v>194</v>
      </c>
      <c r="C202" s="80">
        <v>16</v>
      </c>
      <c r="D202" s="80">
        <v>14</v>
      </c>
      <c r="E202" s="80">
        <v>2021</v>
      </c>
      <c r="F202" s="80" t="s">
        <v>75</v>
      </c>
      <c r="G202" s="182" t="s">
        <v>2299</v>
      </c>
      <c r="H202" s="80" t="s">
        <v>2300</v>
      </c>
      <c r="I202" s="173"/>
      <c r="J202" s="83"/>
      <c r="K202" s="81"/>
      <c r="L202" s="81"/>
      <c r="M202" s="81"/>
      <c r="N202" s="81"/>
      <c r="O202" s="81"/>
      <c r="P202" s="81"/>
      <c r="Q202" s="81"/>
      <c r="R202" s="81"/>
      <c r="S202" s="81"/>
      <c r="T202" s="81"/>
      <c r="U202" s="81"/>
      <c r="V202" s="81"/>
      <c r="W202" s="81"/>
      <c r="X202" s="81"/>
      <c r="Y202" s="81"/>
      <c r="Z202" s="81"/>
      <c r="AA202" s="81"/>
      <c r="AB202" s="81"/>
      <c r="AC202" s="82"/>
      <c r="AD202" s="81">
        <v>6512025.008550996</v>
      </c>
      <c r="AE202" s="81">
        <v>2092519.1965494272</v>
      </c>
      <c r="AF202" s="81">
        <v>9091758.3870863225</v>
      </c>
      <c r="AG202" s="81">
        <v>59519388.415298171</v>
      </c>
      <c r="AH202" s="81">
        <v>61982080.456993707</v>
      </c>
      <c r="AI202" s="81">
        <v>0</v>
      </c>
      <c r="AJ202" s="81">
        <v>0</v>
      </c>
      <c r="AK202" s="81">
        <v>3809146.760294633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2321</v>
      </c>
      <c r="B203" s="80">
        <v>195</v>
      </c>
      <c r="C203" s="80">
        <v>16</v>
      </c>
      <c r="D203" s="80">
        <v>15</v>
      </c>
      <c r="E203" s="80">
        <v>2021</v>
      </c>
      <c r="F203" s="80" t="s">
        <v>75</v>
      </c>
      <c r="G203" s="182" t="s">
        <v>2319</v>
      </c>
      <c r="H203" s="80" t="s">
        <v>2320</v>
      </c>
      <c r="I203" s="173"/>
      <c r="J203" s="83"/>
      <c r="K203" s="81"/>
      <c r="L203" s="81"/>
      <c r="M203" s="81"/>
      <c r="N203" s="81"/>
      <c r="O203" s="81"/>
      <c r="P203" s="81"/>
      <c r="Q203" s="81"/>
      <c r="R203" s="81"/>
      <c r="S203" s="81"/>
      <c r="T203" s="81"/>
      <c r="U203" s="81"/>
      <c r="V203" s="81"/>
      <c r="W203" s="81"/>
      <c r="X203" s="81"/>
      <c r="Y203" s="81"/>
      <c r="Z203" s="81"/>
      <c r="AA203" s="81"/>
      <c r="AB203" s="81"/>
      <c r="AC203" s="82"/>
      <c r="AD203" s="81">
        <v>72992297.295853838</v>
      </c>
      <c r="AE203" s="81">
        <v>1502486.8190940416</v>
      </c>
      <c r="AF203" s="81">
        <v>229445.0066141659</v>
      </c>
      <c r="AG203" s="81">
        <v>70426640.36412929</v>
      </c>
      <c r="AH203" s="81">
        <v>55287093.477634966</v>
      </c>
      <c r="AI203" s="81">
        <v>0</v>
      </c>
      <c r="AJ203" s="81">
        <v>0</v>
      </c>
      <c r="AK203" s="81">
        <v>3868740.5653593754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2341</v>
      </c>
      <c r="B204" s="80">
        <v>196</v>
      </c>
      <c r="C204" s="80">
        <v>16</v>
      </c>
      <c r="D204" s="80">
        <v>16</v>
      </c>
      <c r="E204" s="80">
        <v>2021</v>
      </c>
      <c r="F204" s="80" t="s">
        <v>75</v>
      </c>
      <c r="G204" s="182" t="s">
        <v>2339</v>
      </c>
      <c r="H204" s="80" t="s">
        <v>2340</v>
      </c>
      <c r="I204" s="173"/>
      <c r="J204" s="83"/>
      <c r="K204" s="81"/>
      <c r="L204" s="81"/>
      <c r="M204" s="81"/>
      <c r="N204" s="81"/>
      <c r="O204" s="81"/>
      <c r="P204" s="81"/>
      <c r="Q204" s="81"/>
      <c r="R204" s="81"/>
      <c r="S204" s="81"/>
      <c r="T204" s="81"/>
      <c r="U204" s="81"/>
      <c r="V204" s="81"/>
      <c r="W204" s="81"/>
      <c r="X204" s="81"/>
      <c r="Y204" s="81"/>
      <c r="Z204" s="81"/>
      <c r="AA204" s="81"/>
      <c r="AB204" s="81"/>
      <c r="AC204" s="82"/>
      <c r="AD204" s="81">
        <v>333448276.03015327</v>
      </c>
      <c r="AE204" s="81">
        <v>18893932.961139664</v>
      </c>
      <c r="AF204" s="81">
        <v>12576454.425038967</v>
      </c>
      <c r="AG204" s="81">
        <v>995246792.44659925</v>
      </c>
      <c r="AH204" s="81">
        <v>862651378.01538193</v>
      </c>
      <c r="AI204" s="81">
        <v>0</v>
      </c>
      <c r="AJ204" s="81">
        <v>0</v>
      </c>
      <c r="AK204" s="81">
        <v>53308365.060953692</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2337</v>
      </c>
      <c r="B205" s="80">
        <v>197</v>
      </c>
      <c r="C205" s="80">
        <v>16</v>
      </c>
      <c r="D205" s="80">
        <v>17</v>
      </c>
      <c r="E205" s="80">
        <v>2021</v>
      </c>
      <c r="F205" s="80" t="s">
        <v>75</v>
      </c>
      <c r="G205" s="182" t="s">
        <v>2335</v>
      </c>
      <c r="H205" s="80" t="s">
        <v>2336</v>
      </c>
      <c r="I205" s="173"/>
      <c r="J205" s="83"/>
      <c r="K205" s="81"/>
      <c r="L205" s="81"/>
      <c r="M205" s="81"/>
      <c r="N205" s="81"/>
      <c r="O205" s="81"/>
      <c r="P205" s="81"/>
      <c r="Q205" s="81"/>
      <c r="R205" s="81"/>
      <c r="S205" s="81"/>
      <c r="T205" s="81"/>
      <c r="U205" s="81"/>
      <c r="V205" s="81"/>
      <c r="W205" s="81"/>
      <c r="X205" s="81"/>
      <c r="Y205" s="81"/>
      <c r="Z205" s="81"/>
      <c r="AA205" s="81"/>
      <c r="AB205" s="81"/>
      <c r="AC205" s="82"/>
      <c r="AD205" s="81">
        <v>5532303.7858582819</v>
      </c>
      <c r="AE205" s="81">
        <v>1571807.5628934449</v>
      </c>
      <c r="AF205" s="81">
        <v>401528.76157479029</v>
      </c>
      <c r="AG205" s="81">
        <v>53684038.213698894</v>
      </c>
      <c r="AH205" s="81">
        <v>72165000.54018867</v>
      </c>
      <c r="AI205" s="81">
        <v>0</v>
      </c>
      <c r="AJ205" s="81">
        <v>0</v>
      </c>
      <c r="AK205" s="81">
        <v>5371580.816870911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2317</v>
      </c>
      <c r="B206" s="80">
        <v>198</v>
      </c>
      <c r="C206" s="80">
        <v>16</v>
      </c>
      <c r="D206" s="80">
        <v>18</v>
      </c>
      <c r="E206" s="80">
        <v>2021</v>
      </c>
      <c r="F206" s="80" t="s">
        <v>75</v>
      </c>
      <c r="G206" s="182" t="s">
        <v>2315</v>
      </c>
      <c r="H206" s="80" t="s">
        <v>2316</v>
      </c>
      <c r="I206" s="173"/>
      <c r="J206" s="83"/>
      <c r="K206" s="81"/>
      <c r="L206" s="81"/>
      <c r="M206" s="81"/>
      <c r="N206" s="81"/>
      <c r="O206" s="81"/>
      <c r="P206" s="81"/>
      <c r="Q206" s="81"/>
      <c r="R206" s="81"/>
      <c r="S206" s="81"/>
      <c r="T206" s="81"/>
      <c r="U206" s="81"/>
      <c r="V206" s="81"/>
      <c r="W206" s="81"/>
      <c r="X206" s="81"/>
      <c r="Y206" s="81"/>
      <c r="Z206" s="81"/>
      <c r="AA206" s="81"/>
      <c r="AB206" s="81"/>
      <c r="AC206" s="82"/>
      <c r="AD206" s="81">
        <v>46266028.172114283</v>
      </c>
      <c r="AE206" s="81">
        <v>785097.72628626425</v>
      </c>
      <c r="AF206" s="81">
        <v>2222748.5015747319</v>
      </c>
      <c r="AG206" s="81">
        <v>20991873.392568622</v>
      </c>
      <c r="AH206" s="81">
        <v>22243957.991532538</v>
      </c>
      <c r="AI206" s="81">
        <v>0</v>
      </c>
      <c r="AJ206" s="81">
        <v>0</v>
      </c>
      <c r="AK206" s="81">
        <v>1900963.6232326019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2285</v>
      </c>
      <c r="B207" s="80">
        <v>199</v>
      </c>
      <c r="C207" s="80">
        <v>16</v>
      </c>
      <c r="D207" s="80">
        <v>19</v>
      </c>
      <c r="E207" s="80">
        <v>2021</v>
      </c>
      <c r="F207" s="80" t="s">
        <v>75</v>
      </c>
      <c r="G207" s="182" t="s">
        <v>2283</v>
      </c>
      <c r="H207" s="80" t="s">
        <v>2284</v>
      </c>
      <c r="I207" s="173"/>
      <c r="J207" s="83"/>
      <c r="K207" s="81"/>
      <c r="L207" s="81"/>
      <c r="M207" s="81"/>
      <c r="N207" s="81"/>
      <c r="O207" s="81"/>
      <c r="P207" s="81"/>
      <c r="Q207" s="81"/>
      <c r="R207" s="81"/>
      <c r="S207" s="81"/>
      <c r="T207" s="81"/>
      <c r="U207" s="81"/>
      <c r="V207" s="81"/>
      <c r="W207" s="81"/>
      <c r="X207" s="81"/>
      <c r="Y207" s="81"/>
      <c r="Z207" s="81"/>
      <c r="AA207" s="81"/>
      <c r="AB207" s="81"/>
      <c r="AC207" s="82"/>
      <c r="AD207" s="81">
        <v>16313298.81332352</v>
      </c>
      <c r="AE207" s="81">
        <v>378845.9254153432</v>
      </c>
      <c r="AF207" s="81">
        <v>200764.38078739514</v>
      </c>
      <c r="AG207" s="81">
        <v>12966787.314101452</v>
      </c>
      <c r="AH207" s="81">
        <v>13213900.412610359</v>
      </c>
      <c r="AI207" s="81">
        <v>0</v>
      </c>
      <c r="AJ207" s="81">
        <v>0</v>
      </c>
      <c r="AK207" s="81">
        <v>1004300.0056175002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2325</v>
      </c>
      <c r="B208" s="80">
        <v>200</v>
      </c>
      <c r="C208" s="80">
        <v>16</v>
      </c>
      <c r="D208" s="80">
        <v>20</v>
      </c>
      <c r="E208" s="80">
        <v>2021</v>
      </c>
      <c r="F208" s="80" t="s">
        <v>75</v>
      </c>
      <c r="G208" s="182" t="s">
        <v>2323</v>
      </c>
      <c r="H208" s="80" t="s">
        <v>2324</v>
      </c>
      <c r="I208" s="173"/>
      <c r="J208" s="83"/>
      <c r="K208" s="81"/>
      <c r="L208" s="81"/>
      <c r="M208" s="81"/>
      <c r="N208" s="81"/>
      <c r="O208" s="81"/>
      <c r="P208" s="81"/>
      <c r="Q208" s="81"/>
      <c r="R208" s="81"/>
      <c r="S208" s="81"/>
      <c r="T208" s="81"/>
      <c r="U208" s="81"/>
      <c r="V208" s="81"/>
      <c r="W208" s="81"/>
      <c r="X208" s="81"/>
      <c r="Y208" s="81"/>
      <c r="Z208" s="81"/>
      <c r="AA208" s="81"/>
      <c r="AB208" s="81"/>
      <c r="AC208" s="82"/>
      <c r="AD208" s="81">
        <v>11841913.48387257</v>
      </c>
      <c r="AE208" s="81">
        <v>1773321.353007989</v>
      </c>
      <c r="AF208" s="81">
        <v>9091758.3870863225</v>
      </c>
      <c r="AG208" s="81">
        <v>53926684.62167614</v>
      </c>
      <c r="AH208" s="81">
        <v>57861121.032629497</v>
      </c>
      <c r="AI208" s="81">
        <v>0</v>
      </c>
      <c r="AJ208" s="81">
        <v>0</v>
      </c>
      <c r="AK208" s="81">
        <v>3908644.7872529477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2273</v>
      </c>
      <c r="B209" s="80">
        <v>201</v>
      </c>
      <c r="C209" s="80">
        <v>16</v>
      </c>
      <c r="D209" s="80">
        <v>21</v>
      </c>
      <c r="E209" s="80">
        <v>2021</v>
      </c>
      <c r="F209" s="80" t="s">
        <v>75</v>
      </c>
      <c r="G209" s="182" t="s">
        <v>2271</v>
      </c>
      <c r="H209" s="80" t="s">
        <v>2272</v>
      </c>
      <c r="I209" s="173"/>
      <c r="J209" s="83"/>
      <c r="K209" s="81"/>
      <c r="L209" s="81"/>
      <c r="M209" s="81"/>
      <c r="N209" s="81"/>
      <c r="O209" s="81"/>
      <c r="P209" s="81"/>
      <c r="Q209" s="81"/>
      <c r="R209" s="81"/>
      <c r="S209" s="81"/>
      <c r="T209" s="81"/>
      <c r="U209" s="81"/>
      <c r="V209" s="81"/>
      <c r="W209" s="81"/>
      <c r="X209" s="81"/>
      <c r="Y209" s="81"/>
      <c r="Z209" s="81"/>
      <c r="AA209" s="81"/>
      <c r="AB209" s="81"/>
      <c r="AC209" s="82"/>
      <c r="AD209" s="81">
        <v>49426873.903099909</v>
      </c>
      <c r="AE209" s="81">
        <v>1354172.669569737</v>
      </c>
      <c r="AF209" s="81">
        <v>8059255.8573225774</v>
      </c>
      <c r="AG209" s="81">
        <v>37740393.748071641</v>
      </c>
      <c r="AH209" s="81">
        <v>42169614.292654693</v>
      </c>
      <c r="AI209" s="81">
        <v>0</v>
      </c>
      <c r="AJ209" s="81">
        <v>0</v>
      </c>
      <c r="AK209" s="81">
        <v>2848426.3654293236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2297</v>
      </c>
      <c r="B210" s="80">
        <v>202</v>
      </c>
      <c r="C210" s="80">
        <v>16</v>
      </c>
      <c r="D210" s="80">
        <v>22</v>
      </c>
      <c r="E210" s="80">
        <v>2021</v>
      </c>
      <c r="F210" s="80" t="s">
        <v>75</v>
      </c>
      <c r="G210" s="182" t="s">
        <v>2295</v>
      </c>
      <c r="H210" s="80" t="s">
        <v>2296</v>
      </c>
      <c r="I210" s="173"/>
      <c r="J210" s="83"/>
      <c r="K210" s="81"/>
      <c r="L210" s="81"/>
      <c r="M210" s="81"/>
      <c r="N210" s="81"/>
      <c r="O210" s="81"/>
      <c r="P210" s="81"/>
      <c r="Q210" s="81"/>
      <c r="R210" s="81"/>
      <c r="S210" s="81"/>
      <c r="T210" s="81"/>
      <c r="U210" s="81"/>
      <c r="V210" s="81"/>
      <c r="W210" s="81"/>
      <c r="X210" s="81"/>
      <c r="Y210" s="81"/>
      <c r="Z210" s="81"/>
      <c r="AA210" s="81"/>
      <c r="AB210" s="81"/>
      <c r="AC210" s="82"/>
      <c r="AD210" s="81">
        <v>13197931.313141836</v>
      </c>
      <c r="AE210" s="81">
        <v>1789442.456217153</v>
      </c>
      <c r="AF210" s="81">
        <v>5979910.4848816991</v>
      </c>
      <c r="AG210" s="81">
        <v>67207136.804626226</v>
      </c>
      <c r="AH210" s="81">
        <v>77958658.652570501</v>
      </c>
      <c r="AI210" s="81">
        <v>0</v>
      </c>
      <c r="AJ210" s="81">
        <v>0</v>
      </c>
      <c r="AK210" s="81">
        <v>5703284.6613612287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2121</v>
      </c>
      <c r="H6" s="87" t="s">
        <v>2122</v>
      </c>
      <c r="I6" s="87" t="s">
        <v>2344</v>
      </c>
      <c r="J6" s="87" t="s">
        <v>2345</v>
      </c>
      <c r="K6" s="87">
        <v>4</v>
      </c>
      <c r="L6" s="87">
        <v>45</v>
      </c>
      <c r="M6" s="18"/>
      <c r="N6" s="87">
        <v>1</v>
      </c>
      <c r="O6" s="87" t="s">
        <v>1638</v>
      </c>
      <c r="P6" s="87" t="s">
        <v>1639</v>
      </c>
      <c r="Q6" s="87" t="s">
        <v>1247</v>
      </c>
      <c r="R6" s="18"/>
      <c r="S6" s="87">
        <v>1</v>
      </c>
      <c r="T6" s="87" t="s">
        <v>2121</v>
      </c>
      <c r="U6" s="87" t="s">
        <v>2122</v>
      </c>
      <c r="V6" s="87" t="s">
        <v>1247</v>
      </c>
      <c r="W6" s="18"/>
      <c r="X6" s="87">
        <v>1</v>
      </c>
      <c r="Y6" s="769" t="s">
        <v>1638</v>
      </c>
      <c r="Z6" s="87" t="s">
        <v>1639</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1659</v>
      </c>
      <c r="P7" s="87" t="s">
        <v>1660</v>
      </c>
      <c r="Q7" s="87" t="s">
        <v>1247</v>
      </c>
      <c r="R7" s="18"/>
      <c r="S7" s="87">
        <v>2</v>
      </c>
      <c r="T7" s="86" t="s">
        <v>570</v>
      </c>
      <c r="U7" s="87" t="s">
        <v>1592</v>
      </c>
      <c r="V7" s="87" t="s">
        <v>1592</v>
      </c>
      <c r="W7" s="18"/>
      <c r="X7" s="87">
        <v>2</v>
      </c>
      <c r="Y7" s="769" t="s">
        <v>1659</v>
      </c>
      <c r="Z7" s="87" t="s">
        <v>1660</v>
      </c>
      <c r="AA7" s="87" t="s">
        <v>1247</v>
      </c>
      <c r="AB7" s="18"/>
      <c r="AC7" s="87">
        <v>2</v>
      </c>
      <c r="AD7" s="87" t="s">
        <v>2287</v>
      </c>
      <c r="AE7" s="87" t="s">
        <v>2288</v>
      </c>
      <c r="AF7" s="87" t="s">
        <v>1247</v>
      </c>
    </row>
    <row r="8" spans="1:32" ht="12">
      <c r="A8" s="18"/>
      <c r="B8" s="18"/>
      <c r="C8" s="18"/>
      <c r="D8" s="18"/>
      <c r="F8" s="18"/>
      <c r="G8" s="18"/>
      <c r="H8" s="18"/>
      <c r="I8" s="18"/>
      <c r="J8" s="18"/>
      <c r="K8" s="18"/>
      <c r="L8" s="18"/>
      <c r="M8" s="18"/>
      <c r="N8" s="87">
        <v>3</v>
      </c>
      <c r="O8" s="87" t="s">
        <v>1680</v>
      </c>
      <c r="P8" s="87" t="s">
        <v>1681</v>
      </c>
      <c r="Q8" s="87" t="s">
        <v>1247</v>
      </c>
      <c r="R8" s="18"/>
      <c r="S8" s="18"/>
      <c r="T8" s="18"/>
      <c r="U8" s="18"/>
      <c r="V8" s="18"/>
      <c r="W8" s="18"/>
      <c r="X8" s="87">
        <v>3</v>
      </c>
      <c r="Y8" s="769" t="s">
        <v>1680</v>
      </c>
      <c r="Z8" s="87" t="s">
        <v>1681</v>
      </c>
      <c r="AA8" s="87" t="s">
        <v>1247</v>
      </c>
      <c r="AB8" s="18"/>
      <c r="AC8" s="87">
        <v>3</v>
      </c>
      <c r="AD8" s="87" t="s">
        <v>2267</v>
      </c>
      <c r="AE8" s="87" t="s">
        <v>2268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1701</v>
      </c>
      <c r="P9" s="87" t="s">
        <v>1702</v>
      </c>
      <c r="Q9" s="87" t="s">
        <v>1247</v>
      </c>
      <c r="R9" s="18"/>
      <c r="S9" s="18"/>
      <c r="T9" s="18"/>
      <c r="U9" s="18"/>
      <c r="V9" s="18"/>
      <c r="W9" s="18"/>
      <c r="X9" s="87">
        <v>4</v>
      </c>
      <c r="Y9" s="769" t="s">
        <v>1701</v>
      </c>
      <c r="Z9" s="87" t="s">
        <v>1702</v>
      </c>
      <c r="AA9" s="87" t="s">
        <v>1247</v>
      </c>
      <c r="AB9" s="18"/>
      <c r="AC9" s="87">
        <v>4</v>
      </c>
      <c r="AD9" s="87" t="s">
        <v>2331</v>
      </c>
      <c r="AE9" s="87" t="s">
        <v>2332</v>
      </c>
      <c r="AF9" s="87" t="s">
        <v>1247</v>
      </c>
    </row>
    <row r="10" spans="1:32" ht="12">
      <c r="A10" s="18"/>
      <c r="B10" s="18"/>
      <c r="C10" s="18"/>
      <c r="D10" s="18"/>
      <c r="F10" s="85" t="s">
        <v>1247</v>
      </c>
      <c r="G10" s="86" t="s">
        <v>2121</v>
      </c>
      <c r="H10" s="87" t="s">
        <v>2122</v>
      </c>
      <c r="I10" s="87" t="s">
        <v>2344</v>
      </c>
      <c r="J10" s="87" t="s">
        <v>2345</v>
      </c>
      <c r="K10" s="85">
        <v>4</v>
      </c>
      <c r="L10" s="85">
        <v>45</v>
      </c>
      <c r="M10" s="18"/>
      <c r="N10" s="87">
        <v>5</v>
      </c>
      <c r="O10" s="87" t="s">
        <v>1722</v>
      </c>
      <c r="P10" s="87" t="s">
        <v>1723</v>
      </c>
      <c r="Q10" s="87" t="s">
        <v>1247</v>
      </c>
      <c r="R10" s="18"/>
      <c r="S10" s="18"/>
      <c r="T10" s="18"/>
      <c r="U10" s="18"/>
      <c r="V10" s="18"/>
      <c r="W10" s="18"/>
      <c r="X10" s="87">
        <v>5</v>
      </c>
      <c r="Y10" s="769" t="s">
        <v>1722</v>
      </c>
      <c r="Z10" s="87" t="s">
        <v>1723</v>
      </c>
      <c r="AA10" s="87" t="s">
        <v>1247</v>
      </c>
      <c r="AB10" s="18"/>
      <c r="AC10" s="87">
        <v>5</v>
      </c>
      <c r="AD10" s="87" t="s">
        <v>2263</v>
      </c>
      <c r="AE10" s="87" t="s">
        <v>2264</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1743</v>
      </c>
      <c r="P11" s="87" t="s">
        <v>1744</v>
      </c>
      <c r="Q11" s="87" t="s">
        <v>1247</v>
      </c>
      <c r="R11" s="18"/>
      <c r="S11" s="18"/>
      <c r="T11" s="18"/>
      <c r="U11" s="18"/>
      <c r="V11" s="18"/>
      <c r="W11" s="18"/>
      <c r="X11" s="87">
        <v>6</v>
      </c>
      <c r="Y11" s="769" t="s">
        <v>1743</v>
      </c>
      <c r="Z11" s="87" t="s">
        <v>1744</v>
      </c>
      <c r="AA11" s="87" t="s">
        <v>1247</v>
      </c>
      <c r="AB11" s="18"/>
      <c r="AC11" s="87">
        <v>6</v>
      </c>
      <c r="AD11" s="87" t="s">
        <v>2311</v>
      </c>
      <c r="AE11" s="87" t="s">
        <v>2312</v>
      </c>
      <c r="AF11" s="87" t="s">
        <v>1247</v>
      </c>
    </row>
    <row r="12" spans="1:32" ht="12">
      <c r="A12" s="18"/>
      <c r="B12" s="18"/>
      <c r="C12" s="18"/>
      <c r="D12" s="18"/>
      <c r="F12" s="85" t="s">
        <v>1636</v>
      </c>
      <c r="G12" s="86" t="s">
        <v>2121</v>
      </c>
      <c r="H12" s="87"/>
      <c r="I12" s="87" t="s">
        <v>2121</v>
      </c>
      <c r="J12" s="87"/>
      <c r="K12" s="85" t="s">
        <v>1244</v>
      </c>
      <c r="L12" s="85"/>
      <c r="M12" s="18"/>
      <c r="N12" s="87">
        <v>7</v>
      </c>
      <c r="O12" s="87" t="s">
        <v>1764</v>
      </c>
      <c r="P12" s="87" t="s">
        <v>1765</v>
      </c>
      <c r="Q12" s="87" t="s">
        <v>1247</v>
      </c>
      <c r="R12" s="18"/>
      <c r="S12" s="18"/>
      <c r="T12" s="18"/>
      <c r="U12" s="18"/>
      <c r="V12" s="18"/>
      <c r="W12" s="18"/>
      <c r="X12" s="87">
        <v>7</v>
      </c>
      <c r="Y12" s="769" t="s">
        <v>1764</v>
      </c>
      <c r="Z12" s="87" t="s">
        <v>1765</v>
      </c>
      <c r="AA12" s="87" t="s">
        <v>1247</v>
      </c>
      <c r="AB12" s="18"/>
      <c r="AC12" s="87">
        <v>7</v>
      </c>
      <c r="AD12" s="87" t="s">
        <v>2307</v>
      </c>
      <c r="AE12" s="87" t="s">
        <v>2308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1785</v>
      </c>
      <c r="P13" s="87" t="s">
        <v>1786</v>
      </c>
      <c r="Q13" s="87" t="s">
        <v>1247</v>
      </c>
      <c r="R13" s="18"/>
      <c r="S13" s="18"/>
      <c r="T13" s="18"/>
      <c r="U13" s="18"/>
      <c r="V13" s="18"/>
      <c r="W13" s="18"/>
      <c r="X13" s="87">
        <v>8</v>
      </c>
      <c r="Y13" s="769" t="s">
        <v>1785</v>
      </c>
      <c r="Z13" s="87" t="s">
        <v>1786</v>
      </c>
      <c r="AA13" s="87" t="s">
        <v>1247</v>
      </c>
      <c r="AB13" s="18"/>
      <c r="AC13" s="87">
        <v>8</v>
      </c>
      <c r="AD13" s="87" t="s">
        <v>2327</v>
      </c>
      <c r="AE13" s="87" t="s">
        <v>2328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1806</v>
      </c>
      <c r="P14" s="87" t="s">
        <v>1807</v>
      </c>
      <c r="Q14" s="87" t="s">
        <v>1247</v>
      </c>
      <c r="R14" s="18"/>
      <c r="S14" s="18"/>
      <c r="T14" s="18"/>
      <c r="U14" s="18"/>
      <c r="V14" s="18"/>
      <c r="W14" s="18"/>
      <c r="X14" s="87">
        <v>9</v>
      </c>
      <c r="Y14" s="769" t="s">
        <v>1806</v>
      </c>
      <c r="Z14" s="87" t="s">
        <v>1807</v>
      </c>
      <c r="AA14" s="87" t="s">
        <v>1247</v>
      </c>
      <c r="AB14" s="18"/>
      <c r="AC14" s="87">
        <v>9</v>
      </c>
      <c r="AD14" s="87" t="s">
        <v>2279</v>
      </c>
      <c r="AE14" s="87" t="s">
        <v>2280</v>
      </c>
      <c r="AF14" s="87" t="s">
        <v>1247</v>
      </c>
    </row>
    <row r="15" spans="1:32" ht="12">
      <c r="A15" s="18"/>
      <c r="B15" s="18"/>
      <c r="C15" s="18"/>
      <c r="D15" s="18"/>
      <c r="E15" s="18"/>
      <c r="F15" s="18"/>
      <c r="G15" s="18"/>
      <c r="H15" s="18"/>
      <c r="I15" s="18"/>
      <c r="J15" s="18"/>
      <c r="K15" s="18"/>
      <c r="L15" s="18"/>
      <c r="M15" s="18"/>
      <c r="N15" s="87">
        <v>10</v>
      </c>
      <c r="O15" s="87" t="s">
        <v>1827</v>
      </c>
      <c r="P15" s="87" t="s">
        <v>1828</v>
      </c>
      <c r="Q15" s="87" t="s">
        <v>1247</v>
      </c>
      <c r="R15" s="18"/>
      <c r="S15" s="18"/>
      <c r="T15" s="18"/>
      <c r="U15" s="18"/>
      <c r="V15" s="18"/>
      <c r="W15" s="18"/>
      <c r="X15" s="87">
        <v>10</v>
      </c>
      <c r="Y15" s="769" t="s">
        <v>1827</v>
      </c>
      <c r="Z15" s="87" t="s">
        <v>1828</v>
      </c>
      <c r="AA15" s="87" t="s">
        <v>1247</v>
      </c>
      <c r="AB15" s="18"/>
      <c r="AC15" s="87">
        <v>10</v>
      </c>
      <c r="AD15" s="87" t="s">
        <v>2303</v>
      </c>
      <c r="AE15" s="87" t="s">
        <v>2304</v>
      </c>
      <c r="AF15" s="87" t="s">
        <v>1247</v>
      </c>
    </row>
    <row r="16" spans="1:32" ht="12">
      <c r="A16" s="18"/>
      <c r="B16" s="18"/>
      <c r="C16" s="18"/>
      <c r="D16" s="18"/>
      <c r="E16" s="18"/>
      <c r="F16" s="18"/>
      <c r="G16" s="18"/>
      <c r="H16" s="18"/>
      <c r="I16" s="18"/>
      <c r="J16" s="18"/>
      <c r="K16" s="18"/>
      <c r="L16" s="18"/>
      <c r="M16" s="18"/>
      <c r="N16" s="87">
        <v>11</v>
      </c>
      <c r="O16" s="87" t="s">
        <v>1848</v>
      </c>
      <c r="P16" s="87" t="s">
        <v>1849</v>
      </c>
      <c r="Q16" s="87" t="s">
        <v>1247</v>
      </c>
      <c r="R16" s="18"/>
      <c r="S16" s="18"/>
      <c r="T16" s="18"/>
      <c r="U16" s="18"/>
      <c r="V16" s="18"/>
      <c r="W16" s="18"/>
      <c r="X16" s="87">
        <v>11</v>
      </c>
      <c r="Y16" s="769" t="s">
        <v>1848</v>
      </c>
      <c r="Z16" s="87" t="s">
        <v>1849</v>
      </c>
      <c r="AA16" s="87" t="s">
        <v>1247</v>
      </c>
      <c r="AB16" s="18"/>
      <c r="AC16" s="87">
        <v>11</v>
      </c>
      <c r="AD16" s="87" t="s">
        <v>2121</v>
      </c>
      <c r="AE16" s="87" t="s">
        <v>2122</v>
      </c>
      <c r="AF16" s="87" t="s">
        <v>1247</v>
      </c>
    </row>
    <row r="17" spans="1:32" ht="12">
      <c r="A17" s="18"/>
      <c r="B17" s="18"/>
      <c r="C17" s="18"/>
      <c r="D17" s="18"/>
      <c r="E17" s="18"/>
      <c r="F17" s="18"/>
      <c r="G17" s="18"/>
      <c r="H17" s="18"/>
      <c r="I17" s="18"/>
      <c r="J17" s="18"/>
      <c r="K17" s="18"/>
      <c r="L17" s="18"/>
      <c r="M17" s="18"/>
      <c r="N17" s="87">
        <v>12</v>
      </c>
      <c r="O17" s="87" t="s">
        <v>1869</v>
      </c>
      <c r="P17" s="87" t="s">
        <v>1870</v>
      </c>
      <c r="Q17" s="87" t="s">
        <v>1247</v>
      </c>
      <c r="R17" s="18"/>
      <c r="S17" s="18"/>
      <c r="T17" s="18"/>
      <c r="U17" s="18"/>
      <c r="V17" s="18"/>
      <c r="W17" s="18"/>
      <c r="X17" s="87">
        <v>12</v>
      </c>
      <c r="Y17" s="769" t="s">
        <v>1869</v>
      </c>
      <c r="Z17" s="87" t="s">
        <v>1870</v>
      </c>
      <c r="AA17" s="87" t="s">
        <v>1247</v>
      </c>
      <c r="AB17" s="18"/>
      <c r="AC17" s="87">
        <v>12</v>
      </c>
      <c r="AD17" s="87" t="s">
        <v>2291</v>
      </c>
      <c r="AE17" s="87" t="s">
        <v>2292</v>
      </c>
      <c r="AF17" s="87" t="s">
        <v>1247</v>
      </c>
    </row>
    <row r="18" spans="1:32" ht="12">
      <c r="A18" s="18"/>
      <c r="B18" s="18"/>
      <c r="C18" s="18"/>
      <c r="D18" s="18"/>
      <c r="E18" s="18"/>
      <c r="F18" s="18"/>
      <c r="G18" s="18"/>
      <c r="H18" s="18"/>
      <c r="I18" s="18"/>
      <c r="J18" s="18"/>
      <c r="K18" s="18"/>
      <c r="L18" s="18"/>
      <c r="M18" s="18"/>
      <c r="N18" s="87">
        <v>13</v>
      </c>
      <c r="O18" s="87" t="s">
        <v>1890</v>
      </c>
      <c r="P18" s="87" t="s">
        <v>1891</v>
      </c>
      <c r="Q18" s="87" t="s">
        <v>1247</v>
      </c>
      <c r="R18" s="18"/>
      <c r="S18" s="18"/>
      <c r="T18" s="18"/>
      <c r="U18" s="18"/>
      <c r="V18" s="18"/>
      <c r="W18" s="18"/>
      <c r="X18" s="87">
        <v>13</v>
      </c>
      <c r="Y18" s="769" t="s">
        <v>1890</v>
      </c>
      <c r="Z18" s="87" t="s">
        <v>1891</v>
      </c>
      <c r="AA18" s="87" t="s">
        <v>1247</v>
      </c>
      <c r="AB18" s="18"/>
      <c r="AC18" s="87">
        <v>13</v>
      </c>
      <c r="AD18" s="87" t="s">
        <v>2275</v>
      </c>
      <c r="AE18" s="87" t="s">
        <v>2276</v>
      </c>
      <c r="AF18" s="87" t="s">
        <v>1247</v>
      </c>
    </row>
    <row r="19" spans="1:32" ht="12">
      <c r="A19" s="18"/>
      <c r="B19" s="18"/>
      <c r="C19" s="18"/>
      <c r="D19" s="18"/>
      <c r="E19" s="18"/>
      <c r="F19" s="18"/>
      <c r="G19" s="18"/>
      <c r="H19" s="18"/>
      <c r="I19" s="18"/>
      <c r="J19" s="18"/>
      <c r="K19" s="18"/>
      <c r="L19" s="18"/>
      <c r="M19" s="18"/>
      <c r="N19" s="87">
        <v>14</v>
      </c>
      <c r="O19" s="87" t="s">
        <v>1911</v>
      </c>
      <c r="P19" s="87" t="s">
        <v>1912</v>
      </c>
      <c r="Q19" s="87" t="s">
        <v>1247</v>
      </c>
      <c r="R19" s="18"/>
      <c r="S19" s="18"/>
      <c r="T19" s="18"/>
      <c r="U19" s="18"/>
      <c r="V19" s="18"/>
      <c r="W19" s="18"/>
      <c r="X19" s="87">
        <v>14</v>
      </c>
      <c r="Y19" s="769" t="s">
        <v>1911</v>
      </c>
      <c r="Z19" s="87" t="s">
        <v>1912</v>
      </c>
      <c r="AA19" s="87" t="s">
        <v>1247</v>
      </c>
      <c r="AB19" s="18"/>
      <c r="AC19" s="87">
        <v>14</v>
      </c>
      <c r="AD19" s="87" t="s">
        <v>2299</v>
      </c>
      <c r="AE19" s="87" t="s">
        <v>2300</v>
      </c>
      <c r="AF19" s="87" t="s">
        <v>1247</v>
      </c>
    </row>
    <row r="20" spans="1:32" ht="12">
      <c r="A20" s="18"/>
      <c r="B20" s="18"/>
      <c r="C20" s="18"/>
      <c r="D20" s="18"/>
      <c r="E20" s="18"/>
      <c r="F20" s="18"/>
      <c r="G20" s="18"/>
      <c r="H20" s="18"/>
      <c r="I20" s="18"/>
      <c r="J20" s="18"/>
      <c r="K20" s="18"/>
      <c r="L20" s="18"/>
      <c r="M20" s="18"/>
      <c r="N20" s="87">
        <v>15</v>
      </c>
      <c r="O20" s="87" t="s">
        <v>1932</v>
      </c>
      <c r="P20" s="87" t="s">
        <v>1933</v>
      </c>
      <c r="Q20" s="87" t="s">
        <v>1247</v>
      </c>
      <c r="R20" s="18"/>
      <c r="S20" s="18"/>
      <c r="T20" s="18"/>
      <c r="U20" s="18"/>
      <c r="V20" s="18"/>
      <c r="W20" s="18"/>
      <c r="X20" s="87">
        <v>15</v>
      </c>
      <c r="Y20" s="769" t="s">
        <v>1932</v>
      </c>
      <c r="Z20" s="87" t="s">
        <v>1933</v>
      </c>
      <c r="AA20" s="87" t="s">
        <v>1247</v>
      </c>
      <c r="AB20" s="18"/>
      <c r="AC20" s="87">
        <v>15</v>
      </c>
      <c r="AD20" s="87" t="s">
        <v>2319</v>
      </c>
      <c r="AE20" s="87" t="s">
        <v>2320</v>
      </c>
      <c r="AF20" s="87" t="s">
        <v>1247</v>
      </c>
    </row>
    <row r="21" spans="1:32" ht="12">
      <c r="A21" s="18"/>
      <c r="B21" s="18"/>
      <c r="C21" s="18"/>
      <c r="D21" s="18"/>
      <c r="E21" s="18"/>
      <c r="F21" s="18"/>
      <c r="G21" s="18"/>
      <c r="H21" s="18"/>
      <c r="I21" s="18"/>
      <c r="J21" s="18"/>
      <c r="K21" s="18"/>
      <c r="L21" s="18"/>
      <c r="M21" s="18"/>
      <c r="N21" s="87">
        <v>16</v>
      </c>
      <c r="O21" s="87" t="s">
        <v>1953</v>
      </c>
      <c r="P21" s="87" t="s">
        <v>1954</v>
      </c>
      <c r="Q21" s="87" t="s">
        <v>1247</v>
      </c>
      <c r="R21" s="18"/>
      <c r="S21" s="18"/>
      <c r="T21" s="18"/>
      <c r="U21" s="18"/>
      <c r="V21" s="18"/>
      <c r="W21" s="18"/>
      <c r="X21" s="87">
        <v>16</v>
      </c>
      <c r="Y21" s="769" t="s">
        <v>1953</v>
      </c>
      <c r="Z21" s="87" t="s">
        <v>1954</v>
      </c>
      <c r="AA21" s="87" t="s">
        <v>1247</v>
      </c>
      <c r="AB21" s="18"/>
      <c r="AC21" s="87">
        <v>16</v>
      </c>
      <c r="AD21" s="87" t="s">
        <v>2339</v>
      </c>
      <c r="AE21" s="87" t="s">
        <v>2340</v>
      </c>
      <c r="AF21" s="87" t="s">
        <v>1247</v>
      </c>
    </row>
    <row r="22" spans="1:32" ht="12">
      <c r="A22" s="18"/>
      <c r="B22" s="18"/>
      <c r="C22" s="18"/>
      <c r="D22" s="18"/>
      <c r="E22" s="18"/>
      <c r="F22" s="18"/>
      <c r="G22" s="18"/>
      <c r="H22" s="18"/>
      <c r="I22" s="18"/>
      <c r="J22" s="18"/>
      <c r="K22" s="18"/>
      <c r="L22" s="18"/>
      <c r="M22" s="18"/>
      <c r="N22" s="87">
        <v>17</v>
      </c>
      <c r="O22" s="87" t="s">
        <v>1974</v>
      </c>
      <c r="P22" s="87" t="s">
        <v>1975</v>
      </c>
      <c r="Q22" s="87" t="s">
        <v>1247</v>
      </c>
      <c r="R22" s="18"/>
      <c r="S22" s="18"/>
      <c r="T22" s="18"/>
      <c r="U22" s="18"/>
      <c r="V22" s="18"/>
      <c r="W22" s="18"/>
      <c r="X22" s="87">
        <v>17</v>
      </c>
      <c r="Y22" s="769" t="s">
        <v>1974</v>
      </c>
      <c r="Z22" s="87" t="s">
        <v>1975</v>
      </c>
      <c r="AA22" s="87" t="s">
        <v>1247</v>
      </c>
      <c r="AB22" s="18"/>
      <c r="AC22" s="87">
        <v>17</v>
      </c>
      <c r="AD22" s="87" t="s">
        <v>2335</v>
      </c>
      <c r="AE22" s="87" t="s">
        <v>2336</v>
      </c>
      <c r="AF22" s="87" t="s">
        <v>1247</v>
      </c>
    </row>
    <row r="23" spans="1:32" ht="12">
      <c r="A23" s="18"/>
      <c r="B23" s="18"/>
      <c r="C23" s="18"/>
      <c r="D23" s="18"/>
      <c r="E23" s="18"/>
      <c r="F23" s="18"/>
      <c r="G23" s="18"/>
      <c r="H23" s="18"/>
      <c r="I23" s="18"/>
      <c r="J23" s="18"/>
      <c r="K23" s="18"/>
      <c r="L23" s="18"/>
      <c r="M23" s="18"/>
      <c r="N23" s="87">
        <v>18</v>
      </c>
      <c r="O23" s="87" t="s">
        <v>1995</v>
      </c>
      <c r="P23" s="87" t="s">
        <v>1996</v>
      </c>
      <c r="Q23" s="87" t="s">
        <v>1247</v>
      </c>
      <c r="R23" s="18"/>
      <c r="S23" s="18"/>
      <c r="T23" s="18"/>
      <c r="U23" s="18"/>
      <c r="V23" s="18"/>
      <c r="W23" s="18"/>
      <c r="X23" s="87">
        <v>18</v>
      </c>
      <c r="Y23" s="769" t="s">
        <v>1995</v>
      </c>
      <c r="Z23" s="87" t="s">
        <v>1996</v>
      </c>
      <c r="AA23" s="87" t="s">
        <v>1247</v>
      </c>
      <c r="AB23" s="18"/>
      <c r="AC23" s="87">
        <v>18</v>
      </c>
      <c r="AD23" s="87" t="s">
        <v>2315</v>
      </c>
      <c r="AE23" s="87" t="s">
        <v>2316</v>
      </c>
      <c r="AF23" s="87" t="s">
        <v>1247</v>
      </c>
    </row>
    <row r="24" spans="1:32" ht="12">
      <c r="A24" s="18"/>
      <c r="B24" s="18"/>
      <c r="C24" s="18"/>
      <c r="D24" s="18"/>
      <c r="E24" s="18"/>
      <c r="F24" s="18"/>
      <c r="G24" s="18"/>
      <c r="H24" s="18"/>
      <c r="I24" s="18"/>
      <c r="J24" s="18"/>
      <c r="K24" s="18"/>
      <c r="L24" s="18"/>
      <c r="M24" s="18"/>
      <c r="N24" s="87">
        <v>19</v>
      </c>
      <c r="O24" s="87" t="s">
        <v>2016</v>
      </c>
      <c r="P24" s="87" t="s">
        <v>2017</v>
      </c>
      <c r="Q24" s="87" t="s">
        <v>1247</v>
      </c>
      <c r="R24" s="18"/>
      <c r="S24" s="18"/>
      <c r="T24" s="18"/>
      <c r="U24" s="18"/>
      <c r="V24" s="18"/>
      <c r="W24" s="18"/>
      <c r="X24" s="87">
        <v>19</v>
      </c>
      <c r="Y24" s="769" t="s">
        <v>2016</v>
      </c>
      <c r="Z24" s="87" t="s">
        <v>2017</v>
      </c>
      <c r="AA24" s="87" t="s">
        <v>1247</v>
      </c>
      <c r="AB24" s="18"/>
      <c r="AC24" s="87">
        <v>19</v>
      </c>
      <c r="AD24" s="87" t="s">
        <v>2283</v>
      </c>
      <c r="AE24" s="87" t="s">
        <v>2284</v>
      </c>
      <c r="AF24" s="87" t="s">
        <v>1247</v>
      </c>
    </row>
    <row r="25" spans="1:32" ht="12">
      <c r="A25" s="18"/>
      <c r="B25" s="18"/>
      <c r="C25" s="18"/>
      <c r="D25" s="18"/>
      <c r="E25" s="18"/>
      <c r="F25" s="18"/>
      <c r="G25" s="18"/>
      <c r="H25" s="18"/>
      <c r="I25" s="18"/>
      <c r="J25" s="18"/>
      <c r="K25" s="18"/>
      <c r="L25" s="18"/>
      <c r="M25" s="18"/>
      <c r="N25" s="87">
        <v>20</v>
      </c>
      <c r="O25" s="87" t="s">
        <v>2037</v>
      </c>
      <c r="P25" s="87" t="s">
        <v>2038</v>
      </c>
      <c r="Q25" s="87" t="s">
        <v>1247</v>
      </c>
      <c r="R25" s="18"/>
      <c r="S25" s="18"/>
      <c r="T25" s="18"/>
      <c r="U25" s="18"/>
      <c r="V25" s="18"/>
      <c r="W25" s="18"/>
      <c r="X25" s="87">
        <v>20</v>
      </c>
      <c r="Y25" s="769" t="s">
        <v>2037</v>
      </c>
      <c r="Z25" s="87" t="s">
        <v>2038</v>
      </c>
      <c r="AA25" s="87" t="s">
        <v>1247</v>
      </c>
      <c r="AB25" s="18"/>
      <c r="AC25" s="87">
        <v>20</v>
      </c>
      <c r="AD25" s="87" t="s">
        <v>2323</v>
      </c>
      <c r="AE25" s="87" t="s">
        <v>2324</v>
      </c>
      <c r="AF25" s="87" t="s">
        <v>1247</v>
      </c>
    </row>
    <row r="26" spans="1:32" ht="12">
      <c r="A26" s="18"/>
      <c r="B26" s="18"/>
      <c r="C26" s="18"/>
      <c r="D26" s="18"/>
      <c r="E26" s="18"/>
      <c r="F26" s="18"/>
      <c r="G26" s="18"/>
      <c r="H26" s="18"/>
      <c r="I26" s="18"/>
      <c r="J26" s="18"/>
      <c r="K26" s="18"/>
      <c r="L26" s="18"/>
      <c r="M26" s="18"/>
      <c r="N26" s="87">
        <v>21</v>
      </c>
      <c r="O26" s="87" t="s">
        <v>2058</v>
      </c>
      <c r="P26" s="87" t="s">
        <v>2059</v>
      </c>
      <c r="Q26" s="87" t="s">
        <v>1247</v>
      </c>
      <c r="R26" s="18"/>
      <c r="S26" s="18"/>
      <c r="T26" s="18"/>
      <c r="U26" s="18"/>
      <c r="V26" s="18"/>
      <c r="W26" s="18"/>
      <c r="X26" s="87">
        <v>21</v>
      </c>
      <c r="Y26" s="769" t="s">
        <v>2058</v>
      </c>
      <c r="Z26" s="87" t="s">
        <v>2059</v>
      </c>
      <c r="AA26" s="87" t="s">
        <v>1247</v>
      </c>
      <c r="AB26" s="18"/>
      <c r="AC26" s="87">
        <v>21</v>
      </c>
      <c r="AD26" s="87" t="s">
        <v>2271</v>
      </c>
      <c r="AE26" s="87" t="s">
        <v>2272</v>
      </c>
      <c r="AF26" s="87" t="s">
        <v>1247</v>
      </c>
    </row>
    <row r="27" spans="1:32" ht="12">
      <c r="A27" s="18"/>
      <c r="B27" s="18"/>
      <c r="C27" s="18"/>
      <c r="D27" s="18"/>
      <c r="E27" s="18"/>
      <c r="F27" s="18"/>
      <c r="G27" s="18"/>
      <c r="H27" s="18"/>
      <c r="I27" s="18"/>
      <c r="J27" s="18"/>
      <c r="K27" s="18"/>
      <c r="L27" s="18"/>
      <c r="M27" s="18"/>
      <c r="N27" s="87">
        <v>22</v>
      </c>
      <c r="O27" s="87" t="s">
        <v>2079</v>
      </c>
      <c r="P27" s="87" t="s">
        <v>2080</v>
      </c>
      <c r="Q27" s="87" t="s">
        <v>1247</v>
      </c>
      <c r="R27" s="18"/>
      <c r="S27" s="18"/>
      <c r="T27" s="18"/>
      <c r="U27" s="18"/>
      <c r="V27" s="18"/>
      <c r="W27" s="18"/>
      <c r="X27" s="87">
        <v>22</v>
      </c>
      <c r="Y27" s="769" t="s">
        <v>2079</v>
      </c>
      <c r="Z27" s="87" t="s">
        <v>2080</v>
      </c>
      <c r="AA27" s="87" t="s">
        <v>1247</v>
      </c>
      <c r="AB27" s="18"/>
      <c r="AC27" s="87">
        <v>22</v>
      </c>
      <c r="AD27" s="87" t="s">
        <v>2295</v>
      </c>
      <c r="AE27" s="87" t="s">
        <v>2296</v>
      </c>
      <c r="AF27" s="87" t="s">
        <v>1247</v>
      </c>
    </row>
    <row r="28" spans="1:32" ht="12">
      <c r="A28" s="18"/>
      <c r="B28" s="18"/>
      <c r="C28" s="18"/>
      <c r="D28" s="18"/>
      <c r="E28" s="18"/>
      <c r="F28" s="18"/>
      <c r="G28" s="18"/>
      <c r="H28" s="18"/>
      <c r="I28" s="18"/>
      <c r="J28" s="18"/>
      <c r="K28" s="18"/>
      <c r="L28" s="18"/>
      <c r="M28" s="18"/>
      <c r="N28" s="87">
        <v>23</v>
      </c>
      <c r="O28" s="87" t="s">
        <v>2100</v>
      </c>
      <c r="P28" s="87" t="s">
        <v>2101</v>
      </c>
      <c r="Q28" s="87" t="s">
        <v>1247</v>
      </c>
      <c r="R28" s="18"/>
      <c r="S28" s="18"/>
      <c r="T28" s="18"/>
      <c r="U28" s="18"/>
      <c r="V28" s="18"/>
      <c r="W28" s="18"/>
      <c r="X28" s="87">
        <v>23</v>
      </c>
      <c r="Y28" s="769" t="s">
        <v>2100</v>
      </c>
      <c r="Z28" s="87" t="s">
        <v>2101</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2121</v>
      </c>
      <c r="P29" s="87" t="s">
        <v>2122</v>
      </c>
      <c r="Q29" s="87" t="s">
        <v>1247</v>
      </c>
      <c r="R29" s="18"/>
      <c r="S29" s="18"/>
      <c r="T29" s="18"/>
      <c r="U29" s="18"/>
      <c r="V29" s="18"/>
      <c r="W29" s="18"/>
      <c r="X29" s="87">
        <v>24</v>
      </c>
      <c r="Y29" s="769" t="s">
        <v>2121</v>
      </c>
      <c r="Z29" s="87" t="s">
        <v>2122</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2142</v>
      </c>
      <c r="P30" s="87" t="s">
        <v>2143</v>
      </c>
      <c r="Q30" s="87" t="s">
        <v>1247</v>
      </c>
      <c r="R30" s="18"/>
      <c r="S30" s="18"/>
      <c r="T30" s="18"/>
      <c r="U30" s="18"/>
      <c r="V30" s="18"/>
      <c r="W30" s="18"/>
      <c r="X30" s="87">
        <v>25</v>
      </c>
      <c r="Y30" s="769" t="s">
        <v>2142</v>
      </c>
      <c r="Z30" s="87" t="s">
        <v>2143</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2163</v>
      </c>
      <c r="P31" s="87" t="s">
        <v>2164</v>
      </c>
      <c r="Q31" s="87" t="s">
        <v>1247</v>
      </c>
      <c r="R31" s="18"/>
      <c r="S31" s="18"/>
      <c r="T31" s="18"/>
      <c r="U31" s="18"/>
      <c r="V31" s="18"/>
      <c r="W31" s="18"/>
      <c r="X31" s="87">
        <v>26</v>
      </c>
      <c r="Y31" s="769" t="s">
        <v>2163</v>
      </c>
      <c r="Z31" s="87" t="s">
        <v>2164</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2184</v>
      </c>
      <c r="P32" s="87" t="s">
        <v>2185</v>
      </c>
      <c r="Q32" s="87" t="s">
        <v>1247</v>
      </c>
      <c r="R32" s="18"/>
      <c r="S32" s="18"/>
      <c r="T32" s="18"/>
      <c r="U32" s="18"/>
      <c r="V32" s="18"/>
      <c r="W32" s="18"/>
      <c r="X32" s="87">
        <v>27</v>
      </c>
      <c r="Y32" s="769" t="s">
        <v>2184</v>
      </c>
      <c r="Z32" s="87" t="s">
        <v>2185</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2205</v>
      </c>
      <c r="P33" s="87" t="s">
        <v>2206</v>
      </c>
      <c r="Q33" s="87" t="s">
        <v>1247</v>
      </c>
      <c r="R33" s="18"/>
      <c r="S33" s="18"/>
      <c r="T33" s="18"/>
      <c r="U33" s="18"/>
      <c r="V33" s="18"/>
      <c r="W33" s="18"/>
      <c r="X33" s="87">
        <v>28</v>
      </c>
      <c r="Y33" s="769" t="s">
        <v>2205</v>
      </c>
      <c r="Z33" s="87" t="s">
        <v>2206</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2226</v>
      </c>
      <c r="P34" s="87" t="s">
        <v>2227</v>
      </c>
      <c r="Q34" s="87" t="s">
        <v>1247</v>
      </c>
      <c r="R34" s="18"/>
      <c r="S34" s="18"/>
      <c r="T34" s="18"/>
      <c r="U34" s="18"/>
      <c r="V34" s="18"/>
      <c r="W34" s="18"/>
      <c r="X34" s="87">
        <v>29</v>
      </c>
      <c r="Y34" s="769" t="s">
        <v>2226</v>
      </c>
      <c r="Z34" s="87" t="s">
        <v>2227</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2344</v>
      </c>
      <c r="P36" s="87" t="s">
        <v>2345</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42</v>
      </c>
      <c r="I4" s="80" t="str">
        <f>HLOOKUP(I3,比較地域マスタ!$E$5:$L$6,2,0)</f>
        <v>長崎県</v>
      </c>
      <c r="J4" s="80" t="str">
        <f>HLOOKUP(J3,比較地域マスタ!$E$5:$L$6,2,0)</f>
        <v>佐世保市</v>
      </c>
      <c r="K4" s="80" t="str">
        <f>HLOOKUP(K3,比較地域マスタ!$E$5:$L$6,2,0)</f>
        <v>42202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佐世保市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263.89446131551608</v>
      </c>
      <c r="BB5" s="34"/>
      <c r="BC5" s="19"/>
      <c r="BD5" s="364">
        <f>AC35</f>
        <v>260.9618773527651</v>
      </c>
      <c r="BE5" s="34"/>
      <c r="BF5" s="19"/>
      <c r="BG5" s="364">
        <f>AK35</f>
        <v>180.44789233028851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111.44722395943953</v>
      </c>
      <c r="BA6" s="19"/>
      <c r="BB6" s="34"/>
      <c r="BC6" s="364">
        <f>AC36</f>
        <v>165.98340794302487</v>
      </c>
      <c r="BD6" s="19"/>
      <c r="BE6" s="34"/>
      <c r="BF6" s="364">
        <f>AK36</f>
        <v>89.838906537608452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21.832874852901849</v>
      </c>
      <c r="BA7" s="19"/>
      <c r="BB7" s="34"/>
      <c r="BC7" s="364">
        <f>AC37</f>
        <v>21.154920739628004</v>
      </c>
      <c r="BD7" s="19"/>
      <c r="BE7" s="34"/>
      <c r="BF7" s="364">
        <f t="shared" ref="BF7:BF8" si="0">AK37</f>
        <v>15.842667915545608</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130.61436250317473</v>
      </c>
      <c r="BA8" s="19"/>
      <c r="BB8" s="34"/>
      <c r="BC8" s="364">
        <f>AC38</f>
        <v>73.823548670112231</v>
      </c>
      <c r="BD8" s="19"/>
      <c r="BE8" s="34"/>
      <c r="BF8" s="364">
        <f t="shared" si="0"/>
        <v>74.766317877134455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1467.7974184911857</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342.97143788481895</v>
      </c>
      <c r="BA9" s="364">
        <f>AZ9</f>
        <v>342.97143788481895</v>
      </c>
      <c r="BB9" s="34"/>
      <c r="BC9" s="364">
        <f>AC39</f>
        <v>505.78666227700376</v>
      </c>
      <c r="BD9" s="364">
        <f>AC39</f>
        <v>505.78666227700376</v>
      </c>
      <c r="BE9" s="34"/>
      <c r="BF9" s="364">
        <f>AK39</f>
        <v>269.34677635025281</v>
      </c>
      <c r="BG9" s="364">
        <f>AK39</f>
        <v>269.34677635025281</v>
      </c>
      <c r="BH9" s="34"/>
    </row>
    <row r="10" spans="1:62" ht="17.100000000000001" customHeight="1" thickBot="1">
      <c r="B10" s="366"/>
      <c r="C10" s="367"/>
      <c r="D10" s="369"/>
      <c r="E10" s="369"/>
      <c r="F10" s="369"/>
      <c r="G10" s="368"/>
      <c r="H10" s="368"/>
      <c r="I10" s="369"/>
      <c r="J10" s="370"/>
      <c r="K10" s="377"/>
      <c r="L10" s="286" t="s">
        <v>31</v>
      </c>
      <c r="M10" s="286"/>
      <c r="N10" s="622"/>
      <c r="O10" s="1025">
        <f>SUM(O11:O13)</f>
        <v>263.89446131551608</v>
      </c>
      <c r="P10" s="501">
        <f t="shared" ref="P10:P22" si="1">O10/$O$9</f>
        <v>0.17978943006098549</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316.40816668202189</v>
      </c>
      <c r="BA10" s="364">
        <f>AZ10</f>
        <v>316.40816668202189</v>
      </c>
      <c r="BB10" s="34"/>
      <c r="BC10" s="364">
        <f>AC40</f>
        <v>439.87881543740446</v>
      </c>
      <c r="BD10" s="364">
        <f>AC40</f>
        <v>439.87881543740446</v>
      </c>
      <c r="BE10" s="34"/>
      <c r="BF10" s="364">
        <f>AK40</f>
        <v>221.17326618496651</v>
      </c>
      <c r="BG10" s="364">
        <f>AK40</f>
        <v>221.17326618496651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111.44722395943953</v>
      </c>
      <c r="P11" s="502">
        <f t="shared" si="1"/>
        <v>7.5928205456309558E-2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511.56587859358689</v>
      </c>
      <c r="BB11" s="34"/>
      <c r="BC11" s="364"/>
      <c r="BD11" s="364">
        <f>AC41</f>
        <v>480.30439382669238</v>
      </c>
      <c r="BE11" s="34"/>
      <c r="BF11" s="19"/>
      <c r="BG11" s="364">
        <f>AK41</f>
        <v>385.7456354446619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21.832874852901849</v>
      </c>
      <c r="P12" s="502">
        <f t="shared" si="1"/>
        <v>1.4874583220990287E-2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451.74239137330051</v>
      </c>
      <c r="BA12" s="19"/>
      <c r="BB12" s="34"/>
      <c r="BC12" s="364">
        <f>AC42</f>
        <v>405.43800172402496</v>
      </c>
      <c r="BD12" s="19"/>
      <c r="BE12" s="34"/>
      <c r="BF12" s="364">
        <f>AK42</f>
        <v>330.66157082801249</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130.61436250317473</v>
      </c>
      <c r="P13" s="502">
        <f t="shared" si="1"/>
        <v>8.8986641383685672E-2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16.022116306116708</v>
      </c>
      <c r="BA13" s="19"/>
      <c r="BB13" s="34"/>
      <c r="BC13" s="364">
        <f>AC45</f>
        <v>20.274522623331691</v>
      </c>
      <c r="BD13" s="19"/>
      <c r="BE13" s="34"/>
      <c r="BF13" s="364">
        <f>AK45</f>
        <v>14.50441442854779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342.97143788481895</v>
      </c>
      <c r="P14" s="501">
        <f t="shared" si="1"/>
        <v>0.23366401491383912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43.801370914169681</v>
      </c>
      <c r="BA14" s="19"/>
      <c r="BB14" s="34"/>
      <c r="BC14" s="364">
        <f>AC46</f>
        <v>54.59186947933572</v>
      </c>
      <c r="BD14" s="19"/>
      <c r="BE14" s="34"/>
      <c r="BF14" s="364">
        <f t="shared" ref="BF14" si="2">AK46</f>
        <v>40.57965018810166</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316.40816668202189</v>
      </c>
      <c r="P15" s="501">
        <f t="shared" si="1"/>
        <v>0.21556664611610499</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32.957474015241999</v>
      </c>
      <c r="BA15" s="364">
        <f>AZ15</f>
        <v>32.957474015241999</v>
      </c>
      <c r="BB15" s="34"/>
      <c r="BC15" s="364">
        <f>AC47</f>
        <v>31.642727810460002</v>
      </c>
      <c r="BD15" s="364">
        <f>AC47</f>
        <v>31.642727810460002</v>
      </c>
      <c r="BE15" s="34"/>
      <c r="BF15" s="364">
        <f>AK47</f>
        <v>29.755193229989999</v>
      </c>
      <c r="BG15" s="364">
        <f>AK47</f>
        <v>29.755193229989999</v>
      </c>
      <c r="BH15" s="34"/>
    </row>
    <row r="16" spans="1:62" ht="17.100000000000001" customHeight="1" thickBot="1">
      <c r="B16" s="366"/>
      <c r="C16" s="367"/>
      <c r="D16" s="369"/>
      <c r="E16" s="369"/>
      <c r="F16" s="369"/>
      <c r="G16" s="368"/>
      <c r="H16" s="368"/>
      <c r="I16" s="369"/>
      <c r="J16" s="370"/>
      <c r="K16" s="378"/>
      <c r="L16" s="286" t="s">
        <v>44</v>
      </c>
      <c r="M16" s="387"/>
      <c r="N16" s="388"/>
      <c r="O16" s="1025">
        <f>SUM(O18:O21)</f>
        <v>511.56587859358689</v>
      </c>
      <c r="P16" s="501">
        <f t="shared" si="1"/>
        <v>0.3485262149591789</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451.74239137330051</v>
      </c>
      <c r="P17" s="502">
        <f t="shared" si="1"/>
        <v>0.30776889622661052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258.08353101539461</v>
      </c>
      <c r="P18" s="502">
        <f t="shared" si="1"/>
        <v>0.17583048434619142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193.65886035790587</v>
      </c>
      <c r="P19" s="502">
        <f t="shared" si="1"/>
        <v>0.13193841188041905</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16.022116306116708</v>
      </c>
      <c r="P20" s="502">
        <f t="shared" si="1"/>
        <v>1.0915754520529512E-2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43.801370914169681</v>
      </c>
      <c r="P21" s="502">
        <f t="shared" si="1"/>
        <v>2.9841564212038919E-2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32.957474015241999</v>
      </c>
      <c r="P22" s="679">
        <f t="shared" si="1"/>
        <v>2.2453693949891568E-2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191.702006720165</v>
      </c>
      <c r="AZ22" s="364">
        <f t="shared" si="3"/>
        <v>202.27152513850524</v>
      </c>
      <c r="BA22" s="364">
        <f t="shared" si="3"/>
        <v>184.71237569878906</v>
      </c>
      <c r="BB22" s="364">
        <f t="shared" si="3"/>
        <v>218.21981348342877</v>
      </c>
      <c r="BC22" s="364">
        <f t="shared" si="3"/>
        <v>239.73814144220373</v>
      </c>
      <c r="BD22" s="364">
        <f t="shared" si="3"/>
        <v>260.9618773527651</v>
      </c>
      <c r="BE22" s="364">
        <f t="shared" si="3"/>
        <v>246.7503320533994</v>
      </c>
      <c r="BF22" s="364">
        <f t="shared" si="3"/>
        <v>224.34258231474507</v>
      </c>
      <c r="BG22" s="364">
        <f t="shared" si="3"/>
        <v>221.04988093489516</v>
      </c>
      <c r="BH22" s="364">
        <f t="shared" si="3"/>
        <v>179.13893689709988</v>
      </c>
      <c r="BI22" s="364">
        <f t="shared" si="3"/>
        <v>168.20646728215684</v>
      </c>
      <c r="BJ22" s="364">
        <f t="shared" si="3"/>
        <v>189.8973254247214</v>
      </c>
      <c r="BK22" s="364">
        <f t="shared" si="3"/>
        <v>186.40994859882551</v>
      </c>
      <c r="BL22" s="364">
        <f t="shared" si="3"/>
        <v>180.44789233028851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368.012875080919</v>
      </c>
      <c r="AZ23" s="399">
        <f t="shared" ref="AZ23:BL23" si="4">Y39</f>
        <v>370.85753014063386</v>
      </c>
      <c r="BA23" s="399">
        <f t="shared" si="4"/>
        <v>397.73951774422812</v>
      </c>
      <c r="BB23" s="399">
        <f t="shared" si="4"/>
        <v>460.95278308039195</v>
      </c>
      <c r="BC23" s="399">
        <f t="shared" si="4"/>
        <v>499.37032428871669</v>
      </c>
      <c r="BD23" s="399">
        <f t="shared" si="4"/>
        <v>505.78666227700376</v>
      </c>
      <c r="BE23" s="399">
        <f t="shared" si="4"/>
        <v>487.80388073389508</v>
      </c>
      <c r="BF23" s="399">
        <f t="shared" si="4"/>
        <v>412.77167762919424</v>
      </c>
      <c r="BG23" s="399">
        <f t="shared" si="4"/>
        <v>343.98873300861231</v>
      </c>
      <c r="BH23" s="399">
        <f t="shared" si="4"/>
        <v>330.30421139576373</v>
      </c>
      <c r="BI23" s="399">
        <f t="shared" si="4"/>
        <v>298.52530090032457</v>
      </c>
      <c r="BJ23" s="399">
        <f t="shared" si="4"/>
        <v>304.50550607958797</v>
      </c>
      <c r="BK23" s="399">
        <f t="shared" si="4"/>
        <v>299.04175436617464</v>
      </c>
      <c r="BL23" s="399">
        <f t="shared" si="4"/>
        <v>269.34677635025281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320.7056075876564</v>
      </c>
      <c r="AZ24" s="364">
        <f t="shared" ref="AZ24:BL24" si="5">Y40</f>
        <v>294.35684628860264</v>
      </c>
      <c r="BA24" s="364">
        <f t="shared" si="5"/>
        <v>333.07451396568581</v>
      </c>
      <c r="BB24" s="364">
        <f t="shared" si="5"/>
        <v>387.16368742646989</v>
      </c>
      <c r="BC24" s="364">
        <f t="shared" si="5"/>
        <v>451.83829860154123</v>
      </c>
      <c r="BD24" s="364">
        <f t="shared" si="5"/>
        <v>439.87881543740446</v>
      </c>
      <c r="BE24" s="364">
        <f t="shared" si="5"/>
        <v>409.95648709934159</v>
      </c>
      <c r="BF24" s="364">
        <f t="shared" si="5"/>
        <v>358.99622604235742</v>
      </c>
      <c r="BG24" s="364">
        <f t="shared" si="5"/>
        <v>330.28075857884926</v>
      </c>
      <c r="BH24" s="364">
        <f t="shared" si="5"/>
        <v>332.66569449004629</v>
      </c>
      <c r="BI24" s="364">
        <f t="shared" si="5"/>
        <v>249.75764351277294</v>
      </c>
      <c r="BJ24" s="364">
        <f t="shared" si="5"/>
        <v>266.81146946286407</v>
      </c>
      <c r="BK24" s="364">
        <f t="shared" si="5"/>
        <v>264.63882197518632</v>
      </c>
      <c r="BL24" s="364">
        <f t="shared" si="5"/>
        <v>221.17326618496651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478.15420132073382</v>
      </c>
      <c r="AZ25" s="364">
        <f t="shared" ref="AZ25:BL25" si="6">Y41</f>
        <v>476.22829548528568</v>
      </c>
      <c r="BA25" s="364">
        <f t="shared" si="6"/>
        <v>481.28326144782017</v>
      </c>
      <c r="BB25" s="364">
        <f t="shared" si="6"/>
        <v>476.81481254189146</v>
      </c>
      <c r="BC25" s="364">
        <f t="shared" si="6"/>
        <v>490.20312242788646</v>
      </c>
      <c r="BD25" s="364">
        <f t="shared" si="6"/>
        <v>480.30439382669238</v>
      </c>
      <c r="BE25" s="364">
        <f t="shared" si="6"/>
        <v>463.78489100597579</v>
      </c>
      <c r="BF25" s="364">
        <f t="shared" si="6"/>
        <v>457.11269118442692</v>
      </c>
      <c r="BG25" s="364">
        <f t="shared" si="6"/>
        <v>443.89895635592256</v>
      </c>
      <c r="BH25" s="364">
        <f t="shared" si="6"/>
        <v>438.35166286916416</v>
      </c>
      <c r="BI25" s="364">
        <f t="shared" si="6"/>
        <v>428.0544871099288</v>
      </c>
      <c r="BJ25" s="364">
        <f t="shared" si="6"/>
        <v>426.29137411363519</v>
      </c>
      <c r="BK25" s="364">
        <f t="shared" si="6"/>
        <v>385.56089363468004</v>
      </c>
      <c r="BL25" s="364">
        <f t="shared" si="6"/>
        <v>385.7456354446619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43.265872903819115</v>
      </c>
      <c r="AZ26" s="364">
        <f t="shared" si="7"/>
        <v>39.04725424168592</v>
      </c>
      <c r="BA26" s="364">
        <f t="shared" si="7"/>
        <v>37.319739681929995</v>
      </c>
      <c r="BB26" s="364">
        <f t="shared" si="7"/>
        <v>33.509865420400004</v>
      </c>
      <c r="BC26" s="364">
        <f t="shared" si="7"/>
        <v>33.511920674109994</v>
      </c>
      <c r="BD26" s="364">
        <f t="shared" si="7"/>
        <v>31.642727810460002</v>
      </c>
      <c r="BE26" s="364">
        <f t="shared" si="7"/>
        <v>28.16729438674</v>
      </c>
      <c r="BF26" s="364">
        <f t="shared" si="7"/>
        <v>30.541163567314399</v>
      </c>
      <c r="BG26" s="364">
        <f t="shared" si="7"/>
        <v>47.752294693299994</v>
      </c>
      <c r="BH26" s="364">
        <f t="shared" si="7"/>
        <v>30.153582352320001</v>
      </c>
      <c r="BI26" s="364">
        <f t="shared" si="7"/>
        <v>62.737621254033499</v>
      </c>
      <c r="BJ26" s="364">
        <f t="shared" si="7"/>
        <v>30.830885215147603</v>
      </c>
      <c r="BK26" s="364">
        <f t="shared" si="7"/>
        <v>25.918836801772802</v>
      </c>
      <c r="BL26" s="364">
        <f t="shared" si="7"/>
        <v>29.755193229989999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1401.8405636132934</v>
      </c>
      <c r="AZ27" s="364">
        <f t="shared" si="8"/>
        <v>1382.7614512947134</v>
      </c>
      <c r="BA27" s="364">
        <f t="shared" si="8"/>
        <v>1434.1294085384532</v>
      </c>
      <c r="BB27" s="364">
        <f t="shared" si="8"/>
        <v>1576.6609619525823</v>
      </c>
      <c r="BC27" s="364">
        <f t="shared" si="8"/>
        <v>1714.6618074344581</v>
      </c>
      <c r="BD27" s="364">
        <f t="shared" si="8"/>
        <v>1718.5744767043257</v>
      </c>
      <c r="BE27" s="364">
        <f t="shared" si="8"/>
        <v>1636.4628852793519</v>
      </c>
      <c r="BF27" s="364">
        <f t="shared" si="8"/>
        <v>1483.7643407380381</v>
      </c>
      <c r="BG27" s="364">
        <f t="shared" si="8"/>
        <v>1386.9706235715794</v>
      </c>
      <c r="BH27" s="364">
        <f t="shared" si="8"/>
        <v>1310.614088004394</v>
      </c>
      <c r="BI27" s="364">
        <f t="shared" si="8"/>
        <v>1207.2815200592167</v>
      </c>
      <c r="BJ27" s="364">
        <f t="shared" si="8"/>
        <v>1218.3365602959561</v>
      </c>
      <c r="BK27" s="364">
        <f t="shared" si="8"/>
        <v>1161.5702553766394</v>
      </c>
      <c r="BL27" s="364">
        <f t="shared" si="8"/>
        <v>1086.4687635401599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1718.5744767043257</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260.9618773527651</v>
      </c>
      <c r="P31" s="501">
        <f t="shared" ref="P31:P43" si="9">O31/$O$30</f>
        <v>0.15184787211154574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165.98340794302487</v>
      </c>
      <c r="P32" s="502">
        <f t="shared" si="9"/>
        <v>9.658202783351455E-2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21.154920739628004</v>
      </c>
      <c r="P33" s="502">
        <f t="shared" si="9"/>
        <v>1.2309574607552855E-2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73.823548670112231</v>
      </c>
      <c r="P34" s="502">
        <f t="shared" si="9"/>
        <v>4.2956269670478352E-2</v>
      </c>
      <c r="Q34" s="371"/>
      <c r="R34" s="15"/>
      <c r="S34" s="366"/>
      <c r="T34" s="622" t="s">
        <v>29</v>
      </c>
      <c r="U34" s="375"/>
      <c r="V34" s="375"/>
      <c r="W34" s="375"/>
      <c r="X34" s="1012">
        <f>X35+X39+X40+X41+X47</f>
        <v>1401.8405636132934</v>
      </c>
      <c r="Y34" s="1013">
        <f t="shared" ref="Y34:AK34" si="10">Y35+Y39+Y40+Y41+Y47</f>
        <v>1382.7614512947134</v>
      </c>
      <c r="Z34" s="1013">
        <f t="shared" si="10"/>
        <v>1434.1294085384532</v>
      </c>
      <c r="AA34" s="1013">
        <f t="shared" si="10"/>
        <v>1576.6609619525823</v>
      </c>
      <c r="AB34" s="1013">
        <f t="shared" si="10"/>
        <v>1714.6618074344581</v>
      </c>
      <c r="AC34" s="1013">
        <f t="shared" si="10"/>
        <v>1718.5744767043257</v>
      </c>
      <c r="AD34" s="1013">
        <f t="shared" si="10"/>
        <v>1636.4628852793519</v>
      </c>
      <c r="AE34" s="1013">
        <f t="shared" si="10"/>
        <v>1483.7643407380381</v>
      </c>
      <c r="AF34" s="1013">
        <f t="shared" si="10"/>
        <v>1386.9706235715794</v>
      </c>
      <c r="AG34" s="1013">
        <f t="shared" si="10"/>
        <v>1310.614088004394</v>
      </c>
      <c r="AH34" s="1013">
        <f t="shared" si="10"/>
        <v>1207.2815200592167</v>
      </c>
      <c r="AI34" s="1013">
        <f t="shared" si="10"/>
        <v>1218.3365602959561</v>
      </c>
      <c r="AJ34" s="1013">
        <f t="shared" si="10"/>
        <v>1161.5702553766394</v>
      </c>
      <c r="AK34" s="1014">
        <f t="shared" si="10"/>
        <v>1086.4687635401599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505.78666227700376</v>
      </c>
      <c r="P35" s="501">
        <f t="shared" si="9"/>
        <v>0.29430593153398871</v>
      </c>
      <c r="Q35" s="371"/>
      <c r="R35" s="15"/>
      <c r="S35" s="366"/>
      <c r="T35" s="377"/>
      <c r="U35" s="286" t="s">
        <v>31</v>
      </c>
      <c r="V35" s="387"/>
      <c r="W35" s="387"/>
      <c r="X35" s="1015">
        <f>SUM(X36:X38)</f>
        <v>191.702006720165</v>
      </c>
      <c r="Y35" s="1016">
        <f t="shared" ref="Y35:AK35" si="11">SUM(Y36:Y38)</f>
        <v>202.27152513850524</v>
      </c>
      <c r="Z35" s="1016">
        <f t="shared" si="11"/>
        <v>184.71237569878906</v>
      </c>
      <c r="AA35" s="1016">
        <f t="shared" si="11"/>
        <v>218.21981348342877</v>
      </c>
      <c r="AB35" s="1016">
        <f t="shared" si="11"/>
        <v>239.73814144220373</v>
      </c>
      <c r="AC35" s="1016">
        <f t="shared" si="11"/>
        <v>260.9618773527651</v>
      </c>
      <c r="AD35" s="1016">
        <f t="shared" si="11"/>
        <v>246.7503320533994</v>
      </c>
      <c r="AE35" s="1016">
        <f t="shared" si="11"/>
        <v>224.34258231474507</v>
      </c>
      <c r="AF35" s="1016">
        <f t="shared" si="11"/>
        <v>221.04988093489516</v>
      </c>
      <c r="AG35" s="1016">
        <f t="shared" si="11"/>
        <v>179.13893689709988</v>
      </c>
      <c r="AH35" s="1016">
        <f t="shared" si="11"/>
        <v>168.20646728215684</v>
      </c>
      <c r="AI35" s="1016">
        <f t="shared" si="11"/>
        <v>189.8973254247214</v>
      </c>
      <c r="AJ35" s="1016">
        <f t="shared" si="11"/>
        <v>186.40994859882551</v>
      </c>
      <c r="AK35" s="1017">
        <f t="shared" si="11"/>
        <v>180.44789233028851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439.87881543740446</v>
      </c>
      <c r="P36" s="501">
        <f t="shared" si="9"/>
        <v>0.25595563148415357</v>
      </c>
      <c r="Q36" s="371"/>
      <c r="R36" s="15"/>
      <c r="S36" s="401" t="s">
        <v>98</v>
      </c>
      <c r="T36" s="378"/>
      <c r="U36" s="389"/>
      <c r="V36" s="379" t="s">
        <v>98</v>
      </c>
      <c r="W36" s="402"/>
      <c r="X36" s="1018">
        <f>VLOOKUP(年度マスタ!$K$4&amp;"_"&amp;X$33,データシート1!$A:$BS,MATCH("aa_"&amp;$S36,データシート1!$A$1:$BS$1,0),0)</f>
        <v>86.177492984552799</v>
      </c>
      <c r="Y36" s="1019">
        <f>VLOOKUP(年度マスタ!$K$4&amp;"_"&amp;Y$33,データシート1!$A:$BS,MATCH("aa_"&amp;$S36,データシート1!$A$1:$BS$1,0),0)</f>
        <v>95.798808626647826</v>
      </c>
      <c r="Z36" s="1019">
        <f>VLOOKUP(年度マスタ!$K$4&amp;"_"&amp;Z$33,データシート1!$A:$BS,MATCH("aa_"&amp;$S36,データシート1!$A$1:$BS$1,0),0)</f>
        <v>85.824845056175064</v>
      </c>
      <c r="AA36" s="1019">
        <f>VLOOKUP(年度マスタ!$K$4&amp;"_"&amp;AA$33,データシート1!$A:$BS,MATCH("aa_"&amp;$S36,データシート1!$A$1:$BS$1,0),0)</f>
        <v>120.01030835721419</v>
      </c>
      <c r="AB36" s="1019">
        <f>VLOOKUP(年度マスタ!$K$4&amp;"_"&amp;AB$33,データシート1!$A:$BS,MATCH("aa_"&amp;$S36,データシート1!$A$1:$BS$1,0),0)</f>
        <v>144.5894110420266</v>
      </c>
      <c r="AC36" s="1019">
        <f>VLOOKUP(年度マスタ!$K$4&amp;"_"&amp;AC$33,データシート1!$A:$BS,MATCH("aa_"&amp;$S36,データシート1!$A$1:$BS$1,0),0)</f>
        <v>165.98340794302487</v>
      </c>
      <c r="AD36" s="1019">
        <f>VLOOKUP(年度マスタ!$K$4&amp;"_"&amp;AD$33,データシート1!$A:$BS,MATCH("aa_"&amp;$S36,データシート1!$A$1:$BS$1,0),0)</f>
        <v>142.01266475065205</v>
      </c>
      <c r="AE36" s="1019">
        <f>VLOOKUP(年度マスタ!$K$4&amp;"_"&amp;AE$33,データシート1!$A:$BS,MATCH("aa_"&amp;$S36,データシート1!$A$1:$BS$1,0),0)</f>
        <v>111.8545815436532</v>
      </c>
      <c r="AF36" s="1019">
        <f>VLOOKUP(年度マスタ!$K$4&amp;"_"&amp;AF$33,データシート1!$A:$BS,MATCH("aa_"&amp;$S36,データシート1!$A$1:$BS$1,0),0)</f>
        <v>112.82837402938451</v>
      </c>
      <c r="AG36" s="1019">
        <f>VLOOKUP(年度マスタ!$K$4&amp;"_"&amp;AG$33,データシート1!$A:$BS,MATCH("aa_"&amp;$S36,データシート1!$A$1:$BS$1,0),0)</f>
        <v>83.529991826213902</v>
      </c>
      <c r="AH36" s="1019">
        <f>VLOOKUP(年度マスタ!$K$4&amp;"_"&amp;AH$33,データシート1!$A:$BS,MATCH("aa_"&amp;$S36,データシート1!$A$1:$BS$1,0),0)</f>
        <v>82.431104911841274</v>
      </c>
      <c r="AI36" s="1019">
        <f>VLOOKUP(年度マスタ!$K$4&amp;"_"&amp;AI$33,データシート1!$A:$BS,MATCH("aa_"&amp;$S36,データシート1!$A$1:$BS$1,0),0)</f>
        <v>103.83060200432958</v>
      </c>
      <c r="AJ36" s="1019">
        <f>VLOOKUP(年度マスタ!$K$4&amp;"_"&amp;AJ$33,データシート1!$A:$BS,MATCH("aa_"&amp;$S36,データシート1!$A$1:$BS$1,0),0)</f>
        <v>89.38678582975119</v>
      </c>
      <c r="AK36" s="1020">
        <f>VLOOKUP(年度マスタ!$K$4&amp;"_"&amp;AK$33,データシート1!$A:$BS,MATCH("aa_"&amp;$S36,データシート1!$A$1:$BS$1,0),0)</f>
        <v>89.838906537608452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480.30439382669238</v>
      </c>
      <c r="P37" s="501">
        <f t="shared" si="9"/>
        <v>0.27947837020584765</v>
      </c>
      <c r="Q37" s="371"/>
      <c r="R37" s="15"/>
      <c r="S37" s="401" t="s">
        <v>100</v>
      </c>
      <c r="T37" s="378"/>
      <c r="U37" s="389"/>
      <c r="V37" s="379" t="s">
        <v>107</v>
      </c>
      <c r="W37" s="402"/>
      <c r="X37" s="1018">
        <f>VLOOKUP(年度マスタ!$K$4&amp;"_"&amp;X$33,データシート1!$A:$BS,MATCH("aa_"&amp;$S37,データシート1!$A$1:$BS$1,0),0)</f>
        <v>15.801453366229012</v>
      </c>
      <c r="Y37" s="1019">
        <f>VLOOKUP(年度マスタ!$K$4&amp;"_"&amp;Y$33,データシート1!$A:$BS,MATCH("aa_"&amp;$S37,データシート1!$A$1:$BS$1,0),0)</f>
        <v>15.99060929028073</v>
      </c>
      <c r="Z37" s="1019">
        <f>VLOOKUP(年度マスタ!$K$4&amp;"_"&amp;Z$33,データシート1!$A:$BS,MATCH("aa_"&amp;$S37,データシート1!$A$1:$BS$1,0),0)</f>
        <v>17.341885623567197</v>
      </c>
      <c r="AA37" s="1019">
        <f>VLOOKUP(年度マスタ!$K$4&amp;"_"&amp;AA$33,データシート1!$A:$BS,MATCH("aa_"&amp;$S37,データシート1!$A$1:$BS$1,0),0)</f>
        <v>23.174086127989959</v>
      </c>
      <c r="AB37" s="1019">
        <f>VLOOKUP(年度マスタ!$K$4&amp;"_"&amp;AB$33,データシート1!$A:$BS,MATCH("aa_"&amp;$S37,データシート1!$A$1:$BS$1,0),0)</f>
        <v>22.397898400891808</v>
      </c>
      <c r="AC37" s="1019">
        <f>VLOOKUP(年度マスタ!$K$4&amp;"_"&amp;AC$33,データシート1!$A:$BS,MATCH("aa_"&amp;$S37,データシート1!$A$1:$BS$1,0),0)</f>
        <v>21.154920739628004</v>
      </c>
      <c r="AD37" s="1019">
        <f>VLOOKUP(年度マスタ!$K$4&amp;"_"&amp;AD$33,データシート1!$A:$BS,MATCH("aa_"&amp;$S37,データシート1!$A$1:$BS$1,0),0)</f>
        <v>21.948577783782937</v>
      </c>
      <c r="AE37" s="1019">
        <f>VLOOKUP(年度マスタ!$K$4&amp;"_"&amp;AE$33,データシート1!$A:$BS,MATCH("aa_"&amp;$S37,データシート1!$A$1:$BS$1,0),0)</f>
        <v>18.377211345238937</v>
      </c>
      <c r="AF37" s="1019">
        <f>VLOOKUP(年度マスタ!$K$4&amp;"_"&amp;AF$33,データシート1!$A:$BS,MATCH("aa_"&amp;$S37,データシート1!$A$1:$BS$1,0),0)</f>
        <v>18.497168508435209</v>
      </c>
      <c r="AG37" s="1019">
        <f>VLOOKUP(年度マスタ!$K$4&amp;"_"&amp;AG$33,データシート1!$A:$BS,MATCH("aa_"&amp;$S37,データシート1!$A$1:$BS$1,0),0)</f>
        <v>17.72218152661863</v>
      </c>
      <c r="AH37" s="1019">
        <f>VLOOKUP(年度マスタ!$K$4&amp;"_"&amp;AH$33,データシート1!$A:$BS,MATCH("aa_"&amp;$S37,データシート1!$A$1:$BS$1,0),0)</f>
        <v>15.541207888468302</v>
      </c>
      <c r="AI37" s="1019">
        <f>VLOOKUP(年度マスタ!$K$4&amp;"_"&amp;AI$33,データシート1!$A:$BS,MATCH("aa_"&amp;$S37,データシート1!$A$1:$BS$1,0),0)</f>
        <v>14.571738693911538</v>
      </c>
      <c r="AJ37" s="1019">
        <f>VLOOKUP(年度マスタ!$K$4&amp;"_"&amp;AJ$33,データシート1!$A:$BS,MATCH("aa_"&amp;$S37,データシート1!$A$1:$BS$1,0),0)</f>
        <v>15.685146979649998</v>
      </c>
      <c r="AK37" s="1020">
        <f>VLOOKUP(年度マスタ!$K$4&amp;"_"&amp;AK$33,データシート1!$A:$BS,MATCH("aa_"&amp;$S37,データシート1!$A$1:$BS$1,0),0)</f>
        <v>15.842667915545608</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405.43800172402496</v>
      </c>
      <c r="P38" s="502">
        <f t="shared" si="9"/>
        <v>0.23591529329675892</v>
      </c>
      <c r="Q38" s="371"/>
      <c r="R38" s="15"/>
      <c r="S38" s="401" t="s">
        <v>101</v>
      </c>
      <c r="T38" s="378"/>
      <c r="U38" s="391"/>
      <c r="V38" s="404" t="s">
        <v>110</v>
      </c>
      <c r="W38" s="404"/>
      <c r="X38" s="1018">
        <f>VLOOKUP(年度マスタ!$K$4&amp;"_"&amp;X$33,データシート1!$A:$BS,MATCH("aa_"&amp;$S38,データシート1!$A$1:$BS$1,0),0)</f>
        <v>89.723060369383177</v>
      </c>
      <c r="Y38" s="1019">
        <f>VLOOKUP(年度マスタ!$K$4&amp;"_"&amp;Y$33,データシート1!$A:$BS,MATCH("aa_"&amp;$S38,データシート1!$A$1:$BS$1,0),0)</f>
        <v>90.482107221576683</v>
      </c>
      <c r="Z38" s="1019">
        <f>VLOOKUP(年度マスタ!$K$4&amp;"_"&amp;Z$33,データシート1!$A:$BS,MATCH("aa_"&amp;$S38,データシート1!$A$1:$BS$1,0),0)</f>
        <v>81.545645019046788</v>
      </c>
      <c r="AA38" s="1019">
        <f>VLOOKUP(年度マスタ!$K$4&amp;"_"&amp;AA$33,データシート1!$A:$BS,MATCH("aa_"&amp;$S38,データシート1!$A$1:$BS$1,0),0)</f>
        <v>75.035418998224642</v>
      </c>
      <c r="AB38" s="1019">
        <f>VLOOKUP(年度マスタ!$K$4&amp;"_"&amp;AB$33,データシート1!$A:$BS,MATCH("aa_"&amp;$S38,データシート1!$A$1:$BS$1,0),0)</f>
        <v>72.75083199928531</v>
      </c>
      <c r="AC38" s="1019">
        <f>VLOOKUP(年度マスタ!$K$4&amp;"_"&amp;AC$33,データシート1!$A:$BS,MATCH("aa_"&amp;$S38,データシート1!$A$1:$BS$1,0),0)</f>
        <v>73.823548670112231</v>
      </c>
      <c r="AD38" s="1019">
        <f>VLOOKUP(年度マスタ!$K$4&amp;"_"&amp;AD$33,データシート1!$A:$BS,MATCH("aa_"&amp;$S38,データシート1!$A$1:$BS$1,0),0)</f>
        <v>82.789089518964417</v>
      </c>
      <c r="AE38" s="1019">
        <f>VLOOKUP(年度マスタ!$K$4&amp;"_"&amp;AE$33,データシート1!$A:$BS,MATCH("aa_"&amp;$S38,データシート1!$A$1:$BS$1,0),0)</f>
        <v>94.110789425852957</v>
      </c>
      <c r="AF38" s="1019">
        <f>VLOOKUP(年度マスタ!$K$4&amp;"_"&amp;AF$33,データシート1!$A:$BS,MATCH("aa_"&amp;$S38,データシート1!$A$1:$BS$1,0),0)</f>
        <v>89.724338397075428</v>
      </c>
      <c r="AG38" s="1019">
        <f>VLOOKUP(年度マスタ!$K$4&amp;"_"&amp;AG$33,データシート1!$A:$BS,MATCH("aa_"&amp;$S38,データシート1!$A$1:$BS$1,0),0)</f>
        <v>77.886763544267339</v>
      </c>
      <c r="AH38" s="1019">
        <f>VLOOKUP(年度マスタ!$K$4&amp;"_"&amp;AH$33,データシート1!$A:$BS,MATCH("aa_"&amp;$S38,データシート1!$A$1:$BS$1,0),0)</f>
        <v>70.23415448184727</v>
      </c>
      <c r="AI38" s="1019">
        <f>VLOOKUP(年度マスタ!$K$4&amp;"_"&amp;AI$33,データシート1!$A:$BS,MATCH("aa_"&amp;$S38,データシート1!$A$1:$BS$1,0),0)</f>
        <v>71.494984726480283</v>
      </c>
      <c r="AJ38" s="1019">
        <f>VLOOKUP(年度マスタ!$K$4&amp;"_"&amp;AJ$33,データシート1!$A:$BS,MATCH("aa_"&amp;$S38,データシート1!$A$1:$BS$1,0),0)</f>
        <v>81.338015789424304</v>
      </c>
      <c r="AK38" s="1020">
        <f>VLOOKUP(年度マスタ!$K$4&amp;"_"&amp;AK$33,データシート1!$A:$BS,MATCH("aa_"&amp;$S38,データシート1!$A$1:$BS$1,0),0)</f>
        <v>74.766317877134455</v>
      </c>
      <c r="AL38" s="373"/>
      <c r="AW38" s="19" t="str">
        <f>年度マスタ!H4</f>
        <v>42</v>
      </c>
      <c r="AX38" s="19" t="s">
        <v>111</v>
      </c>
      <c r="AY38" s="19">
        <f>VLOOKUP($AW38&amp;"_"&amp;$AY$34,データシート1!$A:$BS,MATCH($AY$31&amp;"_"&amp;AY$36,データシート1!$A$1:$BS$1,0),0)</f>
        <v>714.28067464910384</v>
      </c>
      <c r="AZ38" s="19">
        <f>VLOOKUP($AW38&amp;"_"&amp;$AY$34,データシート1!$A:$BS,MATCH($AY$31&amp;"_"&amp;AZ$36,データシート1!$A$1:$BS$1,0),0)</f>
        <v>86.132185414818991</v>
      </c>
      <c r="BA38" s="19">
        <f>VLOOKUP($AW38&amp;"_"&amp;$AY$34,データシート1!$A:$BS,MATCH($AY$31&amp;"_"&amp;BA$36,データシート1!$A$1:$BS$1,0),0)</f>
        <v>608.46188876009785</v>
      </c>
      <c r="BB38" s="19">
        <f>VLOOKUP($AW38&amp;"_"&amp;$AY$34,データシート1!$A:$BS,MATCH($AY$31&amp;"_"&amp;BB$36,データシート1!$A$1:$BS$1,0),0)</f>
        <v>1421.4781964092929</v>
      </c>
      <c r="BC38" s="19">
        <f>VLOOKUP($AW38&amp;"_"&amp;$AY$34,データシート1!$A:$BS,MATCH($AY$31&amp;"_"&amp;BC$36,データシート1!$A$1:$BS$1,0),0)</f>
        <v>1156.3409960282906</v>
      </c>
      <c r="BD38" s="19">
        <f>VLOOKUP($AW38&amp;"_"&amp;$AY$34,データシート1!$A:$BS,MATCH($AY$31&amp;"_"&amp;BD$36,データシート1!$A$1:$BS$1,0),0)</f>
        <v>979.62857700653421</v>
      </c>
      <c r="BE38" s="19">
        <f>VLOOKUP($AW38&amp;"_"&amp;$AY$34,データシート1!$A:$BS,MATCH($AY$31&amp;"_"&amp;BE$36,データシート1!$A$1:$BS$1,0),0)</f>
        <v>923.34423483484966</v>
      </c>
      <c r="BF38" s="19">
        <f>VLOOKUP($AW38&amp;"_"&amp;$AY$34,データシート1!$A:$BS,MATCH($AY$31&amp;"_"&amp;BF$36,データシート1!$A$1:$BS$1,0),0)</f>
        <v>78.768707424391962</v>
      </c>
      <c r="BG38" s="19">
        <f>VLOOKUP($AW38&amp;"_"&amp;$AY$34,データシート1!$A:$BS,MATCH($AY$31&amp;"_"&amp;BG$36,データシート1!$A$1:$BS$1,0),0)</f>
        <v>322.63456747495786</v>
      </c>
      <c r="BH38" s="19">
        <f>VLOOKUP($AW38&amp;"_"&amp;$AY$34,データシート1!$A:$BS,MATCH($AY$31&amp;"_"&amp;BH$36,データシート1!$A$1:$BS$1,0),0)</f>
        <v>139.62054140749606</v>
      </c>
    </row>
    <row r="39" spans="2:64" ht="17.100000000000001" customHeight="1" thickBot="1">
      <c r="B39" s="366"/>
      <c r="C39" s="367"/>
      <c r="D39" s="369"/>
      <c r="E39" s="993"/>
      <c r="F39" s="369"/>
      <c r="G39" s="368"/>
      <c r="H39" s="368"/>
      <c r="I39" s="369"/>
      <c r="J39" s="370"/>
      <c r="K39" s="378"/>
      <c r="L39" s="389"/>
      <c r="M39" s="389"/>
      <c r="N39" s="390" t="s">
        <v>1298</v>
      </c>
      <c r="O39" s="1026">
        <f>AC43</f>
        <v>242.67406660778295</v>
      </c>
      <c r="P39" s="502">
        <f t="shared" si="9"/>
        <v>0.14120660460008339</v>
      </c>
      <c r="Q39" s="371"/>
      <c r="R39" s="15"/>
      <c r="S39" s="401" t="s">
        <v>102</v>
      </c>
      <c r="T39" s="378"/>
      <c r="U39" s="386" t="s">
        <v>112</v>
      </c>
      <c r="V39" s="387"/>
      <c r="W39" s="387"/>
      <c r="X39" s="1015">
        <f>VLOOKUP(年度マスタ!$K$4&amp;"_"&amp;X$33,データシート1!$A:$BS,MATCH("aa_"&amp;$S39,データシート1!$A$1:$BS$1,0),0)</f>
        <v>368.012875080919</v>
      </c>
      <c r="Y39" s="1016">
        <f>VLOOKUP(年度マスタ!$K$4&amp;"_"&amp;Y$33,データシート1!$A:$BS,MATCH("aa_"&amp;$S39,データシート1!$A$1:$BS$1,0),0)</f>
        <v>370.85753014063386</v>
      </c>
      <c r="Z39" s="1016">
        <f>VLOOKUP(年度マスタ!$K$4&amp;"_"&amp;Z$33,データシート1!$A:$BS,MATCH("aa_"&amp;$S39,データシート1!$A$1:$BS$1,0),0)</f>
        <v>397.73951774422812</v>
      </c>
      <c r="AA39" s="1016">
        <f>VLOOKUP(年度マスタ!$K$4&amp;"_"&amp;AA$33,データシート1!$A:$BS,MATCH("aa_"&amp;$S39,データシート1!$A$1:$BS$1,0),0)</f>
        <v>460.95278308039195</v>
      </c>
      <c r="AB39" s="1016">
        <f>VLOOKUP(年度マスタ!$K$4&amp;"_"&amp;AB$33,データシート1!$A:$BS,MATCH("aa_"&amp;$S39,データシート1!$A$1:$BS$1,0),0)</f>
        <v>499.37032428871669</v>
      </c>
      <c r="AC39" s="1016">
        <f>VLOOKUP(年度マスタ!$K$4&amp;"_"&amp;AC$33,データシート1!$A:$BS,MATCH("aa_"&amp;$S39,データシート1!$A$1:$BS$1,0),0)</f>
        <v>505.78666227700376</v>
      </c>
      <c r="AD39" s="1016">
        <f>VLOOKUP(年度マスタ!$K$4&amp;"_"&amp;AD$33,データシート1!$A:$BS,MATCH("aa_"&amp;$S39,データシート1!$A$1:$BS$1,0),0)</f>
        <v>487.80388073389508</v>
      </c>
      <c r="AE39" s="1016">
        <f>VLOOKUP(年度マスタ!$K$4&amp;"_"&amp;AE$33,データシート1!$A:$BS,MATCH("aa_"&amp;$S39,データシート1!$A$1:$BS$1,0),0)</f>
        <v>412.77167762919424</v>
      </c>
      <c r="AF39" s="1016">
        <f>VLOOKUP(年度マスタ!$K$4&amp;"_"&amp;AF$33,データシート1!$A:$BS,MATCH("aa_"&amp;$S39,データシート1!$A$1:$BS$1,0),0)</f>
        <v>343.98873300861231</v>
      </c>
      <c r="AG39" s="1016">
        <f>VLOOKUP(年度マスタ!$K$4&amp;"_"&amp;AG$33,データシート1!$A:$BS,MATCH("aa_"&amp;$S39,データシート1!$A$1:$BS$1,0),0)</f>
        <v>330.30421139576373</v>
      </c>
      <c r="AH39" s="1016">
        <f>VLOOKUP(年度マスタ!$K$4&amp;"_"&amp;AH$33,データシート1!$A:$BS,MATCH("aa_"&amp;$S39,データシート1!$A$1:$BS$1,0),0)</f>
        <v>298.52530090032457</v>
      </c>
      <c r="AI39" s="1016">
        <f>VLOOKUP(年度マスタ!$K$4&amp;"_"&amp;AI$33,データシート1!$A:$BS,MATCH("aa_"&amp;$S39,データシート1!$A$1:$BS$1,0),0)</f>
        <v>304.50550607958797</v>
      </c>
      <c r="AJ39" s="1016">
        <f>VLOOKUP(年度マスタ!$K$4&amp;"_"&amp;AJ$33,データシート1!$A:$BS,MATCH("aa_"&amp;$S39,データシート1!$A$1:$BS$1,0),0)</f>
        <v>299.04175436617464</v>
      </c>
      <c r="AK39" s="1017">
        <f>VLOOKUP(年度マスタ!$K$4&amp;"_"&amp;AK$33,データシート1!$A:$BS,MATCH("aa_"&amp;$S39,データシート1!$A$1:$BS$1,0),0)</f>
        <v>269.34677635025281</v>
      </c>
      <c r="AL39" s="373"/>
      <c r="AW39" s="19" t="str">
        <f>年度マスタ!K4</f>
        <v>42202</v>
      </c>
      <c r="AX39" s="19" t="s">
        <v>113</v>
      </c>
      <c r="AY39" s="19">
        <f>VLOOKUP($AW39&amp;"_"&amp;$AY$34,データシート1!$A:$BS,MATCH($AY$31&amp;"_"&amp;AY$36,データシート1!$A$1:$BS$1,0),0)</f>
        <v>89.838906537608452</v>
      </c>
      <c r="AZ39" s="19">
        <f>VLOOKUP($AW39&amp;"_"&amp;$AY$34,データシート1!$A:$BS,MATCH($AY$31&amp;"_"&amp;AZ$36,データシート1!$A$1:$BS$1,0),0)</f>
        <v>15.842667915545608</v>
      </c>
      <c r="BA39" s="19">
        <f>VLOOKUP($AW39&amp;"_"&amp;$AY$34,データシート1!$A:$BS,MATCH($AY$31&amp;"_"&amp;BA$36,データシート1!$A$1:$BS$1,0),0)</f>
        <v>74.766317877134455</v>
      </c>
      <c r="BB39" s="19">
        <f>VLOOKUP($AW39&amp;"_"&amp;$AY$34,データシート1!$A:$BS,MATCH($AY$31&amp;"_"&amp;BB$36,データシート1!$A$1:$BS$1,0),0)</f>
        <v>269.34677635025281</v>
      </c>
      <c r="BC39" s="19">
        <f>VLOOKUP($AW39&amp;"_"&amp;$AY$34,データシート1!$A:$BS,MATCH($AY$31&amp;"_"&amp;BC$36,データシート1!$A$1:$BS$1,0),0)</f>
        <v>221.17326618496651</v>
      </c>
      <c r="BD39" s="19">
        <f>VLOOKUP($AW39&amp;"_"&amp;$AY$34,データシート1!$A:$BS,MATCH($AY$31&amp;"_"&amp;BD$36,データシート1!$A$1:$BS$1,0),0)</f>
        <v>186.54854547309631</v>
      </c>
      <c r="BE39" s="19">
        <f>VLOOKUP($AW39&amp;"_"&amp;$AY$34,データシート1!$A:$BS,MATCH($AY$31&amp;"_"&amp;BE$36,データシート1!$A$1:$BS$1,0),0)</f>
        <v>144.1130253549162</v>
      </c>
      <c r="BF39" s="19">
        <f>VLOOKUP($AW39&amp;"_"&amp;$AY$34,データシート1!$A:$BS,MATCH($AY$31&amp;"_"&amp;BF$36,データシート1!$A$1:$BS$1,0),0)</f>
        <v>14.50441442854779</v>
      </c>
      <c r="BG39" s="19">
        <f>VLOOKUP($AW39&amp;"_"&amp;$AY$34,データシート1!$A:$BS,MATCH($AY$31&amp;"_"&amp;BG$36,データシート1!$A$1:$BS$1,0),0)</f>
        <v>40.57965018810166</v>
      </c>
      <c r="BH39" s="19">
        <f>VLOOKUP($AW39&amp;"_"&amp;$AY$34,データシート1!$A:$BS,MATCH($AY$31&amp;"_"&amp;BH$36,データシート1!$A$1:$BS$1,0),0)</f>
        <v>29.755193229989999</v>
      </c>
    </row>
    <row r="40" spans="2:64" ht="17.100000000000001" customHeight="1" thickBot="1">
      <c r="B40" s="366"/>
      <c r="C40" s="367"/>
      <c r="D40" s="369"/>
      <c r="E40" s="369"/>
      <c r="F40" s="369"/>
      <c r="G40" s="368"/>
      <c r="H40" s="368"/>
      <c r="I40" s="369"/>
      <c r="J40" s="370"/>
      <c r="K40" s="378"/>
      <c r="L40" s="389"/>
      <c r="M40" s="391"/>
      <c r="N40" s="382" t="s">
        <v>47</v>
      </c>
      <c r="O40" s="1026">
        <f>AC44</f>
        <v>162.76393511624198</v>
      </c>
      <c r="P40" s="502">
        <f t="shared" si="9"/>
        <v>9.4708688696675494E-2</v>
      </c>
      <c r="Q40" s="371"/>
      <c r="R40" s="15"/>
      <c r="S40" s="401" t="s">
        <v>78</v>
      </c>
      <c r="T40" s="378"/>
      <c r="U40" s="386" t="s">
        <v>78</v>
      </c>
      <c r="V40" s="387"/>
      <c r="W40" s="387"/>
      <c r="X40" s="1015">
        <f>VLOOKUP(年度マスタ!$K$4&amp;"_"&amp;X$33,データシート1!$A:$BS,MATCH("aa_"&amp;$S40,データシート1!$A$1:$BS$1,0),0)</f>
        <v>320.7056075876564</v>
      </c>
      <c r="Y40" s="1016">
        <f>VLOOKUP(年度マスタ!$K$4&amp;"_"&amp;Y$33,データシート1!$A:$BS,MATCH("aa_"&amp;$S40,データシート1!$A$1:$BS$1,0),0)</f>
        <v>294.35684628860264</v>
      </c>
      <c r="Z40" s="1016">
        <f>VLOOKUP(年度マスタ!$K$4&amp;"_"&amp;Z$33,データシート1!$A:$BS,MATCH("aa_"&amp;$S40,データシート1!$A$1:$BS$1,0),0)</f>
        <v>333.07451396568581</v>
      </c>
      <c r="AA40" s="1016">
        <f>VLOOKUP(年度マスタ!$K$4&amp;"_"&amp;AA$33,データシート1!$A:$BS,MATCH("aa_"&amp;$S40,データシート1!$A$1:$BS$1,0),0)</f>
        <v>387.16368742646989</v>
      </c>
      <c r="AB40" s="1016">
        <f>VLOOKUP(年度マスタ!$K$4&amp;"_"&amp;AB$33,データシート1!$A:$BS,MATCH("aa_"&amp;$S40,データシート1!$A$1:$BS$1,0),0)</f>
        <v>451.83829860154123</v>
      </c>
      <c r="AC40" s="1016">
        <f>VLOOKUP(年度マスタ!$K$4&amp;"_"&amp;AC$33,データシート1!$A:$BS,MATCH("aa_"&amp;$S40,データシート1!$A$1:$BS$1,0),0)</f>
        <v>439.87881543740446</v>
      </c>
      <c r="AD40" s="1016">
        <f>VLOOKUP(年度マスタ!$K$4&amp;"_"&amp;AD$33,データシート1!$A:$BS,MATCH("aa_"&amp;$S40,データシート1!$A$1:$BS$1,0),0)</f>
        <v>409.95648709934159</v>
      </c>
      <c r="AE40" s="1016">
        <f>VLOOKUP(年度マスタ!$K$4&amp;"_"&amp;AE$33,データシート1!$A:$BS,MATCH("aa_"&amp;$S40,データシート1!$A$1:$BS$1,0),0)</f>
        <v>358.99622604235742</v>
      </c>
      <c r="AF40" s="1016">
        <f>VLOOKUP(年度マスタ!$K$4&amp;"_"&amp;AF$33,データシート1!$A:$BS,MATCH("aa_"&amp;$S40,データシート1!$A$1:$BS$1,0),0)</f>
        <v>330.28075857884926</v>
      </c>
      <c r="AG40" s="1016">
        <f>VLOOKUP(年度マスタ!$K$4&amp;"_"&amp;AG$33,データシート1!$A:$BS,MATCH("aa_"&amp;$S40,データシート1!$A$1:$BS$1,0),0)</f>
        <v>332.66569449004629</v>
      </c>
      <c r="AH40" s="1016">
        <f>VLOOKUP(年度マスタ!$K$4&amp;"_"&amp;AH$33,データシート1!$A:$BS,MATCH("aa_"&amp;$S40,データシート1!$A$1:$BS$1,0),0)</f>
        <v>249.75764351277294</v>
      </c>
      <c r="AI40" s="1016">
        <f>VLOOKUP(年度マスタ!$K$4&amp;"_"&amp;AI$33,データシート1!$A:$BS,MATCH("aa_"&amp;$S40,データシート1!$A$1:$BS$1,0),0)</f>
        <v>266.81146946286407</v>
      </c>
      <c r="AJ40" s="1016">
        <f>VLOOKUP(年度マスタ!$K$4&amp;"_"&amp;AJ$33,データシート1!$A:$BS,MATCH("aa_"&amp;$S40,データシート1!$A$1:$BS$1,0),0)</f>
        <v>264.63882197518632</v>
      </c>
      <c r="AK40" s="1017">
        <f>VLOOKUP(年度マスタ!$K$4&amp;"_"&amp;AK$33,データシート1!$A:$BS,MATCH("aa_"&amp;$S40,データシート1!$A$1:$BS$1,0),0)</f>
        <v>221.17326618496651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20.274522623331691</v>
      </c>
      <c r="P41" s="502">
        <f t="shared" si="9"/>
        <v>1.179729066046164E-2</v>
      </c>
      <c r="Q41" s="371"/>
      <c r="R41" s="15"/>
      <c r="S41" s="401" t="s">
        <v>1276</v>
      </c>
      <c r="T41" s="378"/>
      <c r="U41" s="286" t="s">
        <v>44</v>
      </c>
      <c r="V41" s="387"/>
      <c r="W41" s="387"/>
      <c r="X41" s="1015">
        <f>X42+X45+X46</f>
        <v>478.15420132073382</v>
      </c>
      <c r="Y41" s="1016">
        <f t="shared" ref="Y41:AH41" si="12">Y42+Y45+Y46</f>
        <v>476.22829548528568</v>
      </c>
      <c r="Z41" s="1016">
        <f t="shared" si="12"/>
        <v>481.28326144782017</v>
      </c>
      <c r="AA41" s="1016">
        <f t="shared" si="12"/>
        <v>476.81481254189146</v>
      </c>
      <c r="AB41" s="1016">
        <f t="shared" si="12"/>
        <v>490.20312242788646</v>
      </c>
      <c r="AC41" s="1016">
        <f t="shared" si="12"/>
        <v>480.30439382669238</v>
      </c>
      <c r="AD41" s="1016">
        <f t="shared" si="12"/>
        <v>463.78489100597579</v>
      </c>
      <c r="AE41" s="1016">
        <f t="shared" si="12"/>
        <v>457.11269118442692</v>
      </c>
      <c r="AF41" s="1016">
        <f t="shared" si="12"/>
        <v>443.89895635592256</v>
      </c>
      <c r="AG41" s="1016">
        <f t="shared" si="12"/>
        <v>438.35166286916416</v>
      </c>
      <c r="AH41" s="1016">
        <f t="shared" si="12"/>
        <v>428.0544871099288</v>
      </c>
      <c r="AI41" s="1016">
        <f>AI42+AI45+AI46</f>
        <v>426.29137411363519</v>
      </c>
      <c r="AJ41" s="1016">
        <f>AJ42+AJ45+AJ46</f>
        <v>385.56089363468004</v>
      </c>
      <c r="AK41" s="1017">
        <f>AK42+AK45+AK46</f>
        <v>385.7456354446619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54.59186947933572</v>
      </c>
      <c r="P42" s="502">
        <f t="shared" si="9"/>
        <v>3.1765786248627061E-2</v>
      </c>
      <c r="Q42" s="371"/>
      <c r="R42" s="15"/>
      <c r="S42" s="401"/>
      <c r="T42" s="378"/>
      <c r="U42" s="389"/>
      <c r="V42" s="623" t="s">
        <v>45</v>
      </c>
      <c r="W42" s="379"/>
      <c r="X42" s="1018">
        <f>SUM(X43:X44)</f>
        <v>426.2177844596539</v>
      </c>
      <c r="Y42" s="1019">
        <f t="shared" ref="Y42:AK42" si="13">SUM(Y43:Y44)</f>
        <v>422.30368628009717</v>
      </c>
      <c r="Z42" s="1019">
        <f t="shared" si="13"/>
        <v>424.44587714323438</v>
      </c>
      <c r="AA42" s="1019">
        <f t="shared" si="13"/>
        <v>416.1512033515902</v>
      </c>
      <c r="AB42" s="1019">
        <f t="shared" si="13"/>
        <v>415.86325815300387</v>
      </c>
      <c r="AC42" s="1019">
        <f t="shared" si="13"/>
        <v>405.43800172402496</v>
      </c>
      <c r="AD42" s="1019">
        <f t="shared" si="13"/>
        <v>395.09520947336512</v>
      </c>
      <c r="AE42" s="1019">
        <f t="shared" si="13"/>
        <v>392.40027639455172</v>
      </c>
      <c r="AF42" s="1019">
        <f t="shared" si="13"/>
        <v>386.48805441360179</v>
      </c>
      <c r="AG42" s="1019">
        <f t="shared" si="13"/>
        <v>381.67555507031062</v>
      </c>
      <c r="AH42" s="1019">
        <f t="shared" si="13"/>
        <v>375.93214084354247</v>
      </c>
      <c r="AI42" s="1019">
        <f t="shared" si="13"/>
        <v>369.39206105488506</v>
      </c>
      <c r="AJ42" s="1019">
        <f t="shared" si="13"/>
        <v>332.82127530051133</v>
      </c>
      <c r="AK42" s="1020">
        <f t="shared" si="13"/>
        <v>330.66157082801249</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31.642727810460002</v>
      </c>
      <c r="P43" s="679">
        <f t="shared" si="9"/>
        <v>1.8412194664464351E-2</v>
      </c>
      <c r="Q43" s="371"/>
      <c r="R43" s="15"/>
      <c r="S43" s="401" t="s">
        <v>46</v>
      </c>
      <c r="T43" s="405"/>
      <c r="U43" s="389"/>
      <c r="V43" s="406"/>
      <c r="W43" s="390" t="s">
        <v>46</v>
      </c>
      <c r="X43" s="1018">
        <f>VLOOKUP(年度マスタ!$K$4&amp;"_"&amp;X$33,データシート1!$A:$BS,MATCH("aa_"&amp;$S43,データシート1!$A$1:$BS$1,0),0)</f>
        <v>244.09284024590801</v>
      </c>
      <c r="Y43" s="1019">
        <f>VLOOKUP(年度マスタ!$K$4&amp;"_"&amp;Y$33,データシート1!$A:$BS,MATCH("aa_"&amp;$S43,データシート1!$A$1:$BS$1,0),0)</f>
        <v>248.9790680778467</v>
      </c>
      <c r="Z43" s="1019">
        <f>VLOOKUP(年度マスタ!$K$4&amp;"_"&amp;Z$33,データシート1!$A:$BS,MATCH("aa_"&amp;$S43,データシート1!$A$1:$BS$1,0),0)</f>
        <v>249.9736672881042</v>
      </c>
      <c r="AA43" s="1019">
        <f>VLOOKUP(年度マスタ!$K$4&amp;"_"&amp;AA$33,データシート1!$A:$BS,MATCH("aa_"&amp;$S43,データシート1!$A$1:$BS$1,0),0)</f>
        <v>249.00220647470502</v>
      </c>
      <c r="AB43" s="1019">
        <f>VLOOKUP(年度マスタ!$K$4&amp;"_"&amp;AB$33,データシート1!$A:$BS,MATCH("aa_"&amp;$S43,データシート1!$A$1:$BS$1,0),0)</f>
        <v>250.81888617465324</v>
      </c>
      <c r="AC43" s="1019">
        <f>VLOOKUP(年度マスタ!$K$4&amp;"_"&amp;AC$33,データシート1!$A:$BS,MATCH("aa_"&amp;$S43,データシート1!$A$1:$BS$1,0),0)</f>
        <v>242.67406660778295</v>
      </c>
      <c r="AD43" s="1019">
        <f>VLOOKUP(年度マスタ!$K$4&amp;"_"&amp;AD$33,データシート1!$A:$BS,MATCH("aa_"&amp;$S43,データシート1!$A$1:$BS$1,0),0)</f>
        <v>232.36848203710525</v>
      </c>
      <c r="AE43" s="1019">
        <f>VLOOKUP(年度マスタ!$K$4&amp;"_"&amp;AE$33,データシート1!$A:$BS,MATCH("aa_"&amp;$S43,データシート1!$A$1:$BS$1,0),0)</f>
        <v>231.87222483033361</v>
      </c>
      <c r="AF43" s="1019">
        <f>VLOOKUP(年度マスタ!$K$4&amp;"_"&amp;AF$33,データシート1!$A:$BS,MATCH("aa_"&amp;$S43,データシート1!$A$1:$BS$1,0),0)</f>
        <v>230.78059259275796</v>
      </c>
      <c r="AG43" s="1019">
        <f>VLOOKUP(年度マスタ!$K$4&amp;"_"&amp;AG$33,データシート1!$A:$BS,MATCH("aa_"&amp;$S43,データシート1!$A$1:$BS$1,0),0)</f>
        <v>228.39799957498954</v>
      </c>
      <c r="AH43" s="1019">
        <f>VLOOKUP(年度マスタ!$K$4&amp;"_"&amp;AH$33,データシート1!$A:$BS,MATCH("aa_"&amp;$S43,データシート1!$A$1:$BS$1,0),0)</f>
        <v>224.76827239282031</v>
      </c>
      <c r="AI43" s="1019">
        <f>VLOOKUP(年度マスタ!$K$4&amp;"_"&amp;AI$33,データシート1!$A:$BS,MATCH("aa_"&amp;$S43,データシート1!$A$1:$BS$1,0),0)</f>
        <v>218.95686357771615</v>
      </c>
      <c r="AJ43" s="1019">
        <f>VLOOKUP(年度マスタ!$K$4&amp;"_"&amp;AJ$33,データシート1!$A:$BS,MATCH("aa_"&amp;$S43,データシート1!$A$1:$BS$1,0),0)</f>
        <v>192.47673650548234</v>
      </c>
      <c r="AK43" s="1020">
        <f>VLOOKUP(年度マスタ!$K$4&amp;"_"&amp;AK$33,データシート1!$A:$BS,MATCH("aa_"&amp;$S43,データシート1!$A$1:$BS$1,0),0)</f>
        <v>186.54854547309631</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182.12494421374589</v>
      </c>
      <c r="Y44" s="1019">
        <f>VLOOKUP(年度マスタ!$K$4&amp;"_"&amp;Y$33,データシート1!$A:$BS,MATCH("aa_"&amp;$S44,データシート1!$A$1:$BS$1,0),0)</f>
        <v>173.32461820225046</v>
      </c>
      <c r="Z44" s="1019">
        <f>VLOOKUP(年度マスタ!$K$4&amp;"_"&amp;Z$33,データシート1!$A:$BS,MATCH("aa_"&amp;$S44,データシート1!$A$1:$BS$1,0),0)</f>
        <v>174.47220985513022</v>
      </c>
      <c r="AA44" s="1019">
        <f>VLOOKUP(年度マスタ!$K$4&amp;"_"&amp;AA$33,データシート1!$A:$BS,MATCH("aa_"&amp;$S44,データシート1!$A$1:$BS$1,0),0)</f>
        <v>167.14899687688515</v>
      </c>
      <c r="AB44" s="1019">
        <f>VLOOKUP(年度マスタ!$K$4&amp;"_"&amp;AB$33,データシート1!$A:$BS,MATCH("aa_"&amp;$S44,データシート1!$A$1:$BS$1,0),0)</f>
        <v>165.04437197835063</v>
      </c>
      <c r="AC44" s="1019">
        <f>VLOOKUP(年度マスタ!$K$4&amp;"_"&amp;AC$33,データシート1!$A:$BS,MATCH("aa_"&amp;$S44,データシート1!$A$1:$BS$1,0),0)</f>
        <v>162.76393511624198</v>
      </c>
      <c r="AD44" s="1019">
        <f>VLOOKUP(年度マスタ!$K$4&amp;"_"&amp;AD$33,データシート1!$A:$BS,MATCH("aa_"&amp;$S44,データシート1!$A$1:$BS$1,0),0)</f>
        <v>162.72672743625986</v>
      </c>
      <c r="AE44" s="1019">
        <f>VLOOKUP(年度マスタ!$K$4&amp;"_"&amp;AE$33,データシート1!$A:$BS,MATCH("aa_"&amp;$S44,データシート1!$A$1:$BS$1,0),0)</f>
        <v>160.52805156421812</v>
      </c>
      <c r="AF44" s="1019">
        <f>VLOOKUP(年度マスタ!$K$4&amp;"_"&amp;AF$33,データシート1!$A:$BS,MATCH("aa_"&amp;$S44,データシート1!$A$1:$BS$1,0),0)</f>
        <v>155.70746182084383</v>
      </c>
      <c r="AG44" s="1019">
        <f>VLOOKUP(年度マスタ!$K$4&amp;"_"&amp;AG$33,データシート1!$A:$BS,MATCH("aa_"&amp;$S44,データシート1!$A$1:$BS$1,0),0)</f>
        <v>153.27755549532108</v>
      </c>
      <c r="AH44" s="1019">
        <f>VLOOKUP(年度マスタ!$K$4&amp;"_"&amp;AH$33,データシート1!$A:$BS,MATCH("aa_"&amp;$S44,データシート1!$A$1:$BS$1,0),0)</f>
        <v>151.16386845072213</v>
      </c>
      <c r="AI44" s="1019">
        <f>VLOOKUP(年度マスタ!$K$4&amp;"_"&amp;AI$33,データシート1!$A:$BS,MATCH("aa_"&amp;$S44,データシート1!$A$1:$BS$1,0),0)</f>
        <v>150.43519747716891</v>
      </c>
      <c r="AJ44" s="1019">
        <f>VLOOKUP(年度マスタ!$K$4&amp;"_"&amp;AJ$33,データシート1!$A:$BS,MATCH("aa_"&amp;$S44,データシート1!$A$1:$BS$1,0),0)</f>
        <v>140.344538795029</v>
      </c>
      <c r="AK44" s="1020">
        <f>VLOOKUP(年度マスタ!$K$4&amp;"_"&amp;AK$33,データシート1!$A:$BS,MATCH("aa_"&amp;$S44,データシート1!$A$1:$BS$1,0),0)</f>
        <v>144.1130253549162</v>
      </c>
      <c r="AL44" s="373"/>
      <c r="AW44" s="19" t="str">
        <f>AW47</f>
        <v>長崎県</v>
      </c>
      <c r="AX44" s="407">
        <f t="shared" si="14"/>
        <v>0.21908607382322207</v>
      </c>
      <c r="AY44" s="407">
        <f t="shared" si="14"/>
        <v>0.22104596404795557</v>
      </c>
      <c r="AZ44" s="407">
        <f t="shared" si="14"/>
        <v>0.17981599076293484</v>
      </c>
      <c r="BA44" s="407">
        <f t="shared" si="14"/>
        <v>0.35834037757973081</v>
      </c>
      <c r="BB44" s="407">
        <f t="shared" si="14"/>
        <v>2.1711593786156863E-2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16.302095555524119</v>
      </c>
      <c r="Y45" s="1019">
        <f>VLOOKUP(年度マスタ!$K$4&amp;"_"&amp;Y$33,データシート1!$A:$BS,MATCH("aa_"&amp;$S45,データシート1!$A$1:$BS$1,0),0)</f>
        <v>15.446637452378278</v>
      </c>
      <c r="Z45" s="1019">
        <f>VLOOKUP(年度マスタ!$K$4&amp;"_"&amp;Z$33,データシート1!$A:$BS,MATCH("aa_"&amp;$S45,データシート1!$A$1:$BS$1,0),0)</f>
        <v>16.048954510159398</v>
      </c>
      <c r="AA45" s="1019">
        <f>VLOOKUP(年度マスタ!$K$4&amp;"_"&amp;AA$33,データシート1!$A:$BS,MATCH("aa_"&amp;$S45,データシート1!$A$1:$BS$1,0),0)</f>
        <v>18.424544844226986</v>
      </c>
      <c r="AB45" s="1019">
        <f>VLOOKUP(年度マスタ!$K$4&amp;"_"&amp;AB$33,データシート1!$A:$BS,MATCH("aa_"&amp;$S45,データシート1!$A$1:$BS$1,0),0)</f>
        <v>20.010355379430848</v>
      </c>
      <c r="AC45" s="1019">
        <f>VLOOKUP(年度マスタ!$K$4&amp;"_"&amp;AC$33,データシート1!$A:$BS,MATCH("aa_"&amp;$S45,データシート1!$A$1:$BS$1,0),0)</f>
        <v>20.274522623331691</v>
      </c>
      <c r="AD45" s="1019">
        <f>VLOOKUP(年度マスタ!$K$4&amp;"_"&amp;AD$33,データシート1!$A:$BS,MATCH("aa_"&amp;$S45,データシート1!$A$1:$BS$1,0),0)</f>
        <v>19.305311090354042</v>
      </c>
      <c r="AE45" s="1019">
        <f>VLOOKUP(年度マスタ!$K$4&amp;"_"&amp;AE$33,データシート1!$A:$BS,MATCH("aa_"&amp;$S45,データシート1!$A$1:$BS$1,0),0)</f>
        <v>18.779492252374819</v>
      </c>
      <c r="AF45" s="1019">
        <f>VLOOKUP(年度マスタ!$K$4&amp;"_"&amp;AF$33,データシート1!$A:$BS,MATCH("aa_"&amp;$S45,データシート1!$A$1:$BS$1,0),0)</f>
        <v>18.118527784417033</v>
      </c>
      <c r="AG45" s="1019">
        <f>VLOOKUP(年度マスタ!$K$4&amp;"_"&amp;AG$33,データシート1!$A:$BS,MATCH("aa_"&amp;$S45,データシート1!$A$1:$BS$1,0),0)</f>
        <v>17.374731406146285</v>
      </c>
      <c r="AH45" s="1019">
        <f>VLOOKUP(年度マスタ!$K$4&amp;"_"&amp;AH$33,データシート1!$A:$BS,MATCH("aa_"&amp;$S45,データシート1!$A$1:$BS$1,0),0)</f>
        <v>15.995100711600434</v>
      </c>
      <c r="AI45" s="1019">
        <f>VLOOKUP(年度マスタ!$K$4&amp;"_"&amp;AI$33,データシート1!$A:$BS,MATCH("aa_"&amp;$S45,データシート1!$A$1:$BS$1,0),0)</f>
        <v>15.40751237621318</v>
      </c>
      <c r="AJ45" s="1019">
        <f>VLOOKUP(年度マスタ!$K$4&amp;"_"&amp;AJ$33,データシート1!$A:$BS,MATCH("aa_"&amp;$S45,データシート1!$A$1:$BS$1,0),0)</f>
        <v>14.53094283727474</v>
      </c>
      <c r="AK45" s="1020">
        <f>VLOOKUP(年度マスタ!$K$4&amp;"_"&amp;AK$33,データシート1!$A:$BS,MATCH("aa_"&amp;$S45,データシート1!$A$1:$BS$1,0),0)</f>
        <v>14.50441442854779</v>
      </c>
      <c r="AL45" s="373"/>
      <c r="AW45" s="19" t="str">
        <f>AW48</f>
        <v>佐世保市</v>
      </c>
      <c r="AX45" s="407">
        <f t="shared" ref="AX45:BB45" si="15">AX48/$BC48</f>
        <v>0.1660865902323003</v>
      </c>
      <c r="AY45" s="407">
        <f t="shared" si="15"/>
        <v>0.24791028089257788</v>
      </c>
      <c r="AZ45" s="407">
        <f t="shared" si="15"/>
        <v>0.20357075473048436</v>
      </c>
      <c r="BA45" s="407">
        <f t="shared" si="15"/>
        <v>0.35504530676772034</v>
      </c>
      <c r="BB45" s="407">
        <f t="shared" si="15"/>
        <v>2.738706737691694E-2</v>
      </c>
      <c r="BC45" s="407">
        <f t="shared" ref="BC45" si="16">SUM(AX45:BB45)</f>
        <v>0.99999999999999978</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35.634321305555765</v>
      </c>
      <c r="Y46" s="1019">
        <f>VLOOKUP(年度マスタ!$K$4&amp;"_"&amp;Y$33,データシート1!$A:$BS,MATCH("aa_"&amp;$S46,データシート1!$A$1:$BS$1,0),0)</f>
        <v>38.47797175281022</v>
      </c>
      <c r="Z46" s="1019">
        <f>VLOOKUP(年度マスタ!$K$4&amp;"_"&amp;Z$33,データシート1!$A:$BS,MATCH("aa_"&amp;$S46,データシート1!$A$1:$BS$1,0),0)</f>
        <v>40.788429794426385</v>
      </c>
      <c r="AA46" s="1019">
        <f>VLOOKUP(年度マスタ!$K$4&amp;"_"&amp;AA$33,データシート1!$A:$BS,MATCH("aa_"&amp;$S46,データシート1!$A$1:$BS$1,0),0)</f>
        <v>42.239064346074287</v>
      </c>
      <c r="AB46" s="1019">
        <f>VLOOKUP(年度マスタ!$K$4&amp;"_"&amp;AB$33,データシート1!$A:$BS,MATCH("aa_"&amp;$S46,データシート1!$A$1:$BS$1,0),0)</f>
        <v>54.329508895451752</v>
      </c>
      <c r="AC46" s="1019">
        <f>VLOOKUP(年度マスタ!$K$4&amp;"_"&amp;AC$33,データシート1!$A:$BS,MATCH("aa_"&amp;$S46,データシート1!$A$1:$BS$1,0),0)</f>
        <v>54.59186947933572</v>
      </c>
      <c r="AD46" s="1019">
        <f>VLOOKUP(年度マスタ!$K$4&amp;"_"&amp;AD$33,データシート1!$A:$BS,MATCH("aa_"&amp;$S46,データシート1!$A$1:$BS$1,0),0)</f>
        <v>49.384370442256632</v>
      </c>
      <c r="AE46" s="1019">
        <f>VLOOKUP(年度マスタ!$K$4&amp;"_"&amp;AE$33,データシート1!$A:$BS,MATCH("aa_"&amp;$S46,データシート1!$A$1:$BS$1,0),0)</f>
        <v>45.93292253750036</v>
      </c>
      <c r="AF46" s="1019">
        <f>VLOOKUP(年度マスタ!$K$4&amp;"_"&amp;AF$33,データシート1!$A:$BS,MATCH("aa_"&amp;$S46,データシート1!$A$1:$BS$1,0),0)</f>
        <v>39.292374157903751</v>
      </c>
      <c r="AG46" s="1019">
        <f>VLOOKUP(年度マスタ!$K$4&amp;"_"&amp;AG$33,データシート1!$A:$BS,MATCH("aa_"&amp;$S46,データシート1!$A$1:$BS$1,0),0)</f>
        <v>39.301376392707269</v>
      </c>
      <c r="AH46" s="1019">
        <f>VLOOKUP(年度マスタ!$K$4&amp;"_"&amp;AH$33,データシート1!$A:$BS,MATCH("aa_"&amp;$S46,データシート1!$A$1:$BS$1,0),0)</f>
        <v>36.127245554785866</v>
      </c>
      <c r="AI46" s="1019">
        <f>VLOOKUP(年度マスタ!$K$4&amp;"_"&amp;AI$33,データシート1!$A:$BS,MATCH("aa_"&amp;$S46,データシート1!$A$1:$BS$1,0),0)</f>
        <v>41.491800682536947</v>
      </c>
      <c r="AJ46" s="1019">
        <f>VLOOKUP(年度マスタ!$K$4&amp;"_"&amp;AJ$33,データシート1!$A:$BS,MATCH("aa_"&amp;$S46,データシート1!$A$1:$BS$1,0),0)</f>
        <v>38.208675496893981</v>
      </c>
      <c r="AK46" s="1020">
        <f>VLOOKUP(年度マスタ!$K$4&amp;"_"&amp;AK$33,データシート1!$A:$BS,MATCH("aa_"&amp;$S46,データシート1!$A$1:$BS$1,0),0)</f>
        <v>40.57965018810166</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43.265872903819115</v>
      </c>
      <c r="Y47" s="1022">
        <f>VLOOKUP(年度マスタ!$K$4&amp;"_"&amp;Y$33,データシート1!$A:$BS,MATCH("aa_"&amp;$S47,データシート1!$A$1:$BS$1,0),0)</f>
        <v>39.04725424168592</v>
      </c>
      <c r="Z47" s="1022">
        <f>VLOOKUP(年度マスタ!$K$4&amp;"_"&amp;Z$33,データシート1!$A:$BS,MATCH("aa_"&amp;$S47,データシート1!$A$1:$BS$1,0),0)</f>
        <v>37.319739681929995</v>
      </c>
      <c r="AA47" s="1022">
        <f>VLOOKUP(年度マスタ!$K$4&amp;"_"&amp;AA$33,データシート1!$A:$BS,MATCH("aa_"&amp;$S47,データシート1!$A$1:$BS$1,0),0)</f>
        <v>33.509865420400004</v>
      </c>
      <c r="AB47" s="1022">
        <f>VLOOKUP(年度マスタ!$K$4&amp;"_"&amp;AB$33,データシート1!$A:$BS,MATCH("aa_"&amp;$S47,データシート1!$A$1:$BS$1,0),0)</f>
        <v>33.511920674109994</v>
      </c>
      <c r="AC47" s="1022">
        <f>VLOOKUP(年度マスタ!$K$4&amp;"_"&amp;AC$33,データシート1!$A:$BS,MATCH("aa_"&amp;$S47,データシート1!$A$1:$BS$1,0),0)</f>
        <v>31.642727810460002</v>
      </c>
      <c r="AD47" s="1022">
        <f>VLOOKUP(年度マスタ!$K$4&amp;"_"&amp;AD$33,データシート1!$A:$BS,MATCH("aa_"&amp;$S47,データシート1!$A$1:$BS$1,0),0)</f>
        <v>28.16729438674</v>
      </c>
      <c r="AE47" s="1022">
        <f>VLOOKUP(年度マスタ!$K$4&amp;"_"&amp;AE$33,データシート1!$A:$BS,MATCH("aa_"&amp;$S47,データシート1!$A$1:$BS$1,0),0)</f>
        <v>30.541163567314399</v>
      </c>
      <c r="AF47" s="1022">
        <f>VLOOKUP(年度マスタ!$K$4&amp;"_"&amp;AF$33,データシート1!$A:$BS,MATCH("aa_"&amp;$S47,データシート1!$A$1:$BS$1,0),0)</f>
        <v>47.752294693299994</v>
      </c>
      <c r="AG47" s="1022">
        <f>VLOOKUP(年度マスタ!$K$4&amp;"_"&amp;AG$33,データシート1!$A:$BS,MATCH("aa_"&amp;$S47,データシート1!$A$1:$BS$1,0),0)</f>
        <v>30.153582352320001</v>
      </c>
      <c r="AH47" s="1022">
        <f>VLOOKUP(年度マスタ!$K$4&amp;"_"&amp;AH$33,データシート1!$A:$BS,MATCH("aa_"&amp;$S47,データシート1!$A$1:$BS$1,0),0)</f>
        <v>62.737621254033499</v>
      </c>
      <c r="AI47" s="1022">
        <f>VLOOKUP(年度マスタ!$K$4&amp;"_"&amp;AI$33,データシート1!$A:$BS,MATCH("aa_"&amp;$S47,データシート1!$A$1:$BS$1,0),0)</f>
        <v>30.830885215147603</v>
      </c>
      <c r="AJ47" s="1022">
        <f>VLOOKUP(年度マスタ!$K$4&amp;"_"&amp;AJ$33,データシート1!$A:$BS,MATCH("aa_"&amp;$S47,データシート1!$A$1:$BS$1,0),0)</f>
        <v>25.918836801772802</v>
      </c>
      <c r="AK47" s="1023">
        <f>VLOOKUP(年度マスタ!$K$4&amp;"_"&amp;AK$33,データシート1!$A:$BS,MATCH("aa_"&amp;$S47,データシート1!$A$1:$BS$1,0),0)</f>
        <v>29.755193229989999</v>
      </c>
      <c r="AL47" s="373"/>
      <c r="AW47" s="19" t="str">
        <f>年度マスタ!I4</f>
        <v>長崎県</v>
      </c>
      <c r="AX47" s="408">
        <f>SUM(AY38:BA38)</f>
        <v>1408.8747488240206</v>
      </c>
      <c r="AY47" s="408">
        <f t="shared" si="17"/>
        <v>1421.4781964092929</v>
      </c>
      <c r="AZ47" s="408">
        <f t="shared" si="17"/>
        <v>1156.3409960282906</v>
      </c>
      <c r="BA47" s="408">
        <f>SUM(BD38:BG38)</f>
        <v>2304.3760867407336</v>
      </c>
      <c r="BB47" s="408">
        <f>BH38</f>
        <v>139.62054140749606</v>
      </c>
      <c r="BC47" s="408">
        <f>SUM(AX47:BB47)</f>
        <v>6430.6905694098332</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2249</v>
      </c>
      <c r="AL48" s="411"/>
      <c r="AW48" s="19" t="str">
        <f>年度マスタ!J4</f>
        <v>佐世保市</v>
      </c>
      <c r="AX48" s="408">
        <f>SUM(AY39:BA39)</f>
        <v>180.44789233028851</v>
      </c>
      <c r="AY48" s="408">
        <f>BB39</f>
        <v>269.34677635025281</v>
      </c>
      <c r="AZ48" s="408">
        <f>BC39</f>
        <v>221.17326618496651</v>
      </c>
      <c r="BA48" s="408">
        <f>SUM(BD39:BG39)</f>
        <v>385.7456354446619</v>
      </c>
      <c r="BB48" s="408">
        <f>BH39</f>
        <v>29.755193229989999</v>
      </c>
      <c r="BC48" s="408">
        <f>SUM(AX48:BB48)</f>
        <v>1086.4687635401599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1086.4687635401599</v>
      </c>
      <c r="P51" s="500">
        <f>P52+P56+P57+P58+P64</f>
        <v>0.99999999999999978</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180.44789233028851</v>
      </c>
      <c r="P52" s="501">
        <f t="shared" ref="P52:P64" si="18">O52/$O$51</f>
        <v>0.1660865902323003</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89.838906537608452</v>
      </c>
      <c r="P53" s="502">
        <f t="shared" si="18"/>
        <v>8.2688899628256707E-2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15.842667915545608</v>
      </c>
      <c r="P54" s="502">
        <f t="shared" si="18"/>
        <v>1.4581797882457026E-2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74.766317877134455</v>
      </c>
      <c r="P55" s="502">
        <f t="shared" si="18"/>
        <v>6.8815892721586572E-2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269.34677635025281</v>
      </c>
      <c r="P56" s="501">
        <f t="shared" si="18"/>
        <v>0.24791028089257788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221.17326618496651</v>
      </c>
      <c r="P57" s="501">
        <f t="shared" si="18"/>
        <v>0.20357075473048436</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385.7456354446619</v>
      </c>
      <c r="P58" s="501">
        <f t="shared" si="18"/>
        <v>0.35504530676772034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330.66157082801249</v>
      </c>
      <c r="P59" s="502">
        <f t="shared" si="18"/>
        <v>0.30434521628636774</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186.54854547309631</v>
      </c>
      <c r="P60" s="502">
        <f t="shared" si="18"/>
        <v>0.17170171083910854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144.1130253549162</v>
      </c>
      <c r="P61" s="502">
        <f t="shared" si="18"/>
        <v>0.13264350544725922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14.50441442854779</v>
      </c>
      <c r="P62" s="502">
        <f t="shared" si="18"/>
        <v>1.3350051943772845E-2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40.57965018810166</v>
      </c>
      <c r="P63" s="502">
        <f t="shared" si="18"/>
        <v>3.7350038537579809E-2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29.755193229989999</v>
      </c>
      <c r="P64" s="679">
        <f t="shared" si="18"/>
        <v>2.738706737691694E-2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佐世保市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1842.3405</v>
      </c>
      <c r="AI7" s="88">
        <f>VLOOKUP(年度マスタ!$K$4&amp;"_"&amp;$AG7,データシート1!$A:$BS,MATCH("ab_"&amp;AI$2,データシート1!$A$1:$BS$1,0),0)</f>
        <v>8784</v>
      </c>
      <c r="AJ7" s="88">
        <f>VLOOKUP(年度マスタ!$K$4&amp;"_"&amp;$AG7,データシート1!$A:$BS,MATCH("ab_"&amp;AJ$2,データシート1!$A$1:$BS$1,0),0)</f>
        <v>969</v>
      </c>
      <c r="AK7" s="88">
        <f>VLOOKUP(年度マスタ!$K$4&amp;"_"&amp;$AG7,データシート1!$A:$BS,MATCH("ab_"&amp;AK$2,データシート1!$A$1:$BS$1,0),0)</f>
        <v>91730</v>
      </c>
      <c r="AL7" s="88">
        <f>VLOOKUP(年度マスタ!$K$4&amp;"_"&amp;$AG7,データシート1!$A:$BS,MATCH("ab_"&amp;AL$2,データシート1!$A$1:$BS$1,0),0)</f>
        <v>117765</v>
      </c>
      <c r="AM7" s="88">
        <f>VLOOKUP(年度マスタ!$K$4&amp;"_"&amp;$AG7,データシート1!$A:$BS,MATCH("ab_"&amp;AM$2,データシート1!$A$1:$BS$1,0),0)</f>
        <v>125014</v>
      </c>
      <c r="AN7" s="88">
        <f>VLOOKUP(年度マスタ!$K$4&amp;"_"&amp;$AG7,データシート1!$A:$BS,MATCH("ab_"&amp;AN$2,データシート1!$A$1:$BS$1,0),0)</f>
        <v>35706</v>
      </c>
      <c r="AO7" s="88">
        <f>VLOOKUP(年度マスタ!$K$4&amp;"_"&amp;$AG7,データシート1!$A:$BS,MATCH("ab_"&amp;AO$2,データシート1!$A$1:$BS$1,0),0)</f>
        <v>266379</v>
      </c>
      <c r="AP7" s="88">
        <f>VLOOKUP(年度マスタ!$K$4&amp;"_"&amp;$AG7,データシート1!$A:$BS,MATCH("ab_"&amp;AP$2,データシート1!$A$1:$BS$1,0),0)</f>
        <v>6730833</v>
      </c>
      <c r="AQ7" s="1073">
        <f>VLOOKUP(年度マスタ!$K$4&amp;"_"&amp;$AG7,データシート1!$A:$BS,MATCH("ab_"&amp;AQ$2,データシート1!$A$1:$BS$1,0),0)</f>
        <v>43.265872903819115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1770.3848</v>
      </c>
      <c r="AI8" s="88">
        <f>VLOOKUP(年度マスタ!$K$4&amp;"_"&amp;$AG8,データシート1!$A:$BS,MATCH("ab_"&amp;AI$2,データシート1!$A$1:$BS$1,0),0)</f>
        <v>8455</v>
      </c>
      <c r="AJ8" s="88">
        <f>VLOOKUP(年度マスタ!$K$4&amp;"_"&amp;$AG8,データシート1!$A:$BS,MATCH("ab_"&amp;AJ$2,データシート1!$A$1:$BS$1,0),0)</f>
        <v>1057</v>
      </c>
      <c r="AK8" s="88">
        <f>VLOOKUP(年度マスタ!$K$4&amp;"_"&amp;$AG8,データシート1!$A:$BS,MATCH("ab_"&amp;AK$2,データシート1!$A$1:$BS$1,0),0)</f>
        <v>96702</v>
      </c>
      <c r="AL8" s="88">
        <f>VLOOKUP(年度マスタ!$K$4&amp;"_"&amp;$AG8,データシート1!$A:$BS,MATCH("ab_"&amp;AL$2,データシート1!$A$1:$BS$1,0),0)</f>
        <v>118812</v>
      </c>
      <c r="AM8" s="88">
        <f>VLOOKUP(年度マスタ!$K$4&amp;"_"&amp;$AG8,データシート1!$A:$BS,MATCH("ab_"&amp;AM$2,データシート1!$A$1:$BS$1,0),0)</f>
        <v>125865</v>
      </c>
      <c r="AN8" s="88">
        <f>VLOOKUP(年度マスタ!$K$4&amp;"_"&amp;$AG8,データシート1!$A:$BS,MATCH("ab_"&amp;AN$2,データシート1!$A$1:$BS$1,0),0)</f>
        <v>34885</v>
      </c>
      <c r="AO8" s="88">
        <f>VLOOKUP(年度マスタ!$K$4&amp;"_"&amp;$AG8,データシート1!$A:$BS,MATCH("ab_"&amp;AO$2,データシート1!$A$1:$BS$1,0),0)</f>
        <v>264959</v>
      </c>
      <c r="AP8" s="88">
        <f>VLOOKUP(年度マスタ!$K$4&amp;"_"&amp;$AG8,データシート1!$A:$BS,MATCH("ab_"&amp;AP$2,データシート1!$A$1:$BS$1,0),0)</f>
        <v>7090477</v>
      </c>
      <c r="AQ8" s="1073">
        <f>VLOOKUP(年度マスタ!$K$4&amp;"_"&amp;$AG8,データシート1!$A:$BS,MATCH("ab_"&amp;AQ$2,データシート1!$A$1:$BS$1,0),0)</f>
        <v>39.04725424168592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1894.6455000000001</v>
      </c>
      <c r="AI9" s="88">
        <f>VLOOKUP(年度マスタ!$K$4&amp;"_"&amp;$AG9,データシート1!$A:$BS,MATCH("ab_"&amp;AI$2,データシート1!$A$1:$BS$1,0),0)</f>
        <v>8455</v>
      </c>
      <c r="AJ9" s="88">
        <f>VLOOKUP(年度マスタ!$K$4&amp;"_"&amp;$AG9,データシート1!$A:$BS,MATCH("ab_"&amp;AJ$2,データシート1!$A$1:$BS$1,0),0)</f>
        <v>1057</v>
      </c>
      <c r="AK9" s="88">
        <f>VLOOKUP(年度マスタ!$K$4&amp;"_"&amp;$AG9,データシート1!$A:$BS,MATCH("ab_"&amp;AK$2,データシート1!$A$1:$BS$1,0),0)</f>
        <v>96702</v>
      </c>
      <c r="AL9" s="88">
        <f>VLOOKUP(年度マスタ!$K$4&amp;"_"&amp;$AG9,データシート1!$A:$BS,MATCH("ab_"&amp;AL$2,データシート1!$A$1:$BS$1,0),0)</f>
        <v>118592</v>
      </c>
      <c r="AM9" s="88">
        <f>VLOOKUP(年度マスタ!$K$4&amp;"_"&amp;$AG9,データシート1!$A:$BS,MATCH("ab_"&amp;AM$2,データシート1!$A$1:$BS$1,0),0)</f>
        <v>126955</v>
      </c>
      <c r="AN9" s="88">
        <f>VLOOKUP(年度マスタ!$K$4&amp;"_"&amp;$AG9,データシート1!$A:$BS,MATCH("ab_"&amp;AN$2,データシート1!$A$1:$BS$1,0),0)</f>
        <v>34239</v>
      </c>
      <c r="AO9" s="88">
        <f>VLOOKUP(年度マスタ!$K$4&amp;"_"&amp;$AG9,データシート1!$A:$BS,MATCH("ab_"&amp;AO$2,データシート1!$A$1:$BS$1,0),0)</f>
        <v>263784</v>
      </c>
      <c r="AP9" s="88">
        <f>VLOOKUP(年度マスタ!$K$4&amp;"_"&amp;$AG9,データシート1!$A:$BS,MATCH("ab_"&amp;AP$2,データシート1!$A$1:$BS$1,0),0)</f>
        <v>7122825</v>
      </c>
      <c r="AQ9" s="1073">
        <f>VLOOKUP(年度マスタ!$K$4&amp;"_"&amp;$AG9,データシート1!$A:$BS,MATCH("ab_"&amp;AQ$2,データシート1!$A$1:$BS$1,0),0)</f>
        <v>37.319739681929995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1837.8228999999999</v>
      </c>
      <c r="AI10" s="88">
        <f>VLOOKUP(年度マスタ!$K$4&amp;"_"&amp;$AG10,データシート1!$A:$BS,MATCH("ab_"&amp;AI$2,データシート1!$A$1:$BS$1,0),0)</f>
        <v>8455</v>
      </c>
      <c r="AJ10" s="88">
        <f>VLOOKUP(年度マスタ!$K$4&amp;"_"&amp;$AG10,データシート1!$A:$BS,MATCH("ab_"&amp;AJ$2,データシート1!$A$1:$BS$1,0),0)</f>
        <v>1057</v>
      </c>
      <c r="AK10" s="88">
        <f>VLOOKUP(年度マスタ!$K$4&amp;"_"&amp;$AG10,データシート1!$A:$BS,MATCH("ab_"&amp;AK$2,データシート1!$A$1:$BS$1,0),0)</f>
        <v>96702</v>
      </c>
      <c r="AL10" s="88">
        <f>VLOOKUP(年度マスタ!$K$4&amp;"_"&amp;$AG10,データシート1!$A:$BS,MATCH("ab_"&amp;AL$2,データシート1!$A$1:$BS$1,0),0)</f>
        <v>119290</v>
      </c>
      <c r="AM10" s="88">
        <f>VLOOKUP(年度マスタ!$K$4&amp;"_"&amp;$AG10,データシート1!$A:$BS,MATCH("ab_"&amp;AM$2,データシート1!$A$1:$BS$1,0),0)</f>
        <v>129209</v>
      </c>
      <c r="AN10" s="88">
        <f>VLOOKUP(年度マスタ!$K$4&amp;"_"&amp;$AG10,データシート1!$A:$BS,MATCH("ab_"&amp;AN$2,データシート1!$A$1:$BS$1,0),0)</f>
        <v>33778</v>
      </c>
      <c r="AO10" s="88">
        <f>VLOOKUP(年度マスタ!$K$4&amp;"_"&amp;$AG10,データシート1!$A:$BS,MATCH("ab_"&amp;AO$2,データシート1!$A$1:$BS$1,0),0)</f>
        <v>262539</v>
      </c>
      <c r="AP10" s="88">
        <f>VLOOKUP(年度マスタ!$K$4&amp;"_"&amp;$AG10,データシート1!$A:$BS,MATCH("ab_"&amp;AP$2,データシート1!$A$1:$BS$1,0),0)</f>
        <v>7363948</v>
      </c>
      <c r="AQ10" s="1073">
        <f>VLOOKUP(年度マスタ!$K$4&amp;"_"&amp;$AG10,データシート1!$A:$BS,MATCH("ab_"&amp;AQ$2,データシート1!$A$1:$BS$1,0),0)</f>
        <v>33.509865420400004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1982.8978</v>
      </c>
      <c r="AI11" s="88">
        <f>VLOOKUP(年度マスタ!$K$4&amp;"_"&amp;$AG11,データシート1!$A:$BS,MATCH("ab_"&amp;AI$2,データシート1!$A$1:$BS$1,0),0)</f>
        <v>8455</v>
      </c>
      <c r="AJ11" s="88">
        <f>VLOOKUP(年度マスタ!$K$4&amp;"_"&amp;$AG11,データシート1!$A:$BS,MATCH("ab_"&amp;AJ$2,データシート1!$A$1:$BS$1,0),0)</f>
        <v>1057</v>
      </c>
      <c r="AK11" s="88">
        <f>VLOOKUP(年度マスタ!$K$4&amp;"_"&amp;$AG11,データシート1!$A:$BS,MATCH("ab_"&amp;AK$2,データシート1!$A$1:$BS$1,0),0)</f>
        <v>96702</v>
      </c>
      <c r="AL11" s="88">
        <f>VLOOKUP(年度マスタ!$K$4&amp;"_"&amp;$AG11,データシート1!$A:$BS,MATCH("ab_"&amp;AL$2,データシート1!$A$1:$BS$1,0),0)</f>
        <v>120317</v>
      </c>
      <c r="AM11" s="88">
        <f>VLOOKUP(年度マスタ!$K$4&amp;"_"&amp;$AG11,データシート1!$A:$BS,MATCH("ab_"&amp;AM$2,データシート1!$A$1:$BS$1,0),0)</f>
        <v>131184</v>
      </c>
      <c r="AN11" s="88">
        <f>VLOOKUP(年度マスタ!$K$4&amp;"_"&amp;$AG11,データシート1!$A:$BS,MATCH("ab_"&amp;AN$2,データシート1!$A$1:$BS$1,0),0)</f>
        <v>33164</v>
      </c>
      <c r="AO11" s="88">
        <f>VLOOKUP(年度マスタ!$K$4&amp;"_"&amp;$AG11,データシート1!$A:$BS,MATCH("ab_"&amp;AO$2,データシート1!$A$1:$BS$1,0),0)</f>
        <v>262441</v>
      </c>
      <c r="AP11" s="88">
        <f>VLOOKUP(年度マスタ!$K$4&amp;"_"&amp;$AG11,データシート1!$A:$BS,MATCH("ab_"&amp;AP$2,データシート1!$A$1:$BS$1,0),0)</f>
        <v>9226466</v>
      </c>
      <c r="AQ11" s="1073">
        <f>VLOOKUP(年度マスタ!$K$4&amp;"_"&amp;$AG11,データシート1!$A:$BS,MATCH("ab_"&amp;AQ$2,データシート1!$A$1:$BS$1,0),0)</f>
        <v>33.511920674109994</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1692.8087</v>
      </c>
      <c r="AI12" s="88">
        <f>VLOOKUP(年度マスタ!$K$4&amp;"_"&amp;$AG12,データシート1!$A:$BS,MATCH("ab_"&amp;AI$2,データシート1!$A$1:$BS$1,0),0)</f>
        <v>8455</v>
      </c>
      <c r="AJ12" s="88">
        <f>VLOOKUP(年度マスタ!$K$4&amp;"_"&amp;$AG12,データシート1!$A:$BS,MATCH("ab_"&amp;AJ$2,データシート1!$A$1:$BS$1,0),0)</f>
        <v>1057</v>
      </c>
      <c r="AK12" s="88">
        <f>VLOOKUP(年度マスタ!$K$4&amp;"_"&amp;$AG12,データシート1!$A:$BS,MATCH("ab_"&amp;AK$2,データシート1!$A$1:$BS$1,0),0)</f>
        <v>96702</v>
      </c>
      <c r="AL12" s="88">
        <f>VLOOKUP(年度マスタ!$K$4&amp;"_"&amp;$AG12,データシート1!$A:$BS,MATCH("ab_"&amp;AL$2,データシート1!$A$1:$BS$1,0),0)</f>
        <v>120911</v>
      </c>
      <c r="AM12" s="88">
        <f>VLOOKUP(年度マスタ!$K$4&amp;"_"&amp;$AG12,データシート1!$A:$BS,MATCH("ab_"&amp;AM$2,データシート1!$A$1:$BS$1,0),0)</f>
        <v>132591</v>
      </c>
      <c r="AN12" s="88">
        <f>VLOOKUP(年度マスタ!$K$4&amp;"_"&amp;$AG12,データシート1!$A:$BS,MATCH("ab_"&amp;AN$2,データシート1!$A$1:$BS$1,0),0)</f>
        <v>32583</v>
      </c>
      <c r="AO12" s="88">
        <f>VLOOKUP(年度マスタ!$K$4&amp;"_"&amp;$AG12,データシート1!$A:$BS,MATCH("ab_"&amp;AO$2,データシート1!$A$1:$BS$1,0),0)</f>
        <v>262093</v>
      </c>
      <c r="AP12" s="88">
        <f>VLOOKUP(年度マスタ!$K$4&amp;"_"&amp;$AG12,データシート1!$A:$BS,MATCH("ab_"&amp;AP$2,データシート1!$A$1:$BS$1,0),0)</f>
        <v>9049793</v>
      </c>
      <c r="AQ12" s="1073">
        <f>VLOOKUP(年度マスタ!$K$4&amp;"_"&amp;$AG12,データシート1!$A:$BS,MATCH("ab_"&amp;AQ$2,データシート1!$A$1:$BS$1,0),0)</f>
        <v>31.642727810460002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1633.7318</v>
      </c>
      <c r="AI13" s="88">
        <f>VLOOKUP(年度マスタ!$K$4&amp;"_"&amp;$AG13,データシート1!$A:$BS,MATCH("ab_"&amp;AI$2,データシート1!$A$1:$BS$1,0),0)</f>
        <v>7867</v>
      </c>
      <c r="AJ13" s="88">
        <f>VLOOKUP(年度マスタ!$K$4&amp;"_"&amp;$AG13,データシート1!$A:$BS,MATCH("ab_"&amp;AJ$2,データシート1!$A$1:$BS$1,0),0)</f>
        <v>1071</v>
      </c>
      <c r="AK13" s="88">
        <f>VLOOKUP(年度マスタ!$K$4&amp;"_"&amp;$AG13,データシート1!$A:$BS,MATCH("ab_"&amp;AK$2,データシート1!$A$1:$BS$1,0),0)</f>
        <v>93872</v>
      </c>
      <c r="AL13" s="88">
        <f>VLOOKUP(年度マスタ!$K$4&amp;"_"&amp;$AG13,データシート1!$A:$BS,MATCH("ab_"&amp;AL$2,データシート1!$A$1:$BS$1,0),0)</f>
        <v>121213</v>
      </c>
      <c r="AM13" s="88">
        <f>VLOOKUP(年度マスタ!$K$4&amp;"_"&amp;$AG13,データシート1!$A:$BS,MATCH("ab_"&amp;AM$2,データシート1!$A$1:$BS$1,0),0)</f>
        <v>133716</v>
      </c>
      <c r="AN13" s="88">
        <f>VLOOKUP(年度マスタ!$K$4&amp;"_"&amp;$AG13,データシート1!$A:$BS,MATCH("ab_"&amp;AN$2,データシート1!$A$1:$BS$1,0),0)</f>
        <v>32407</v>
      </c>
      <c r="AO13" s="88">
        <f>VLOOKUP(年度マスタ!$K$4&amp;"_"&amp;$AG13,データシート1!$A:$BS,MATCH("ab_"&amp;AO$2,データシート1!$A$1:$BS$1,0),0)</f>
        <v>260110</v>
      </c>
      <c r="AP13" s="88">
        <f>VLOOKUP(年度マスタ!$K$4&amp;"_"&amp;$AG13,データシート1!$A:$BS,MATCH("ab_"&amp;AP$2,データシート1!$A$1:$BS$1,0),0)</f>
        <v>8212278</v>
      </c>
      <c r="AQ13" s="1073">
        <f>VLOOKUP(年度マスタ!$K$4&amp;"_"&amp;$AG13,データシート1!$A:$BS,MATCH("ab_"&amp;AQ$2,データシート1!$A$1:$BS$1,0),0)</f>
        <v>28.16729438674</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1632.5079000000001</v>
      </c>
      <c r="AI14" s="88">
        <f>VLOOKUP(年度マスタ!$K$4&amp;"_"&amp;$AG14,データシート1!$A:$BS,MATCH("ab_"&amp;AI$2,データシート1!$A$1:$BS$1,0),0)</f>
        <v>7867</v>
      </c>
      <c r="AJ14" s="88">
        <f>VLOOKUP(年度マスタ!$K$4&amp;"_"&amp;$AG14,データシート1!$A:$BS,MATCH("ab_"&amp;AJ$2,データシート1!$A$1:$BS$1,0),0)</f>
        <v>1071</v>
      </c>
      <c r="AK14" s="88">
        <f>VLOOKUP(年度マスタ!$K$4&amp;"_"&amp;$AG14,データシート1!$A:$BS,MATCH("ab_"&amp;AK$2,データシート1!$A$1:$BS$1,0),0)</f>
        <v>93872</v>
      </c>
      <c r="AL14" s="88">
        <f>VLOOKUP(年度マスタ!$K$4&amp;"_"&amp;$AG14,データシート1!$A:$BS,MATCH("ab_"&amp;AL$2,データシート1!$A$1:$BS$1,0),0)</f>
        <v>121706</v>
      </c>
      <c r="AM14" s="88">
        <f>VLOOKUP(年度マスタ!$K$4&amp;"_"&amp;$AG14,データシート1!$A:$BS,MATCH("ab_"&amp;AM$2,データシート1!$A$1:$BS$1,0),0)</f>
        <v>134716</v>
      </c>
      <c r="AN14" s="88">
        <f>VLOOKUP(年度マスタ!$K$4&amp;"_"&amp;$AG14,データシート1!$A:$BS,MATCH("ab_"&amp;AN$2,データシート1!$A$1:$BS$1,0),0)</f>
        <v>31944</v>
      </c>
      <c r="AO14" s="88">
        <f>VLOOKUP(年度マスタ!$K$4&amp;"_"&amp;$AG14,データシート1!$A:$BS,MATCH("ab_"&amp;AO$2,データシート1!$A$1:$BS$1,0),0)</f>
        <v>258466</v>
      </c>
      <c r="AP14" s="88">
        <f>VLOOKUP(年度マスタ!$K$4&amp;"_"&amp;$AG14,データシート1!$A:$BS,MATCH("ab_"&amp;AP$2,データシート1!$A$1:$BS$1,0),0)</f>
        <v>7868438</v>
      </c>
      <c r="AQ14" s="1073">
        <f>VLOOKUP(年度マスタ!$K$4&amp;"_"&amp;$AG14,データシート1!$A:$BS,MATCH("ab_"&amp;AQ$2,データシート1!$A$1:$BS$1,0),0)</f>
        <v>30.541163567314399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1848.4342999999999</v>
      </c>
      <c r="AI15" s="88">
        <f>VLOOKUP(年度マスタ!$K$4&amp;"_"&amp;$AG15,データシート1!$A:$BS,MATCH("ab_"&amp;AI$2,データシート1!$A$1:$BS$1,0),0)</f>
        <v>7867</v>
      </c>
      <c r="AJ15" s="88">
        <f>VLOOKUP(年度マスタ!$K$4&amp;"_"&amp;$AG15,データシート1!$A:$BS,MATCH("ab_"&amp;AJ$2,データシート1!$A$1:$BS$1,0),0)</f>
        <v>1071</v>
      </c>
      <c r="AK15" s="88">
        <f>VLOOKUP(年度マスタ!$K$4&amp;"_"&amp;$AG15,データシート1!$A:$BS,MATCH("ab_"&amp;AK$2,データシート1!$A$1:$BS$1,0),0)</f>
        <v>93872</v>
      </c>
      <c r="AL15" s="88">
        <f>VLOOKUP(年度マスタ!$K$4&amp;"_"&amp;$AG15,データシート1!$A:$BS,MATCH("ab_"&amp;AL$2,データシート1!$A$1:$BS$1,0),0)</f>
        <v>121973</v>
      </c>
      <c r="AM15" s="88">
        <f>VLOOKUP(年度マスタ!$K$4&amp;"_"&amp;$AG15,データシート1!$A:$BS,MATCH("ab_"&amp;AM$2,データシート1!$A$1:$BS$1,0),0)</f>
        <v>135730</v>
      </c>
      <c r="AN15" s="88">
        <f>VLOOKUP(年度マスタ!$K$4&amp;"_"&amp;$AG15,データシート1!$A:$BS,MATCH("ab_"&amp;AN$2,データシート1!$A$1:$BS$1,0),0)</f>
        <v>32047</v>
      </c>
      <c r="AO15" s="88">
        <f>VLOOKUP(年度マスタ!$K$4&amp;"_"&amp;$AG15,データシート1!$A:$BS,MATCH("ab_"&amp;AO$2,データシート1!$A$1:$BS$1,0),0)</f>
        <v>256520</v>
      </c>
      <c r="AP15" s="88">
        <f>VLOOKUP(年度マスタ!$K$4&amp;"_"&amp;$AG15,データシート1!$A:$BS,MATCH("ab_"&amp;AP$2,データシート1!$A$1:$BS$1,0),0)</f>
        <v>6710750.7324689226</v>
      </c>
      <c r="AQ15" s="1073">
        <f>VLOOKUP(年度マスタ!$K$4&amp;"_"&amp;$AG15,データシート1!$A:$BS,MATCH("ab_"&amp;AQ$2,データシート1!$A$1:$BS$1,0),0)</f>
        <v>47.752294693299987</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1646.6013</v>
      </c>
      <c r="AI16" s="88">
        <f>VLOOKUP(年度マスタ!$K$4&amp;"_"&amp;$AG16,データシート1!$A:$BS,MATCH("ab_"&amp;AI$2,データシート1!$A$1:$BS$1,0),0)</f>
        <v>7867</v>
      </c>
      <c r="AJ16" s="88">
        <f>VLOOKUP(年度マスタ!$K$4&amp;"_"&amp;$AG16,データシート1!$A:$BS,MATCH("ab_"&amp;AJ$2,データシート1!$A$1:$BS$1,0),0)</f>
        <v>1071</v>
      </c>
      <c r="AK16" s="88">
        <f>VLOOKUP(年度マスタ!$K$4&amp;"_"&amp;$AG16,データシート1!$A:$BS,MATCH("ab_"&amp;AK$2,データシート1!$A$1:$BS$1,0),0)</f>
        <v>93872</v>
      </c>
      <c r="AL16" s="88">
        <f>VLOOKUP(年度マスタ!$K$4&amp;"_"&amp;$AG16,データシート1!$A:$BS,MATCH("ab_"&amp;AL$2,データシート1!$A$1:$BS$1,0),0)</f>
        <v>121892</v>
      </c>
      <c r="AM16" s="88">
        <f>VLOOKUP(年度マスタ!$K$4&amp;"_"&amp;$AG16,データシート1!$A:$BS,MATCH("ab_"&amp;AM$2,データシート1!$A$1:$BS$1,0),0)</f>
        <v>136557</v>
      </c>
      <c r="AN16" s="88">
        <f>VLOOKUP(年度マスタ!$K$4&amp;"_"&amp;$AG16,データシート1!$A:$BS,MATCH("ab_"&amp;AN$2,データシート1!$A$1:$BS$1,0),0)</f>
        <v>31748</v>
      </c>
      <c r="AO16" s="88">
        <f>VLOOKUP(年度マスタ!$K$4&amp;"_"&amp;$AG16,データシート1!$A:$BS,MATCH("ab_"&amp;AO$2,データシート1!$A$1:$BS$1,0),0)</f>
        <v>254386</v>
      </c>
      <c r="AP16" s="88">
        <f>VLOOKUP(年度マスタ!$K$4&amp;"_"&amp;$AG16,データシート1!$A:$BS,MATCH("ab_"&amp;AP$2,データシート1!$A$1:$BS$1,0),0)</f>
        <v>6845473.9999999981</v>
      </c>
      <c r="AQ16" s="1073">
        <f>VLOOKUP(年度マスタ!$K$4&amp;"_"&amp;$AG16,データシート1!$A:$BS,MATCH("ab_"&amp;AQ$2,データシート1!$A$1:$BS$1,0),0)</f>
        <v>30.153582352320001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2206.9007000000001</v>
      </c>
      <c r="AI17" s="187">
        <f>VLOOKUP(年度マスタ!$K$4&amp;"_"&amp;$AG17,データシート1!$A:$BS,MATCH("ab_"&amp;AI$2,データシート1!$A$1:$BS$1,0),0)</f>
        <v>7867</v>
      </c>
      <c r="AJ17" s="187">
        <f>VLOOKUP(年度マスタ!$K$4&amp;"_"&amp;$AG17,データシート1!$A:$BS,MATCH("ab_"&amp;AJ$2,データシート1!$A$1:$BS$1,0),0)</f>
        <v>1071</v>
      </c>
      <c r="AK17" s="187">
        <f>VLOOKUP(年度マスタ!$K$4&amp;"_"&amp;$AG17,データシート1!$A:$BS,MATCH("ab_"&amp;AK$2,データシート1!$A$1:$BS$1,0),0)</f>
        <v>93872</v>
      </c>
      <c r="AL17" s="187">
        <f>VLOOKUP(年度マスタ!$K$4&amp;"_"&amp;$AG17,データシート1!$A:$BS,MATCH("ab_"&amp;AL$2,データシート1!$A$1:$BS$1,0),0)</f>
        <v>122117</v>
      </c>
      <c r="AM17" s="187">
        <f>VLOOKUP(年度マスタ!$K$4&amp;"_"&amp;$AG17,データシート1!$A:$BS,MATCH("ab_"&amp;AM$2,データシート1!$A$1:$BS$1,0),0)</f>
        <v>136960</v>
      </c>
      <c r="AN17" s="187">
        <f>VLOOKUP(年度マスタ!$K$4&amp;"_"&amp;$AG17,データシート1!$A:$BS,MATCH("ab_"&amp;AN$2,データシート1!$A$1:$BS$1,0),0)</f>
        <v>31625</v>
      </c>
      <c r="AO17" s="187">
        <f>VLOOKUP(年度マスタ!$K$4&amp;"_"&amp;$AG17,データシート1!$A:$BS,MATCH("ab_"&amp;AO$2,データシート1!$A$1:$BS$1,0),0)</f>
        <v>252370</v>
      </c>
      <c r="AP17" s="187">
        <f>VLOOKUP(年度マスタ!$K$4&amp;"_"&amp;$AG17,データシート1!$A:$BS,MATCH("ab_"&amp;AP$2,データシート1!$A$1:$BS$1,0),0)</f>
        <v>6267945.4999999991</v>
      </c>
      <c r="AQ17" s="1074">
        <f>VLOOKUP(年度マスタ!$K$4&amp;"_"&amp;$AG17,データシート1!$A:$BS,MATCH("ab_"&amp;AQ$2,データシート1!$A$1:$BS$1,0),0)</f>
        <v>62.737621254033499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2322.3798000000002</v>
      </c>
      <c r="AI18" s="88">
        <f>VLOOKUP(年度マスタ!$K$4&amp;"_"&amp;$AG18,データシート1!$A:$BS,MATCH("ab_"&amp;AI$2,データシート1!$A$1:$BS$1,0),0)</f>
        <v>7867</v>
      </c>
      <c r="AJ18" s="88">
        <f>VLOOKUP(年度マスタ!$K$4&amp;"_"&amp;$AG18,データシート1!$A:$BS,MATCH("ab_"&amp;AJ$2,データシート1!$A$1:$BS$1,0),0)</f>
        <v>1071</v>
      </c>
      <c r="AK18" s="88">
        <f>VLOOKUP(年度マスタ!$K$4&amp;"_"&amp;$AG18,データシート1!$A:$BS,MATCH("ab_"&amp;AK$2,データシート1!$A$1:$BS$1,0),0)</f>
        <v>93872</v>
      </c>
      <c r="AL18" s="88">
        <f>VLOOKUP(年度マスタ!$K$4&amp;"_"&amp;$AG18,データシート1!$A:$BS,MATCH("ab_"&amp;AL$2,データシート1!$A$1:$BS$1,0),0)</f>
        <v>122014</v>
      </c>
      <c r="AM18" s="88">
        <f>VLOOKUP(年度マスタ!$K$4&amp;"_"&amp;$AG18,データシート1!$A:$BS,MATCH("ab_"&amp;AM$2,データシート1!$A$1:$BS$1,0),0)</f>
        <v>137082</v>
      </c>
      <c r="AN18" s="88">
        <f>VLOOKUP(年度マスタ!$K$4&amp;"_"&amp;$AG18,データシート1!$A:$BS,MATCH("ab_"&amp;AN$2,データシート1!$A$1:$BS$1,0),0)</f>
        <v>31237</v>
      </c>
      <c r="AO18" s="88">
        <f>VLOOKUP(年度マスタ!$K$4&amp;"_"&amp;$AG18,データシート1!$A:$BS,MATCH("ab_"&amp;AO$2,データシート1!$A$1:$BS$1,0),0)</f>
        <v>249681</v>
      </c>
      <c r="AP18" s="88">
        <f>VLOOKUP(年度マスタ!$K$4&amp;"_"&amp;$AG18,データシート1!$A:$BS,MATCH("ab_"&amp;AP$2,データシート1!$A$1:$BS$1,0),0)</f>
        <v>7316582</v>
      </c>
      <c r="AQ18" s="1073">
        <f>VLOOKUP(年度マスタ!$K$4&amp;"_"&amp;$AG18,データシート1!$A:$BS,MATCH("ab_"&amp;AQ$2,データシート1!$A$1:$BS$1,0),0)</f>
        <v>30.8308852151476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1826.2724000000001</v>
      </c>
      <c r="AI19" s="88">
        <f>VLOOKUP(年度マスタ!$K$4&amp;"_"&amp;$AG19,データシート1!$A:$BS,MATCH("ab_"&amp;AI$2,データシート1!$A$1:$BS$1,0),0)</f>
        <v>7554</v>
      </c>
      <c r="AJ19" s="88">
        <f>VLOOKUP(年度マスタ!$K$4&amp;"_"&amp;$AG19,データシート1!$A:$BS,MATCH("ab_"&amp;AJ$2,データシート1!$A$1:$BS$1,0),0)</f>
        <v>1100</v>
      </c>
      <c r="AK19" s="88">
        <f>VLOOKUP(年度マスタ!$K$4&amp;"_"&amp;$AG19,データシート1!$A:$BS,MATCH("ab_"&amp;AK$2,データシート1!$A$1:$BS$1,0),0)</f>
        <v>89902</v>
      </c>
      <c r="AL19" s="88">
        <f>VLOOKUP(年度マスタ!$K$4&amp;"_"&amp;$AG19,データシート1!$A:$BS,MATCH("ab_"&amp;AL$2,データシート1!$A$1:$BS$1,0),0)</f>
        <v>121508</v>
      </c>
      <c r="AM19" s="88">
        <f>VLOOKUP(年度マスタ!$K$4&amp;"_"&amp;$AG19,データシート1!$A:$BS,MATCH("ab_"&amp;AM$2,データシート1!$A$1:$BS$1,0),0)</f>
        <v>137539</v>
      </c>
      <c r="AN19" s="88">
        <f>VLOOKUP(年度マスタ!$K$4&amp;"_"&amp;$AG19,データシート1!$A:$BS,MATCH("ab_"&amp;AN$2,データシート1!$A$1:$BS$1,0),0)</f>
        <v>31662</v>
      </c>
      <c r="AO19" s="88">
        <f>VLOOKUP(年度マスタ!$K$4&amp;"_"&amp;$AG19,データシート1!$A:$BS,MATCH("ab_"&amp;AO$2,データシート1!$A$1:$BS$1,0),0)</f>
        <v>246441</v>
      </c>
      <c r="AP19" s="88">
        <f>VLOOKUP(年度マスタ!$K$4&amp;"_"&amp;$AG19,データシート1!$A:$BS,MATCH("ab_"&amp;AP$2,データシート1!$A$1:$BS$1,0),0)</f>
        <v>6772792.0000000009</v>
      </c>
      <c r="AQ19" s="1073">
        <f>VLOOKUP(年度マスタ!$K$4&amp;"_"&amp;$AG19,データシート1!$A:$BS,MATCH("ab_"&amp;AQ$2,データシート1!$A$1:$BS$1,0),0)</f>
        <v>25.918836801772802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1908.838</v>
      </c>
      <c r="AI20" s="88">
        <f>VLOOKUP(年度マスタ!$K$4&amp;"_"&amp;$AG20,データシート1!$A:$BS,MATCH("ab_"&amp;AI$2,データシート1!$A$1:$BS$1,0),0)</f>
        <v>7554</v>
      </c>
      <c r="AJ20" s="88">
        <f>VLOOKUP(年度マスタ!$K$4&amp;"_"&amp;$AG20,データシート1!$A:$BS,MATCH("ab_"&amp;AJ$2,データシート1!$A$1:$BS$1,0),0)</f>
        <v>1100</v>
      </c>
      <c r="AK20" s="88">
        <f>VLOOKUP(年度マスタ!$K$4&amp;"_"&amp;$AG20,データシート1!$A:$BS,MATCH("ab_"&amp;AK$2,データシート1!$A$1:$BS$1,0),0)</f>
        <v>89902</v>
      </c>
      <c r="AL20" s="88">
        <f>VLOOKUP(年度マスタ!$K$4&amp;"_"&amp;$AG20,データシート1!$A:$BS,MATCH("ab_"&amp;AL$2,データシート1!$A$1:$BS$1,0),0)</f>
        <v>120922</v>
      </c>
      <c r="AM20" s="88">
        <f>VLOOKUP(年度マスタ!$K$4&amp;"_"&amp;$AG20,データシート1!$A:$BS,MATCH("ab_"&amp;AM$2,データシート1!$A$1:$BS$1,0),0)</f>
        <v>137260</v>
      </c>
      <c r="AN20" s="88">
        <f>VLOOKUP(年度マスタ!$K$4&amp;"_"&amp;$AG20,データシート1!$A:$BS,MATCH("ab_"&amp;AN$2,データシート1!$A$1:$BS$1,0),0)</f>
        <v>31706</v>
      </c>
      <c r="AO20" s="88">
        <f>VLOOKUP(年度マスタ!$K$4&amp;"_"&amp;$AG20,データシート1!$A:$BS,MATCH("ab_"&amp;AO$2,データシート1!$A$1:$BS$1,0),0)</f>
        <v>243074</v>
      </c>
      <c r="AP20" s="88">
        <f>VLOOKUP(年度マスタ!$K$4&amp;"_"&amp;$AG20,データシート1!$A:$BS,MATCH("ab_"&amp;AP$2,データシート1!$A$1:$BS$1,0),0)</f>
        <v>6971978.4999999991</v>
      </c>
      <c r="AQ20" s="1073">
        <f>VLOOKUP(年度マスタ!$K$4&amp;"_"&amp;$AG20,データシート1!$A:$BS,MATCH("ab_"&amp;AQ$2,データシート1!$A$1:$BS$1,0),0)</f>
        <v>29.755193229989999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佐世保市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39.429000000000002</v>
      </c>
      <c r="BE13" s="80" t="str">
        <f>年度マスタ!K4</f>
        <v>42202</v>
      </c>
      <c r="BF13" s="80" t="str">
        <f>年度マスタ!K4</f>
        <v>42202</v>
      </c>
      <c r="BG13" s="80" t="str">
        <f>年度マスタ!K4</f>
        <v>42202</v>
      </c>
      <c r="BH13" s="318" t="s">
        <v>108</v>
      </c>
      <c r="BI13" s="318" t="s">
        <v>108</v>
      </c>
      <c r="BJ13" s="318" t="s">
        <v>108</v>
      </c>
      <c r="BK13" s="318" t="str">
        <f>年度マスタ!K4</f>
        <v>42202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39.429000000000002</v>
      </c>
      <c r="AY14" s="80"/>
      <c r="BE14" s="80" t="str">
        <f>AP2</f>
        <v>佐世保市</v>
      </c>
      <c r="BF14" s="80" t="str">
        <f>AP2</f>
        <v>佐世保市</v>
      </c>
      <c r="BG14" s="80" t="str">
        <f>AP2</f>
        <v>佐世保市</v>
      </c>
      <c r="BH14" s="80" t="s">
        <v>118</v>
      </c>
      <c r="BI14" s="80" t="s">
        <v>118</v>
      </c>
      <c r="BJ14" s="80" t="s">
        <v>118</v>
      </c>
      <c r="BK14" s="80" t="str">
        <f>AP2</f>
        <v>佐世保市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82.734999999999999</v>
      </c>
      <c r="AY17" s="201">
        <f>AX17</f>
        <v>82.734999999999999</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0.52</v>
      </c>
      <c r="AY18" s="201">
        <f>AX18</f>
        <v>0.52</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21：窯業・土石製品製造業(N=1)</v>
      </c>
      <c r="BE19" s="961">
        <f>VLOOKUP(BE$13&amp;"_"&amp;$AV$8,データシート2!$A:$SI,MATCH($AV$5&amp;"_"&amp;$BA19&amp;$AV$6,データシート2!$A$1:$SI$1,0),0)</f>
        <v>1</v>
      </c>
      <c r="BF19" s="1071">
        <f>VLOOKUP(BF$13&amp;"_"&amp;$AW$8,データシート2!$A:$SI,MATCH($AW$5&amp;"_"&amp;$BA19&amp;$AW$6,データシート2!$A$1:$SI$1,0),0)</f>
        <v>5.0279999999999996</v>
      </c>
      <c r="BG19" s="1071">
        <f t="shared" si="2"/>
        <v>5.0279999999999996</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4.9529851033950349E-2</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138.37800000000001</v>
      </c>
      <c r="G21" s="996">
        <f t="shared" ref="G21:O21" si="5">SUM(G22,G26,G27,G28)</f>
        <v>176.82999999999998</v>
      </c>
      <c r="H21" s="996">
        <f t="shared" si="5"/>
        <v>245.51600000000002</v>
      </c>
      <c r="I21" s="996">
        <f t="shared" si="5"/>
        <v>231.45499999999998</v>
      </c>
      <c r="J21" s="996">
        <f t="shared" si="5"/>
        <v>244.56899999999999</v>
      </c>
      <c r="K21" s="996">
        <f t="shared" si="5"/>
        <v>182.15000000000003</v>
      </c>
      <c r="L21" s="996">
        <f t="shared" si="5"/>
        <v>180.03200000000001</v>
      </c>
      <c r="M21" s="996">
        <f t="shared" si="5"/>
        <v>158.35</v>
      </c>
      <c r="N21" s="996">
        <f t="shared" si="5"/>
        <v>145.70400000000001</v>
      </c>
      <c r="O21" s="996">
        <f t="shared" si="5"/>
        <v>126.142</v>
      </c>
      <c r="P21" s="997">
        <f>SUM(P22,P26,P27,P28)</f>
        <v>122.684</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9：食料品製造業(N=2)</v>
      </c>
      <c r="BE21" s="961">
        <f>VLOOKUP(BE$13&amp;"_"&amp;$AV$8,データシート2!$A:$SI,MATCH($AV$5&amp;"_"&amp;$BA21&amp;$AV$6,データシート2!$A$1:$SI$1,0),0)</f>
        <v>2</v>
      </c>
      <c r="BF21" s="1071">
        <f>VLOOKUP(BF$13&amp;"_"&amp;$AW$8,データシート2!$A:$SI,MATCH($AW$5&amp;"_"&amp;$BA21&amp;$AW$6,データシート2!$A$1:$SI$1,0),0)</f>
        <v>7.2519999999999998</v>
      </c>
      <c r="BG21" s="1071">
        <f t="shared" si="2"/>
        <v>3.6259999999999999</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0.40921900690344548</v>
      </c>
    </row>
    <row r="22" spans="2:63" ht="15.95" customHeight="1" thickBot="1">
      <c r="B22" s="325"/>
      <c r="C22" s="572"/>
      <c r="D22" s="456" t="s">
        <v>31</v>
      </c>
      <c r="E22" s="457"/>
      <c r="F22" s="998">
        <f>SUM(F23:F25)</f>
        <v>54.692999999999998</v>
      </c>
      <c r="G22" s="998">
        <f t="shared" ref="G22:P22" si="6">SUM(G23:G25)</f>
        <v>44.143000000000001</v>
      </c>
      <c r="H22" s="998">
        <f t="shared" si="6"/>
        <v>58.485999999999997</v>
      </c>
      <c r="I22" s="998">
        <f t="shared" si="6"/>
        <v>62.65</v>
      </c>
      <c r="J22" s="998">
        <f t="shared" si="6"/>
        <v>59.290000000000006</v>
      </c>
      <c r="K22" s="998">
        <f t="shared" si="6"/>
        <v>55.012</v>
      </c>
      <c r="L22" s="998">
        <f t="shared" si="6"/>
        <v>51.435000000000002</v>
      </c>
      <c r="M22" s="998">
        <f t="shared" si="6"/>
        <v>53.296999999999997</v>
      </c>
      <c r="N22" s="998">
        <f t="shared" si="6"/>
        <v>47.932000000000002</v>
      </c>
      <c r="O22" s="998">
        <f t="shared" si="6"/>
        <v>41.984999999999999</v>
      </c>
      <c r="P22" s="999">
        <f t="shared" si="6"/>
        <v>39.429000000000002</v>
      </c>
      <c r="Z22" s="313"/>
      <c r="AB22" s="312"/>
      <c r="AC22" s="571" t="s">
        <v>1377</v>
      </c>
      <c r="AP22" s="18" t="s">
        <v>1387</v>
      </c>
      <c r="AQ22" s="313"/>
      <c r="AV22" s="80" t="str">
        <f>AW22</f>
        <v>エネルギー起源CO2</v>
      </c>
      <c r="AW22" s="80" t="str">
        <f>D56</f>
        <v>エネルギー起源CO2</v>
      </c>
      <c r="AX22" s="201">
        <f>P56</f>
        <v>80.05</v>
      </c>
      <c r="AY22" s="201">
        <f>AX22</f>
        <v>80.05</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3.9510000000000001</v>
      </c>
      <c r="BG22" s="1071">
        <f t="shared" si="2"/>
        <v>3.9510000000000001</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0.37136224910256593</v>
      </c>
    </row>
    <row r="23" spans="2:63" ht="15.95" customHeight="1" thickBot="1">
      <c r="B23" s="325"/>
      <c r="C23" s="572"/>
      <c r="D23" s="458"/>
      <c r="E23" s="457" t="s">
        <v>98</v>
      </c>
      <c r="F23" s="1000">
        <f>IFERROR(VLOOKUP(年度マスタ!$K$4&amp;"_"&amp;F$20,データシート1!$A:$BT,MATCH("ba_"&amp;$E23,データシート1!$A$1:$BT$1,0),0),0)</f>
        <v>54.692999999999998</v>
      </c>
      <c r="G23" s="1000">
        <f>IFERROR(VLOOKUP(年度マスタ!$K$4&amp;"_"&amp;G$20,データシート1!$A:$BT,MATCH("ba_"&amp;$E23,データシート1!$A$1:$BT$1,0),0),0)</f>
        <v>44.143000000000001</v>
      </c>
      <c r="H23" s="1000">
        <f>IFERROR(VLOOKUP(年度マスタ!$K$4&amp;"_"&amp;H$20,データシート1!$A:$BT,MATCH("ba_"&amp;$E23,データシート1!$A$1:$BT$1,0),0),0)</f>
        <v>55.994999999999997</v>
      </c>
      <c r="I23" s="1000">
        <f>IFERROR(VLOOKUP(年度マスタ!$K$4&amp;"_"&amp;I$20,データシート1!$A:$BT,MATCH("ba_"&amp;$E23,データシート1!$A$1:$BT$1,0),0),0)</f>
        <v>60.344000000000001</v>
      </c>
      <c r="J23" s="1000">
        <f>IFERROR(VLOOKUP(年度マスタ!$K$4&amp;"_"&amp;J$20,データシート1!$A:$BT,MATCH("ba_"&amp;$E23,データシート1!$A$1:$BT$1,0),0),0)</f>
        <v>56.761000000000003</v>
      </c>
      <c r="K23" s="1000">
        <f>IFERROR(VLOOKUP(年度マスタ!$K$4&amp;"_"&amp;K$20,データシート1!$A:$BT,MATCH("ba_"&amp;$E23,データシート1!$A$1:$BT$1,0),0),0)</f>
        <v>55.012</v>
      </c>
      <c r="L23" s="1000">
        <f>IFERROR(VLOOKUP(年度マスタ!$K$4&amp;"_"&amp;L$20,データシート1!$A:$BT,MATCH("ba_"&amp;$E23,データシート1!$A$1:$BT$1,0),0),0)</f>
        <v>51.435000000000002</v>
      </c>
      <c r="M23" s="1000">
        <f>IFERROR(VLOOKUP(年度マスタ!$K$4&amp;"_"&amp;M$20,データシート1!$A:$BT,MATCH("ba_"&amp;$E23,データシート1!$A$1:$BT$1,0),0),0)</f>
        <v>53.296999999999997</v>
      </c>
      <c r="N23" s="1000">
        <f>IFERROR(VLOOKUP(年度マスタ!$K$4&amp;"_"&amp;N$20,データシート1!$A:$BT,MATCH("ba_"&amp;$E23,データシート1!$A$1:$BT$1,0),0),0)</f>
        <v>47.932000000000002</v>
      </c>
      <c r="O23" s="1000">
        <f>IFERROR(VLOOKUP(年度マスタ!$K$4&amp;"_"&amp;O$20,データシート1!$A:$BT,MATCH("ba_"&amp;$E23,データシート1!$A$1:$BT$1,0),0),0)</f>
        <v>41.984999999999999</v>
      </c>
      <c r="P23" s="1001">
        <f>IFERROR(VLOOKUP(年度マスタ!$K$4&amp;"_"&amp;P$20,データシート1!$A:$BT,MATCH("ba_"&amp;$E23,データシート1!$A$1:$BT$1,0),0),0)</f>
        <v>39.429000000000002</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42.634</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2.4910000000000001</v>
      </c>
      <c r="I24" s="1000">
        <f>IFERROR(VLOOKUP(年度マスタ!$K$4&amp;"_"&amp;I$20,データシート1!$A:$BT,MATCH("ba_"&amp;$E24,データシート1!$A$1:$BT$1,0),0),0)</f>
        <v>2.306</v>
      </c>
      <c r="J24" s="1000">
        <f>IFERROR(VLOOKUP(年度マスタ!$K$4&amp;"_"&amp;J$20,データシート1!$A:$BT,MATCH("ba_"&amp;$E24,データシート1!$A$1:$BT$1,0),0),0)</f>
        <v>2.5289999999999999</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582.45189344301718</v>
      </c>
      <c r="AG24" s="996">
        <f t="shared" ref="AG24:AP24" si="7">AG25+AG29</f>
        <v>679.17259656382066</v>
      </c>
      <c r="AH24" s="996">
        <f t="shared" si="7"/>
        <v>739.10846573092044</v>
      </c>
      <c r="AI24" s="996">
        <f t="shared" si="7"/>
        <v>766.74853962976886</v>
      </c>
      <c r="AJ24" s="996">
        <f t="shared" si="7"/>
        <v>734.55421278729455</v>
      </c>
      <c r="AK24" s="996">
        <f t="shared" si="7"/>
        <v>637.11425994393926</v>
      </c>
      <c r="AL24" s="996">
        <f t="shared" si="7"/>
        <v>565.03861394350747</v>
      </c>
      <c r="AM24" s="996">
        <f t="shared" si="7"/>
        <v>509.44314829286361</v>
      </c>
      <c r="AN24" s="996">
        <f t="shared" si="7"/>
        <v>466.7317681824814</v>
      </c>
      <c r="AO24" s="996">
        <f>AO25+AO29</f>
        <v>494.40283150430935</v>
      </c>
      <c r="AP24" s="997">
        <f t="shared" si="7"/>
        <v>485.45170296500015</v>
      </c>
      <c r="AQ24" s="313"/>
      <c r="AV24" s="80" t="str">
        <f>AW24</f>
        <v>廃棄物原燃料</v>
      </c>
      <c r="AW24" s="80" t="str">
        <f>E58</f>
        <v>廃棄物原燃料</v>
      </c>
      <c r="AX24" s="327">
        <f t="shared" ref="AX24:AX31" si="8">P58</f>
        <v>42.634</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184.71237569878906</v>
      </c>
      <c r="AG25" s="998">
        <f>①CO2排出量の現状把握!AA35</f>
        <v>218.21981348342877</v>
      </c>
      <c r="AH25" s="998">
        <f>①CO2排出量の現状把握!AB35</f>
        <v>239.73814144220373</v>
      </c>
      <c r="AI25" s="998">
        <f>①CO2排出量の現状把握!AC35</f>
        <v>260.9618773527651</v>
      </c>
      <c r="AJ25" s="998">
        <f>①CO2排出量の現状把握!AD35</f>
        <v>246.7503320533994</v>
      </c>
      <c r="AK25" s="998">
        <f>①CO2排出量の現状把握!AE35</f>
        <v>224.34258231474507</v>
      </c>
      <c r="AL25" s="998">
        <f>①CO2排出量の現状把握!AF35</f>
        <v>221.04988093489516</v>
      </c>
      <c r="AM25" s="998">
        <f>①CO2排出量の現状把握!AG35</f>
        <v>179.13893689709988</v>
      </c>
      <c r="AN25" s="998">
        <f>①CO2排出量の現状把握!AH35</f>
        <v>168.20646728215684</v>
      </c>
      <c r="AO25" s="998">
        <f>①CO2排出量の現状把握!AI35</f>
        <v>189.8973254247214</v>
      </c>
      <c r="AP25" s="999">
        <f>①CO2排出量の現状把握!AJ35</f>
        <v>186.40994859882551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54.493000000000002</v>
      </c>
      <c r="G26" s="998">
        <f>IFERROR(VLOOKUP(年度マスタ!$K$4&amp;"_"&amp;G$20,データシート1!$A:$BT,MATCH("ba_"&amp;$D26,データシート1!$A$1:$BT$1,0),0),0)</f>
        <v>57.442999999999998</v>
      </c>
      <c r="H26" s="998">
        <f>IFERROR(VLOOKUP(年度マスタ!$K$4&amp;"_"&amp;H$20,データシート1!$A:$BT,MATCH("ba_"&amp;$D26,データシート1!$A$1:$BT$1,0),0),0)</f>
        <v>71.871000000000009</v>
      </c>
      <c r="I26" s="998">
        <f>IFERROR(VLOOKUP(年度マスタ!$K$4&amp;"_"&amp;I$20,データシート1!$A:$BT,MATCH("ba_"&amp;$D26,データシート1!$A$1:$BT$1,0),0),0)</f>
        <v>72.878</v>
      </c>
      <c r="J26" s="998">
        <f>IFERROR(VLOOKUP(年度マスタ!$K$4&amp;"_"&amp;J$20,データシート1!$A:$BT,MATCH("ba_"&amp;$D26,データシート1!$A$1:$BT$1,0),0),0)</f>
        <v>81.208999999999989</v>
      </c>
      <c r="K26" s="998">
        <f>IFERROR(VLOOKUP(年度マスタ!$K$4&amp;"_"&amp;K$20,データシート1!$A:$BT,MATCH("ba_"&amp;$D26,データシート1!$A$1:$BT$1,0),0),0)</f>
        <v>73.833000000000013</v>
      </c>
      <c r="L26" s="998">
        <f>IFERROR(VLOOKUP(年度マスタ!$K$4&amp;"_"&amp;L$20,データシート1!$A:$BT,MATCH("ba_"&amp;$D26,データシート1!$A$1:$BT$1,0),0),0)</f>
        <v>119.48</v>
      </c>
      <c r="M26" s="998">
        <f>IFERROR(VLOOKUP(年度マスタ!$K$4&amp;"_"&amp;M$20,データシート1!$A:$BT,MATCH("ba_"&amp;$D26,データシート1!$A$1:$BT$1,0),0),0)</f>
        <v>96.480999999999995</v>
      </c>
      <c r="N26" s="998">
        <f>IFERROR(VLOOKUP(年度マスタ!$K$4&amp;"_"&amp;N$20,データシート1!$A:$BT,MATCH("ba_"&amp;$D26,データシート1!$A$1:$BT$1,0),0),0)</f>
        <v>96.983999999999995</v>
      </c>
      <c r="O26" s="998">
        <f>IFERROR(VLOOKUP(年度マスタ!$K$4&amp;"_"&amp;O$20,データシート1!$A:$BT,MATCH("ba_"&amp;$D26,データシート1!$A$1:$BT$1,0),0),0)</f>
        <v>83.36</v>
      </c>
      <c r="P26" s="999">
        <f>IFERROR(VLOOKUP(年度マスタ!$K$4&amp;"_"&amp;P$20,データシート1!$A:$BT,MATCH("ba_"&amp;$D26,データシート1!$A$1:$BT$1,0),0),0)</f>
        <v>82.734999999999999</v>
      </c>
      <c r="Z26" s="313"/>
      <c r="AB26" s="312"/>
      <c r="AC26" s="572"/>
      <c r="AD26" s="458"/>
      <c r="AE26" s="457" t="s">
        <v>98</v>
      </c>
      <c r="AF26" s="1000">
        <f>①CO2排出量の現状把握!Z36</f>
        <v>85.824845056175064</v>
      </c>
      <c r="AG26" s="1000">
        <f>①CO2排出量の現状把握!AA36</f>
        <v>120.01030835721419</v>
      </c>
      <c r="AH26" s="1000">
        <f>①CO2排出量の現状把握!AB36</f>
        <v>144.5894110420266</v>
      </c>
      <c r="AI26" s="1000">
        <f>①CO2排出量の現状把握!AC36</f>
        <v>165.98340794302487</v>
      </c>
      <c r="AJ26" s="1000">
        <f>①CO2排出量の現状把握!AD36</f>
        <v>142.01266475065205</v>
      </c>
      <c r="AK26" s="1000">
        <f>①CO2排出量の現状把握!AE36</f>
        <v>111.8545815436532</v>
      </c>
      <c r="AL26" s="1000">
        <f>①CO2排出量の現状把握!AF36</f>
        <v>112.82837402938451</v>
      </c>
      <c r="AM26" s="1000">
        <f>①CO2排出量の現状把握!AG36</f>
        <v>83.529991826213902</v>
      </c>
      <c r="AN26" s="1000">
        <f>①CO2排出量の現状把握!AH36</f>
        <v>82.431104911841274</v>
      </c>
      <c r="AO26" s="1000">
        <f>①CO2排出量の現状把握!AI36</f>
        <v>103.83060200432958</v>
      </c>
      <c r="AP26" s="1001">
        <f>①CO2排出量の現状把握!AJ36</f>
        <v>89.38678582975119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29.192</v>
      </c>
      <c r="G27" s="998">
        <f>IFERROR(VLOOKUP(年度マスタ!$K$4&amp;"_"&amp;G$20,データシート1!$A:$BT,MATCH("ba_"&amp;$D27,データシート1!$A$1:$BT$1,0),0),0)</f>
        <v>75.244</v>
      </c>
      <c r="H27" s="998">
        <f>IFERROR(VLOOKUP(年度マスタ!$K$4&amp;"_"&amp;H$20,データシート1!$A:$BT,MATCH("ba_"&amp;$D27,データシート1!$A$1:$BT$1,0),0),0)</f>
        <v>115.15900000000001</v>
      </c>
      <c r="I27" s="998">
        <f>IFERROR(VLOOKUP(年度マスタ!$K$4&amp;"_"&amp;I$20,データシート1!$A:$BT,MATCH("ba_"&amp;$D27,データシート1!$A$1:$BT$1,0),0),0)</f>
        <v>95.927000000000007</v>
      </c>
      <c r="J27" s="998">
        <f>IFERROR(VLOOKUP(年度マスタ!$K$4&amp;"_"&amp;J$20,データシート1!$A:$BT,MATCH("ba_"&amp;$D27,データシート1!$A$1:$BT$1,0),0),0)</f>
        <v>104.07</v>
      </c>
      <c r="K27" s="998">
        <f>IFERROR(VLOOKUP(年度マスタ!$K$4&amp;"_"&amp;K$20,データシート1!$A:$BT,MATCH("ba_"&amp;$D27,データシート1!$A$1:$BT$1,0),0),0)</f>
        <v>53.305</v>
      </c>
      <c r="L27" s="998">
        <f>IFERROR(VLOOKUP(年度マスタ!$K$4&amp;"_"&amp;L$20,データシート1!$A:$BT,MATCH("ba_"&amp;$D27,データシート1!$A$1:$BT$1,0),0),0)</f>
        <v>9.1170000000000009</v>
      </c>
      <c r="M27" s="998">
        <f>IFERROR(VLOOKUP(年度マスタ!$K$4&amp;"_"&amp;M$20,データシート1!$A:$BT,MATCH("ba_"&amp;$D27,データシート1!$A$1:$BT$1,0),0),0)</f>
        <v>8.5719999999999992</v>
      </c>
      <c r="N27" s="998">
        <f>IFERROR(VLOOKUP(年度マスタ!$K$4&amp;"_"&amp;N$20,データシート1!$A:$BT,MATCH("ba_"&amp;$D27,データシート1!$A$1:$BT$1,0),0),0)</f>
        <v>0.78800000000000003</v>
      </c>
      <c r="O27" s="998">
        <f>IFERROR(VLOOKUP(年度マスタ!$K$4&amp;"_"&amp;O$20,データシート1!$A:$BT,MATCH("ba_"&amp;$D27,データシート1!$A$1:$BT$1,0),0),0)</f>
        <v>0.79700000000000004</v>
      </c>
      <c r="P27" s="999">
        <f>IFERROR(VLOOKUP(年度マスタ!$K$4&amp;"_"&amp;P$20,データシート1!$A:$BT,MATCH("ba_"&amp;$D27,データシート1!$A$1:$BT$1,0),0),0)</f>
        <v>0.52</v>
      </c>
      <c r="Z27" s="313"/>
      <c r="AB27" s="312"/>
      <c r="AC27" s="572"/>
      <c r="AD27" s="458"/>
      <c r="AE27" s="457" t="s">
        <v>107</v>
      </c>
      <c r="AF27" s="1000">
        <f>①CO2排出量の現状把握!Z37</f>
        <v>17.341885623567197</v>
      </c>
      <c r="AG27" s="1000">
        <f>①CO2排出量の現状把握!AA37</f>
        <v>23.174086127989959</v>
      </c>
      <c r="AH27" s="1000">
        <f>①CO2排出量の現状把握!AB37</f>
        <v>22.397898400891808</v>
      </c>
      <c r="AI27" s="1000">
        <f>①CO2排出量の現状把握!AC37</f>
        <v>21.154920739628004</v>
      </c>
      <c r="AJ27" s="1000">
        <f>①CO2排出量の現状把握!AD37</f>
        <v>21.948577783782937</v>
      </c>
      <c r="AK27" s="1000">
        <f>①CO2排出量の現状把握!AE37</f>
        <v>18.377211345238937</v>
      </c>
      <c r="AL27" s="1000">
        <f>①CO2排出量の現状把握!AF37</f>
        <v>18.497168508435209</v>
      </c>
      <c r="AM27" s="1000">
        <f>①CO2排出量の現状把握!AG37</f>
        <v>17.72218152661863</v>
      </c>
      <c r="AN27" s="1000">
        <f>①CO2排出量の現状把握!AH37</f>
        <v>15.541207888468302</v>
      </c>
      <c r="AO27" s="1000">
        <f>①CO2排出量の現状把握!AI37</f>
        <v>14.571738693911538</v>
      </c>
      <c r="AP27" s="1001">
        <f>①CO2排出量の現状把握!AJ37</f>
        <v>15.685146979649998</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81.545645019046788</v>
      </c>
      <c r="AG28" s="1000">
        <f>①CO2排出量の現状把握!AA38</f>
        <v>75.035418998224642</v>
      </c>
      <c r="AH28" s="1000">
        <f>①CO2排出量の現状把握!AB38</f>
        <v>72.75083199928531</v>
      </c>
      <c r="AI28" s="1000">
        <f>①CO2排出量の現状把握!AC38</f>
        <v>73.823548670112231</v>
      </c>
      <c r="AJ28" s="1000">
        <f>①CO2排出量の現状把握!AD38</f>
        <v>82.789089518964417</v>
      </c>
      <c r="AK28" s="1000">
        <f>①CO2排出量の現状把握!AE38</f>
        <v>94.110789425852957</v>
      </c>
      <c r="AL28" s="1000">
        <f>①CO2排出量の現状把握!AF38</f>
        <v>89.724338397075428</v>
      </c>
      <c r="AM28" s="1000">
        <f>①CO2排出量の現状把握!AG38</f>
        <v>77.886763544267339</v>
      </c>
      <c r="AN28" s="1000">
        <f>①CO2排出量の現状把握!AH38</f>
        <v>70.23415448184727</v>
      </c>
      <c r="AO28" s="1000">
        <f>①CO2排出量の現状把握!AI38</f>
        <v>71.494984726480283</v>
      </c>
      <c r="AP28" s="1001">
        <f>①CO2排出量の現状把握!AJ38</f>
        <v>81.338015789424304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397.73951774422812</v>
      </c>
      <c r="AG29" s="1002">
        <f>①CO2排出量の現状把握!AA39</f>
        <v>460.95278308039195</v>
      </c>
      <c r="AH29" s="1002">
        <f>①CO2排出量の現状把握!AB39</f>
        <v>499.37032428871669</v>
      </c>
      <c r="AI29" s="1002">
        <f>①CO2排出量の現状把握!AC39</f>
        <v>505.78666227700376</v>
      </c>
      <c r="AJ29" s="1002">
        <f>①CO2排出量の現状把握!AD39</f>
        <v>487.80388073389508</v>
      </c>
      <c r="AK29" s="1002">
        <f>①CO2排出量の現状把握!AE39</f>
        <v>412.77167762919424</v>
      </c>
      <c r="AL29" s="1002">
        <f>①CO2排出量の現状把握!AF39</f>
        <v>343.98873300861231</v>
      </c>
      <c r="AM29" s="1002">
        <f>①CO2排出量の現状把握!AG39</f>
        <v>330.30421139576373</v>
      </c>
      <c r="AN29" s="1002">
        <f>①CO2排出量の現状把握!AH39</f>
        <v>298.52530090032457</v>
      </c>
      <c r="AO29" s="1002">
        <f>①CO2排出量の現状把握!AI39</f>
        <v>304.50550607958797</v>
      </c>
      <c r="AP29" s="1003">
        <f>①CO2排出量の現状把握!AJ39</f>
        <v>299.04175436617464</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0.18745925840256877</v>
      </c>
      <c r="AG32" s="509">
        <f t="shared" si="12"/>
        <v>0.14957317258375888</v>
      </c>
      <c r="AH32" s="509">
        <f t="shared" si="12"/>
        <v>0.1763705951752117</v>
      </c>
      <c r="AI32" s="509">
        <f t="shared" si="12"/>
        <v>0.17675677617259089</v>
      </c>
      <c r="AJ32" s="509">
        <f t="shared" si="12"/>
        <v>0.19127111049689727</v>
      </c>
      <c r="AK32" s="509">
        <f t="shared" si="12"/>
        <v>0.20223217105725638</v>
      </c>
      <c r="AL32" s="509">
        <f t="shared" si="12"/>
        <v>0.30248375205218825</v>
      </c>
      <c r="AM32" s="509">
        <f t="shared" si="12"/>
        <v>0.29400336524674803</v>
      </c>
      <c r="AN32" s="509">
        <f t="shared" si="12"/>
        <v>0.31049097121527236</v>
      </c>
      <c r="AO32" s="509">
        <f t="shared" si="12"/>
        <v>0.25352807875030842</v>
      </c>
      <c r="AP32" s="509">
        <f t="shared" si="12"/>
        <v>0.25165016262968537</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0.29609818937734855</v>
      </c>
      <c r="AG33" s="506">
        <f t="shared" ref="AG33:AP33" si="13">IFERROR(IF(G22/AG25&gt;1,1,G22/AG25),0)</f>
        <v>0.2022868560620053</v>
      </c>
      <c r="AH33" s="506">
        <f t="shared" si="13"/>
        <v>0.24395784353779956</v>
      </c>
      <c r="AI33" s="506">
        <f t="shared" si="13"/>
        <v>0.24007338020223731</v>
      </c>
      <c r="AJ33" s="506">
        <f t="shared" si="13"/>
        <v>0.24028336459206473</v>
      </c>
      <c r="AK33" s="506">
        <f t="shared" si="13"/>
        <v>0.24521425862353685</v>
      </c>
      <c r="AL33" s="506">
        <f t="shared" si="13"/>
        <v>0.2326850382477651</v>
      </c>
      <c r="AM33" s="506">
        <f t="shared" si="13"/>
        <v>0.29751767495759229</v>
      </c>
      <c r="AN33" s="506">
        <f t="shared" si="13"/>
        <v>0.28495931681150394</v>
      </c>
      <c r="AO33" s="506">
        <f t="shared" si="13"/>
        <v>0.2210931612970167</v>
      </c>
      <c r="AP33" s="506">
        <f t="shared" si="13"/>
        <v>0.211517680769579</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0.63726302056475259</v>
      </c>
      <c r="AG34" s="507">
        <f t="shared" ref="AG34:AP36" si="14">IFERROR(IF(G23/AG26&gt;1,1,G23/AG26),0)</f>
        <v>0.36782673592177662</v>
      </c>
      <c r="AH34" s="507">
        <f t="shared" si="14"/>
        <v>0.3872690233431022</v>
      </c>
      <c r="AI34" s="507">
        <f t="shared" si="14"/>
        <v>0.36355441033427605</v>
      </c>
      <c r="AJ34" s="507">
        <f t="shared" si="14"/>
        <v>0.39968970443348706</v>
      </c>
      <c r="AK34" s="507">
        <f t="shared" si="14"/>
        <v>0.49181713650710507</v>
      </c>
      <c r="AL34" s="507">
        <f t="shared" si="14"/>
        <v>0.45586937188871041</v>
      </c>
      <c r="AM34" s="507">
        <f t="shared" si="14"/>
        <v>0.63805824512572262</v>
      </c>
      <c r="AN34" s="507">
        <f t="shared" si="14"/>
        <v>0.58147952828319471</v>
      </c>
      <c r="AO34" s="507">
        <f t="shared" si="14"/>
        <v>0.40436055642101826</v>
      </c>
      <c r="AP34" s="507">
        <f t="shared" si="14"/>
        <v>0.44110546803973555</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0.11121579156287346</v>
      </c>
      <c r="AI35" s="507">
        <f t="shared" si="14"/>
        <v>0.10900537177056564</v>
      </c>
      <c r="AJ35" s="507">
        <f t="shared" si="14"/>
        <v>0.11522386666295037</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0.13700675333709858</v>
      </c>
      <c r="AG37" s="508">
        <f t="shared" ref="AG37:AP37" si="17">IFERROR(IF(G26/AG29&gt;1,1,G26/AG29),0)</f>
        <v>0.12461796979753069</v>
      </c>
      <c r="AH37" s="508">
        <f t="shared" si="17"/>
        <v>0.1439232499495644</v>
      </c>
      <c r="AI37" s="508">
        <f t="shared" si="17"/>
        <v>0.14408841797430982</v>
      </c>
      <c r="AJ37" s="508">
        <f t="shared" si="17"/>
        <v>0.16647879036514024</v>
      </c>
      <c r="AK37" s="508">
        <f t="shared" si="17"/>
        <v>0.17887128405725189</v>
      </c>
      <c r="AL37" s="508">
        <f t="shared" si="17"/>
        <v>0.34733695768171752</v>
      </c>
      <c r="AM37" s="508">
        <f t="shared" si="17"/>
        <v>0.29209739588938649</v>
      </c>
      <c r="AN37" s="508">
        <f t="shared" si="17"/>
        <v>0.32487698599584447</v>
      </c>
      <c r="AO37" s="508">
        <f t="shared" si="17"/>
        <v>0.27375531258279567</v>
      </c>
      <c r="AP37" s="508">
        <f t="shared" si="17"/>
        <v>0.27666704997554137</v>
      </c>
      <c r="AQ37" s="313"/>
      <c r="BA37" s="80">
        <v>31</v>
      </c>
      <c r="BB37" s="80"/>
      <c r="BC37" s="80" t="s">
        <v>176</v>
      </c>
      <c r="BD37" s="80" t="str">
        <f t="shared" si="1"/>
        <v>31：輸送用機械器具製造業(N=2)</v>
      </c>
      <c r="BE37" s="961">
        <f>VLOOKUP(BE$13&amp;"_"&amp;$AV$8,データシート2!$A:$SI,MATCH($AV$5&amp;"_"&amp;$BA37&amp;$AV$6,データシート2!$A$1:$SI$1,0),0)</f>
        <v>2</v>
      </c>
      <c r="BF37" s="1071">
        <f>VLOOKUP(BF$13&amp;"_"&amp;$AW$8,データシート2!$A:$SI,MATCH($AW$5&amp;"_"&amp;$BA37&amp;$AW$6,データシート2!$A$1:$SI$1,0),0)</f>
        <v>23.198</v>
      </c>
      <c r="BG37" s="1071">
        <f t="shared" si="2"/>
        <v>11.599</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0.87496471137510978</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I：卸売業，小売業(N=1)</v>
      </c>
      <c r="BE42" s="961">
        <f>VLOOKUP(BE$13&amp;"_"&amp;$AV$8,データシート2!$A:$SI,MATCH($AV$5&amp;"_"&amp;$BA42&amp;$AV$6,データシート2!$A$1:$SI$1,0),0)</f>
        <v>1</v>
      </c>
      <c r="BF42" s="1071">
        <f>VLOOKUP(BF$13&amp;"_"&amp;$AW$8,データシート2!$A:$SI,MATCH($AW$5&amp;"_"&amp;$BA42&amp;$AW$6,データシート2!$A$1:$SI$1,0),0)</f>
        <v>2.097</v>
      </c>
      <c r="BG42" s="1071">
        <f t="shared" si="18"/>
        <v>2.097</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0.5238614624969119</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M：宿泊業，飲食サービス業(N=1)</v>
      </c>
      <c r="BE46" s="961">
        <f>VLOOKUP(BE$13&amp;"_"&amp;$AV$8,データシート2!$A:$SI,MATCH($AV$5&amp;"_"&amp;$BA46&amp;$AV$6,データシート2!$A$1:$SI$1,0),0)</f>
        <v>1</v>
      </c>
      <c r="BF46" s="1071">
        <f>VLOOKUP(BF$13&amp;"_"&amp;$AW$8,データシート2!$A:$SI,MATCH($AW$5&amp;"_"&amp;$BA46&amp;$AW$6,データシート2!$A$1:$SI$1,0),0)</f>
        <v>2.78</v>
      </c>
      <c r="BG46" s="1071">
        <f t="shared" si="18"/>
        <v>2.78</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0.66307556390044897</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15.143000000000001</v>
      </c>
      <c r="BG47" s="1071">
        <f t="shared" si="18"/>
        <v>15.143000000000001</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3.4413696236827347</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P：医療，福祉(N=4)</v>
      </c>
      <c r="BE49" s="961">
        <f>VLOOKUP(BE$13&amp;"_"&amp;$AV$8,データシート2!$A:$SI,MATCH($AV$5&amp;"_"&amp;$BA49&amp;$AV$6,データシート2!$A$1:$SI$1,0),0)</f>
        <v>4</v>
      </c>
      <c r="BF49" s="1071">
        <f>VLOOKUP(BF$13&amp;"_"&amp;$AW$8,データシート2!$A:$SI,MATCH($AW$5&amp;"_"&amp;$BA49&amp;$AW$6,データシート2!$A$1:$SI$1,0),0)</f>
        <v>12.757</v>
      </c>
      <c r="BG49" s="1071">
        <f t="shared" si="18"/>
        <v>3.1892499999999999</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0.57589108664786182</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R：ｻｰﾋﾞｽ業(他に分類されない)(N=2)</v>
      </c>
      <c r="BE51" s="961">
        <f>VLOOKUP(BE$13&amp;"_"&amp;$AV$8,データシート2!$A:$SI,MATCH($AV$5&amp;"_"&amp;$BA51&amp;$AV$6,データシート2!$A$1:$SI$1,0),0)</f>
        <v>2</v>
      </c>
      <c r="BF51" s="1071">
        <f>VLOOKUP(BF$13&amp;"_"&amp;$AW$8,データシート2!$A:$SI,MATCH($AW$5&amp;"_"&amp;$BA51&amp;$AW$6,データシート2!$A$1:$SI$1,0),0)</f>
        <v>42.634</v>
      </c>
      <c r="BG51" s="1071">
        <f t="shared" ref="BG51" si="22">BF51/BE51</f>
        <v>21.317</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0.8222117069661351</v>
      </c>
    </row>
    <row r="52" spans="2:63" ht="15.95" customHeight="1">
      <c r="B52" s="312"/>
      <c r="Z52" s="313"/>
      <c r="AB52" s="312"/>
      <c r="AQ52" s="313"/>
      <c r="BA52" s="80" t="s">
        <v>211</v>
      </c>
      <c r="BB52" s="80"/>
      <c r="BC52" s="80" t="s">
        <v>1355</v>
      </c>
      <c r="BD52" s="80" t="str">
        <f>BC52&amp;"(N="&amp;BE52&amp;")"</f>
        <v>S：公務(N=2)</v>
      </c>
      <c r="BE52" s="961">
        <f>VLOOKUP(BE$13&amp;"_"&amp;$AV$8,データシート2!$A:$SI,MATCH($AV$5&amp;"_"&amp;$BA52&amp;$AV$6,データシート2!$A$1:$SI$1,0),0)</f>
        <v>2</v>
      </c>
      <c r="BF52" s="1071">
        <f>VLOOKUP(BF$13&amp;"_"&amp;$AW$8,データシート2!$A:$SI,MATCH($AW$5&amp;"_"&amp;$BA52&amp;$AW$6,データシート2!$A$1:$SI$1,0),0)</f>
        <v>7.3239999999999998</v>
      </c>
      <c r="BG52" s="1071">
        <f t="shared" ref="BG52:BG62" si="25">BF52/BE52</f>
        <v>3.6619999999999999</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f t="shared" ref="BK52:BK62" si="27">BG52/BJ52</f>
        <v>0.58164605454195606</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138.37799999999999</v>
      </c>
      <c r="G55" s="1004">
        <f t="shared" ref="G55:P55" si="29">SUM(G56,G57,G60,G61,G62,G63,G64,G65,)</f>
        <v>176.83</v>
      </c>
      <c r="H55" s="1004">
        <f t="shared" si="29"/>
        <v>245.51599999999999</v>
      </c>
      <c r="I55" s="1004">
        <f t="shared" si="29"/>
        <v>231.45500000000001</v>
      </c>
      <c r="J55" s="1004">
        <f t="shared" si="29"/>
        <v>244.56899999999999</v>
      </c>
      <c r="K55" s="1004">
        <f t="shared" si="29"/>
        <v>182.15</v>
      </c>
      <c r="L55" s="1004">
        <f t="shared" si="29"/>
        <v>180.03199999999998</v>
      </c>
      <c r="M55" s="1004">
        <f t="shared" si="29"/>
        <v>158.35000000000002</v>
      </c>
      <c r="N55" s="1004">
        <f t="shared" si="29"/>
        <v>145.70400000000001</v>
      </c>
      <c r="O55" s="1004">
        <f t="shared" si="29"/>
        <v>126.142</v>
      </c>
      <c r="P55" s="1005">
        <f t="shared" si="29"/>
        <v>122.684</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138.37799999999999</v>
      </c>
      <c r="G56" s="1006">
        <f>IFERROR(VLOOKUP(年度マスタ!$K$4&amp;"_"&amp;G$54,データシート1!$A:$CD,MATCH("bc_"&amp;$C56,データシート1!$A$1:$CD$1,0),0),0)</f>
        <v>176.83</v>
      </c>
      <c r="H56" s="1006">
        <f>IFERROR(VLOOKUP(年度マスタ!$K$4&amp;"_"&amp;H$54,データシート1!$A:$CD,MATCH("bc_"&amp;$C56,データシート1!$A$1:$CD$1,0),0),0)</f>
        <v>245.51599999999999</v>
      </c>
      <c r="I56" s="1006">
        <f>IFERROR(VLOOKUP(年度マスタ!$K$4&amp;"_"&amp;I$54,データシート1!$A:$CD,MATCH("bc_"&amp;$C56,データシート1!$A$1:$CD$1,0),0),0)</f>
        <v>231.45500000000001</v>
      </c>
      <c r="J56" s="1006">
        <f>IFERROR(VLOOKUP(年度マスタ!$K$4&amp;"_"&amp;J$54,データシート1!$A:$CD,MATCH("bc_"&amp;$C56,データシート1!$A$1:$CD$1,0),0),0)</f>
        <v>244.56899999999999</v>
      </c>
      <c r="K56" s="1006">
        <f>IFERROR(VLOOKUP(年度マスタ!$K$4&amp;"_"&amp;K$54,データシート1!$A:$CD,MATCH("bc_"&amp;$C56,データシート1!$A$1:$CD$1,0),0),0)</f>
        <v>182.15</v>
      </c>
      <c r="L56" s="1006">
        <f>IFERROR(VLOOKUP(年度マスタ!$K$4&amp;"_"&amp;L$54,データシート1!$A:$CD,MATCH("bc_"&amp;$C56,データシート1!$A$1:$CD$1,0),0),0)</f>
        <v>128.63499999999999</v>
      </c>
      <c r="M56" s="1006">
        <f>IFERROR(VLOOKUP(年度マスタ!$K$4&amp;"_"&amp;M$54,データシート1!$A:$CD,MATCH("bc_"&amp;$C56,データシート1!$A$1:$CD$1,0),0),0)</f>
        <v>124.93</v>
      </c>
      <c r="N56" s="1006">
        <f>IFERROR(VLOOKUP(年度マスタ!$K$4&amp;"_"&amp;N$54,データシート1!$A:$CD,MATCH("bc_"&amp;$C56,データシート1!$A$1:$CD$1,0),0),0)</f>
        <v>104.125</v>
      </c>
      <c r="O56" s="1006">
        <f>IFERROR(VLOOKUP(年度マスタ!$K$4&amp;"_"&amp;O$54,データシート1!$A:$CD,MATCH("bc_"&amp;$C56,データシート1!$A$1:$CD$1,0),0),0)</f>
        <v>85.46</v>
      </c>
      <c r="P56" s="1007">
        <f>IFERROR(VLOOKUP(年度マスタ!$K$4&amp;"_"&amp;P$54,データシート1!$A:$CD,MATCH("bc_"&amp;$C56,データシート1!$A$1:$CD$1,0),0),0)</f>
        <v>80.05</v>
      </c>
      <c r="Z56" s="313"/>
      <c r="AB56" s="312"/>
      <c r="AQ56" s="313"/>
      <c r="BA56" s="80">
        <v>3511</v>
      </c>
      <c r="BB56" s="80"/>
      <c r="BC56" s="80" t="s">
        <v>202</v>
      </c>
      <c r="BD56" s="80" t="str">
        <f t="shared" si="28"/>
        <v>熱供給業(N=1)</v>
      </c>
      <c r="BE56" s="961">
        <f>BE62</f>
        <v>1</v>
      </c>
      <c r="BF56" s="1071">
        <f>BF62</f>
        <v>0.52</v>
      </c>
      <c r="BG56" s="1071">
        <f t="shared" si="25"/>
        <v>0.52</v>
      </c>
      <c r="BH56" s="961">
        <f>BH62</f>
        <v>138</v>
      </c>
      <c r="BI56" s="961">
        <f>BI62</f>
        <v>528.86</v>
      </c>
      <c r="BJ56" s="961">
        <f t="shared" si="26"/>
        <v>3.8323188405797102</v>
      </c>
      <c r="BK56" s="319">
        <f t="shared" si="27"/>
        <v>0.13568808380289679</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51.396999999999998</v>
      </c>
      <c r="M57" s="1006">
        <f t="shared" si="31"/>
        <v>33.42</v>
      </c>
      <c r="N57" s="1006">
        <f t="shared" si="31"/>
        <v>41.579000000000001</v>
      </c>
      <c r="O57" s="1006">
        <f t="shared" si="31"/>
        <v>40.682000000000002</v>
      </c>
      <c r="P57" s="1007">
        <f>SUM(P58:P59)</f>
        <v>42.634</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51.396999999999998</v>
      </c>
      <c r="M58" s="1008">
        <f>IFERROR(VLOOKUP(年度マスタ!$K$4&amp;"_"&amp;M$54,データシート1!$A:$CD,MATCH("bc_"&amp;$C58,データシート1!$A$1:$CD$1,0),0),0)</f>
        <v>33.42</v>
      </c>
      <c r="N58" s="1008">
        <f>IFERROR(VLOOKUP(年度マスタ!$K$4&amp;"_"&amp;N$54,データシート1!$A:$CD,MATCH("bc_"&amp;$C58,データシート1!$A$1:$CD$1,0),0),0)</f>
        <v>41.579000000000001</v>
      </c>
      <c r="O58" s="1008">
        <f>IFERROR(VLOOKUP(年度マスタ!$K$4&amp;"_"&amp;O$54,データシート1!$A:$CD,MATCH("bc_"&amp;$C58,データシート1!$A$1:$CD$1,0),0),0)</f>
        <v>40.682000000000002</v>
      </c>
      <c r="P58" s="1009">
        <f>IFERROR(VLOOKUP(年度マスタ!$K$4&amp;"_"&amp;P$54,データシート1!$A:$CD,MATCH("bc_"&amp;$C58,データシート1!$A$1:$CD$1,0),0),0)</f>
        <v>42.634</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1</v>
      </c>
      <c r="BF62" s="1072">
        <f>VLOOKUP(BF$13&amp;"_"&amp;$AW$8,データシート2!$A:$SI,MATCH($AW$5&amp;"_"&amp;$BA62,データシート2!$A$1:$SI$1,0),0)</f>
        <v>0.52</v>
      </c>
      <c r="BG62" s="1072">
        <f t="shared" si="25"/>
        <v>0.52</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f t="shared" si="27"/>
        <v>0.13568808380289679</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佐世保市</v>
      </c>
      <c r="AF1" s="345"/>
      <c r="AG1" s="203"/>
      <c r="AH1" s="188"/>
      <c r="AI1" s="188"/>
      <c r="AJ1" s="188"/>
      <c r="AK1" s="188"/>
      <c r="AL1" s="189"/>
      <c r="AM1" s="189"/>
      <c r="AN1" s="189"/>
      <c r="AO1" s="189"/>
      <c r="AP1" s="189"/>
      <c r="AQ1" s="189"/>
      <c r="AR1" s="189"/>
      <c r="AS1" s="189"/>
      <c r="AT1" s="190"/>
    </row>
    <row r="2" spans="1:47" s="577" customFormat="1" ht="27.95" customHeight="1">
      <c r="A2" s="576"/>
      <c r="B2" s="576" t="s">
        <v>2246</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2250</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21421.281999999999</v>
      </c>
      <c r="K6" s="688">
        <f>VLOOKUP(年度マスタ!$K$4&amp;"_"&amp;K$5,データシート1!$A:$BS,MATCH("cb_"&amp;$G6,データシート1!$A$1:$BS$1,0),0)</f>
        <v>23273.061999999998</v>
      </c>
      <c r="L6" s="688">
        <f>VLOOKUP(年度マスタ!$K$4&amp;"_"&amp;L$5,データシート1!$A:$BS,MATCH("cb_"&amp;$G6,データシート1!$A$1:$BS$1,0),0)</f>
        <v>24976.962</v>
      </c>
      <c r="M6" s="688">
        <f>VLOOKUP(年度マスタ!$K$4&amp;"_"&amp;M$5,データシート1!$A:$BS,MATCH("cb_"&amp;$G6,データシート1!$A$1:$BS$1,0),0)</f>
        <v>26336.851999999999</v>
      </c>
      <c r="N6" s="688">
        <f>VLOOKUP(年度マスタ!$K$4&amp;"_"&amp;N$5,データシート1!$A:$BS,MATCH("cb_"&amp;$G6,データシート1!$A$1:$BS$1,0),0)</f>
        <v>27926.071999999971</v>
      </c>
      <c r="O6" s="688">
        <f>VLOOKUP(年度マスタ!$K$4&amp;"_"&amp;O$5,データシート1!$A:$BS,MATCH("cb_"&amp;$G6,データシート1!$A$1:$BS$1,0),0)</f>
        <v>29507.331999999951</v>
      </c>
      <c r="P6" s="688">
        <f>VLOOKUP(年度マスタ!$K$4&amp;"_"&amp;P$5,データシート1!$A:$BS,MATCH("cb_"&amp;$G6,データシート1!$A$1:$BS$1,0),0)</f>
        <v>30948.40799999993</v>
      </c>
      <c r="Q6" s="688">
        <f>VLOOKUP(年度マスタ!$K$4&amp;"_"&amp;Q$5,データシート1!$A:$BS,MATCH("cb_"&amp;$G6,データシート1!$A$1:$BS$1,0),0)</f>
        <v>32430.66299999999</v>
      </c>
      <c r="R6" s="704">
        <f>VLOOKUP(年度マスタ!$K$4&amp;"_"&amp;R$5,データシート1!$A:$BS,MATCH("cb_"&amp;$G6,データシート1!$A$1:$BS$1,0),0)</f>
        <v>35313.203000000234</v>
      </c>
      <c r="S6" s="627"/>
      <c r="T6" s="226"/>
      <c r="U6" s="640"/>
      <c r="V6" s="231"/>
      <c r="W6" s="231"/>
      <c r="X6" s="231"/>
      <c r="Y6" s="232" t="s">
        <v>233</v>
      </c>
      <c r="Z6" s="734" t="s">
        <v>234</v>
      </c>
      <c r="AA6" s="734"/>
      <c r="AB6" s="734"/>
      <c r="AC6" s="735">
        <f>SUM(AC7:AC8)</f>
        <v>2691875</v>
      </c>
      <c r="AD6" s="735">
        <f>SUM(AD7:AD8)</f>
        <v>3492822.6899999995</v>
      </c>
      <c r="AE6" s="736">
        <f>$AD6*3600/100000000</f>
        <v>125.74161683999998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48253.67</v>
      </c>
      <c r="K7" s="684">
        <f>VLOOKUP(年度マスタ!$K$4&amp;"_"&amp;K$5,データシート1!$A:$BS,MATCH("cb_"&amp;$G7,データシート1!$A$1:$BS$1,0),0)</f>
        <v>76469.47</v>
      </c>
      <c r="L7" s="684">
        <f>VLOOKUP(年度マスタ!$K$4&amp;"_"&amp;L$5,データシート1!$A:$BS,MATCH("cb_"&amp;$G7,データシート1!$A$1:$BS$1,0),0)</f>
        <v>80742.97</v>
      </c>
      <c r="M7" s="684">
        <f>VLOOKUP(年度マスタ!$K$4&amp;"_"&amp;M$5,データシート1!$A:$BS,MATCH("cb_"&amp;$G7,データシート1!$A$1:$BS$1,0),0)</f>
        <v>87013.869999999966</v>
      </c>
      <c r="N7" s="684">
        <f>VLOOKUP(年度マスタ!$K$4&amp;"_"&amp;N$5,データシート1!$A:$BS,MATCH("cb_"&amp;$G7,データシート1!$A$1:$BS$1,0),0)</f>
        <v>92041.57</v>
      </c>
      <c r="O7" s="684">
        <f>VLOOKUP(年度マスタ!$K$4&amp;"_"&amp;O$5,データシート1!$A:$BS,MATCH("cb_"&amp;$G7,データシート1!$A$1:$BS$1,0),0)</f>
        <v>102134.97</v>
      </c>
      <c r="P7" s="684">
        <f>VLOOKUP(年度マスタ!$K$4&amp;"_"&amp;P$5,データシート1!$A:$BS,MATCH("cb_"&amp;$G7,データシート1!$A$1:$BS$1,0),0)</f>
        <v>111138.2900000003</v>
      </c>
      <c r="Q7" s="684">
        <f>VLOOKUP(年度マスタ!$K$4&amp;"_"&amp;Q$5,データシート1!$A:$BS,MATCH("cb_"&amp;$G7,データシート1!$A$1:$BS$1,0),0)</f>
        <v>114615.0400000003</v>
      </c>
      <c r="R7" s="705">
        <f>VLOOKUP(年度マスタ!$K$4&amp;"_"&amp;R$5,データシート1!$A:$BS,MATCH("cb_"&amp;$G7,データシート1!$A$1:$BS$1,0),0)</f>
        <v>115278.94000000028</v>
      </c>
      <c r="S7" s="627"/>
      <c r="T7" s="226"/>
      <c r="U7" s="640"/>
      <c r="V7" s="231"/>
      <c r="W7" s="231"/>
      <c r="X7" s="231"/>
      <c r="Y7" s="232" t="s">
        <v>236</v>
      </c>
      <c r="Z7" s="248" t="s">
        <v>1368</v>
      </c>
      <c r="AA7" s="248"/>
      <c r="AB7" s="248"/>
      <c r="AC7" s="671">
        <f>VLOOKUP(年度マスタ!$K$4&amp;"_令和4年度",データシート3!A:AB,MATCH("ea_"&amp;$Y7&amp;"_設備",データシート3!$A$1:$AB$1,0),0)</f>
        <v>936211</v>
      </c>
      <c r="AD7" s="671">
        <f>VLOOKUP(年度マスタ!$K$4&amp;"_令和4年度",データシート3!A:AB,MATCH("ea_"&amp;$Y7&amp;"_年間発電",データシート3!$A$1:$AB$1,0),0)/10^3</f>
        <v>1215264.9380000001</v>
      </c>
      <c r="AE7" s="606">
        <f t="shared" ref="AE7:AE16" si="0">$AD7*3600/100000000</f>
        <v>43.749537768000003</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27000</v>
      </c>
      <c r="K8" s="684">
        <f>VLOOKUP(年度マスタ!$K$4&amp;"_"&amp;K$5,データシート1!$A:$BS,MATCH("cb_"&amp;$G8,データシート1!$A$1:$BS$1,0),0)</f>
        <v>27000</v>
      </c>
      <c r="L8" s="684">
        <f>VLOOKUP(年度マスタ!$K$4&amp;"_"&amp;L$5,データシート1!$A:$BS,MATCH("cb_"&amp;$G8,データシート1!$A$1:$BS$1,0),0)</f>
        <v>27000</v>
      </c>
      <c r="M8" s="684">
        <f>VLOOKUP(年度マスタ!$K$4&amp;"_"&amp;M$5,データシート1!$A:$BS,MATCH("cb_"&amp;$G8,データシート1!$A$1:$BS$1,0),0)</f>
        <v>27000</v>
      </c>
      <c r="N8" s="684">
        <f>VLOOKUP(年度マスタ!$K$4&amp;"_"&amp;N$5,データシート1!$A:$BS,MATCH("cb_"&amp;$G8,データシート1!$A$1:$BS$1,0),0)</f>
        <v>27020</v>
      </c>
      <c r="O8" s="684">
        <f>VLOOKUP(年度マスタ!$K$4&amp;"_"&amp;O$5,データシート1!$A:$BS,MATCH("cb_"&amp;$G8,データシート1!$A$1:$BS$1,0),0)</f>
        <v>27019.8</v>
      </c>
      <c r="P8" s="684">
        <f>VLOOKUP(年度マスタ!$K$4&amp;"_"&amp;P$5,データシート1!$A:$BS,MATCH("cb_"&amp;$G8,データシート1!$A$1:$BS$1,0),0)</f>
        <v>27019.8</v>
      </c>
      <c r="Q8" s="684">
        <f>VLOOKUP(年度マスタ!$K$4&amp;"_"&amp;Q$5,データシート1!$A:$BS,MATCH("cb_"&amp;$G8,データシート1!$A$1:$BS$1,0),0)</f>
        <v>27019.8</v>
      </c>
      <c r="R8" s="705">
        <f>VLOOKUP(年度マスタ!$K$4&amp;"_"&amp;R$5,データシート1!$A:$BS,MATCH("cb_"&amp;$G8,データシート1!$A$1:$BS$1,0),0)</f>
        <v>27019.8</v>
      </c>
      <c r="S8" s="627"/>
      <c r="T8" s="226"/>
      <c r="U8" s="640"/>
      <c r="V8" s="231"/>
      <c r="W8" s="231"/>
      <c r="X8" s="231"/>
      <c r="Y8" s="232" t="s">
        <v>237</v>
      </c>
      <c r="Z8" s="222" t="s">
        <v>1369</v>
      </c>
      <c r="AA8" s="222"/>
      <c r="AB8" s="222"/>
      <c r="AC8" s="671">
        <f>VLOOKUP(年度マスタ!$K$4&amp;"_令和4年度",データシート3!A:AB,MATCH("ea_"&amp;$Y8&amp;"_設備",データシート3!$A$1:$AB$1,0),0)</f>
        <v>1755664</v>
      </c>
      <c r="AD8" s="671">
        <f>VLOOKUP(年度マスタ!$K$4&amp;"_令和4年度",データシート3!A:AB,MATCH("ea_"&amp;$Y8&amp;"_年間発電",データシート3!$A$1:$AB$1,0),0)/10^3</f>
        <v>2277557.7519999994</v>
      </c>
      <c r="AE8" s="606">
        <f t="shared" si="0"/>
        <v>81.992079071999981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80400</v>
      </c>
      <c r="AD9" s="737">
        <f>VLOOKUP(年度マスタ!$K$4&amp;"_令和4年度",データシート3!A:AB,MATCH("ea_"&amp;$Y9&amp;"_年間発電",データシート3!$A$1:$AB$1,0),0)/10^3</f>
        <v>200836.31299999999</v>
      </c>
      <c r="AE9" s="738">
        <f t="shared" si="0"/>
        <v>7.2301072679999994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138</v>
      </c>
      <c r="AD10" s="737">
        <f>SUM(AD11:AD12)</f>
        <v>703.74400000000003</v>
      </c>
      <c r="AE10" s="738">
        <f t="shared" si="0"/>
        <v>2.5334783999999999E-2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2102.6</v>
      </c>
      <c r="K11" s="725">
        <f>VLOOKUP(年度マスタ!$K$4&amp;"_"&amp;K$5,データシート1!$A:$BS,MATCH("cb_"&amp;$G11,データシート1!$A$1:$BS$1,0),0)</f>
        <v>2102.6</v>
      </c>
      <c r="L11" s="725">
        <f>VLOOKUP(年度マスタ!$K$4&amp;"_"&amp;L$5,データシート1!$A:$BS,MATCH("cb_"&amp;$G11,データシート1!$A$1:$BS$1,0),0)</f>
        <v>2149.1999999999998</v>
      </c>
      <c r="M11" s="725">
        <f>VLOOKUP(年度マスタ!$K$4&amp;"_"&amp;M$5,データシート1!$A:$BS,MATCH("cb_"&amp;$G11,データシート1!$A$1:$BS$1,0),0)</f>
        <v>2149.15</v>
      </c>
      <c r="N11" s="725">
        <f>VLOOKUP(年度マスタ!$K$4&amp;"_"&amp;N$5,データシート1!$A:$BS,MATCH("cb_"&amp;$G11,データシート1!$A$1:$BS$1,0),0)</f>
        <v>2149.65</v>
      </c>
      <c r="O11" s="725">
        <f>VLOOKUP(年度マスタ!$K$4&amp;"_"&amp;O$5,データシート1!$A:$BS,MATCH("cb_"&amp;$G11,データシート1!$A$1:$BS$1,0),0)</f>
        <v>2149.15</v>
      </c>
      <c r="P11" s="725">
        <f>VLOOKUP(年度マスタ!$K$4&amp;"_"&amp;P$5,データシート1!$A:$BS,MATCH("cb_"&amp;$G11,データシート1!$A$1:$BS$1,0),0)</f>
        <v>3413.6239999999998</v>
      </c>
      <c r="Q11" s="725">
        <f>VLOOKUP(年度マスタ!$K$4&amp;"_"&amp;Q$5,データシート1!$A:$BS,MATCH("cb_"&amp;$G11,データシート1!$A$1:$BS$1,0),0)</f>
        <v>3413.6239999999998</v>
      </c>
      <c r="R11" s="726">
        <f>VLOOKUP(年度マスタ!$K$4&amp;"_"&amp;R$5,データシート1!$A:$BS,MATCH("cb_"&amp;$G11,データシート1!$A$1:$BS$1,0),0)</f>
        <v>3413.6240000000003</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138</v>
      </c>
      <c r="AD11" s="671">
        <f>VLOOKUP(年度マスタ!$K$4&amp;"_令和4年度",データシート3!A:AB,MATCH("ea_"&amp;$Y11&amp;"_年間発電",データシート3!$A$1:$AB$1,0),0)/10^3</f>
        <v>703.74400000000003</v>
      </c>
      <c r="AE11" s="606">
        <f t="shared" si="0"/>
        <v>2.5334783999999999E-2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98777.551999999996</v>
      </c>
      <c r="K12" s="722">
        <f t="shared" ref="K12:Q12" si="1">SUM(K6:K11)</f>
        <v>128845.13200000001</v>
      </c>
      <c r="L12" s="722">
        <f t="shared" si="1"/>
        <v>134869.13200000001</v>
      </c>
      <c r="M12" s="722">
        <f t="shared" si="1"/>
        <v>142499.87199999994</v>
      </c>
      <c r="N12" s="722">
        <f t="shared" si="1"/>
        <v>149137.29199999999</v>
      </c>
      <c r="O12" s="722">
        <f t="shared" si="1"/>
        <v>160811.25199999995</v>
      </c>
      <c r="P12" s="722">
        <f t="shared" si="1"/>
        <v>172520.12200000024</v>
      </c>
      <c r="Q12" s="722">
        <f t="shared" si="1"/>
        <v>177479.1270000003</v>
      </c>
      <c r="R12" s="723">
        <f t="shared" ref="R12" si="2">SUM(R6:R11)</f>
        <v>181025.5670000005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19.514557530000001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95.283553789999999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25708.108953839997</v>
      </c>
      <c r="K19" s="682">
        <f>K6*別紙!$C5/100*別紙!$E5/10^3</f>
        <v>27930.467167440002</v>
      </c>
      <c r="L19" s="682">
        <f>L6*別紙!$C5/100*別紙!$E5/10^3</f>
        <v>29975.351635439998</v>
      </c>
      <c r="M19" s="682">
        <f>M6*別紙!$C5/100*別紙!$E5/10^3</f>
        <v>31607.382822240001</v>
      </c>
      <c r="N19" s="682">
        <f>N6*別紙!$C5/100*別紙!$E5/10^3</f>
        <v>33514.637528639963</v>
      </c>
      <c r="O19" s="682">
        <f>O6*別紙!$C5/100*別紙!$E5/10^3</f>
        <v>35412.339279839944</v>
      </c>
      <c r="P19" s="682">
        <f>P6*別紙!$C5/100*別紙!$E5/10^3</f>
        <v>37141.803408959917</v>
      </c>
      <c r="Q19" s="682">
        <f>Q6*別紙!$C5/100*別紙!$E5/10^3</f>
        <v>38920.687279559985</v>
      </c>
      <c r="R19" s="710">
        <f>R6*別紙!$C5/100*別紙!$E5/10^3</f>
        <v>42380.081184360279</v>
      </c>
      <c r="S19" s="631"/>
      <c r="T19" s="227"/>
      <c r="U19" s="647"/>
      <c r="W19" s="237"/>
      <c r="X19" s="237"/>
      <c r="Y19" s="209"/>
      <c r="Z19" s="699" t="s">
        <v>229</v>
      </c>
      <c r="AA19" s="748"/>
      <c r="AB19" s="749"/>
      <c r="AC19" s="750">
        <f>SUM($AC$6,$AC$9,$AC$10,$AC$13)</f>
        <v>2772413</v>
      </c>
      <c r="AD19" s="750">
        <f>SUM($AD$6,$AD$9,$AD$10,$AD$13)</f>
        <v>3694362.7469999995</v>
      </c>
      <c r="AE19" s="751">
        <f>SUM($AE$6,$AE$9,$AE$10,$AE$13,$AE$17,$AE$18)</f>
        <v>247.79517021199996</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63828.024529199996</v>
      </c>
      <c r="K20" s="684">
        <f>K7*別紙!$C6/100*別紙!$E6/10^3</f>
        <v>101150.75613719999</v>
      </c>
      <c r="L20" s="684">
        <f>L7*別紙!$C6/100*別紙!$E6/10^3</f>
        <v>106803.57099720002</v>
      </c>
      <c r="M20" s="684">
        <f>M7*別紙!$C6/100*別紙!$E6/10^3</f>
        <v>115098.46668119995</v>
      </c>
      <c r="N20" s="684">
        <f>N7*別紙!$C6/100*別紙!$E6/10^3</f>
        <v>121748.90713320002</v>
      </c>
      <c r="O20" s="684">
        <f>O7*別紙!$C6/100*別紙!$E6/10^3</f>
        <v>135100.0529172</v>
      </c>
      <c r="P20" s="684">
        <f>P7*別紙!$C6/100*別紙!$E6/10^3</f>
        <v>147009.28448040038</v>
      </c>
      <c r="Q20" s="684">
        <f>Q7*別紙!$C6/100*別紙!$E6/10^3</f>
        <v>151608.19031040039</v>
      </c>
      <c r="R20" s="705">
        <f>R7*別紙!$C6/100*別紙!$E6/10^3</f>
        <v>152486.37067440036</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58656.959999999999</v>
      </c>
      <c r="K21" s="684">
        <f>K8*別紙!$C7/100*別紙!$E7/10^3</f>
        <v>58656.959999999999</v>
      </c>
      <c r="L21" s="684">
        <f>L8*別紙!$C7/100*別紙!$E7/10^3</f>
        <v>58656.959999999999</v>
      </c>
      <c r="M21" s="684">
        <f>M8*別紙!$C7/100*別紙!$E7/10^3</f>
        <v>58656.959999999999</v>
      </c>
      <c r="N21" s="684">
        <f>N8*別紙!$C7/100*別紙!$E7/10^3</f>
        <v>58700.409599999999</v>
      </c>
      <c r="O21" s="684">
        <f>O8*別紙!$C7/100*別紙!$E7/10^3</f>
        <v>58699.975104000005</v>
      </c>
      <c r="P21" s="684">
        <f>P8*別紙!$C7/100*別紙!$E7/10^3</f>
        <v>58699.975104000005</v>
      </c>
      <c r="Q21" s="684">
        <f>Q8*別紙!$C7/100*別紙!$E7/10^3</f>
        <v>58699.975104000005</v>
      </c>
      <c r="R21" s="705">
        <f>R8*別紙!$C7/100*別紙!$E7/10^3</f>
        <v>58699.975104000005</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14735.020799999998</v>
      </c>
      <c r="K24" s="725">
        <f>K11*別紙!$C10/100*別紙!$E10/10^3</f>
        <v>14735.020799999998</v>
      </c>
      <c r="L24" s="725">
        <f>L11*別紙!$C10/100*別紙!$E10/10^3</f>
        <v>15061.5936</v>
      </c>
      <c r="M24" s="725">
        <f>M11*別紙!$C10/100*別紙!$E10/10^3</f>
        <v>15061.243199999999</v>
      </c>
      <c r="N24" s="725">
        <f>N11*別紙!$C10/100*別紙!$E10/10^3</f>
        <v>15064.747200000002</v>
      </c>
      <c r="O24" s="725">
        <f>O11*別紙!$C10/100*別紙!$E10/10^3</f>
        <v>15061.243199999999</v>
      </c>
      <c r="P24" s="725">
        <f>P11*別紙!$C10/100*別紙!$E10/10^3</f>
        <v>23922.676991999997</v>
      </c>
      <c r="Q24" s="725">
        <f>Q11*別紙!$C10/100*別紙!$E10/10^3</f>
        <v>23922.676991999997</v>
      </c>
      <c r="R24" s="726">
        <f>R11*別紙!$C10/100*別紙!$E10/10^3</f>
        <v>23922.676992000001</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162928.11428303999</v>
      </c>
      <c r="K25" s="728">
        <f t="shared" si="3"/>
        <v>202473.20410464</v>
      </c>
      <c r="L25" s="728">
        <f t="shared" si="3"/>
        <v>210497.47623264001</v>
      </c>
      <c r="M25" s="728">
        <f t="shared" si="3"/>
        <v>220424.05270343993</v>
      </c>
      <c r="N25" s="728">
        <f t="shared" si="3"/>
        <v>229028.70146183998</v>
      </c>
      <c r="O25" s="728">
        <f t="shared" si="3"/>
        <v>244273.61050103995</v>
      </c>
      <c r="P25" s="728">
        <f t="shared" si="3"/>
        <v>266773.7399853603</v>
      </c>
      <c r="Q25" s="728">
        <f t="shared" si="3"/>
        <v>273151.52968596038</v>
      </c>
      <c r="R25" s="729">
        <f t="shared" ref="R25" si="4">SUM(R19:R24)</f>
        <v>277489.10395476065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1420807.3155899851</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1362150.21339205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1306010.4807587834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1336280.2865349445</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1368954.5823605179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1386348.135554974</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1286374.0589661582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1317241.4284020027</v>
      </c>
      <c r="R26" s="726">
        <f>Q26</f>
        <v>1317241.4284020027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0.11467291341710517</v>
      </c>
      <c r="K27" s="951">
        <f t="shared" ref="K27:P27" si="5">K25/K26</f>
        <v>0.14864234657383177</v>
      </c>
      <c r="L27" s="951">
        <f t="shared" si="5"/>
        <v>0.16117594715652081</v>
      </c>
      <c r="M27" s="951">
        <f t="shared" si="5"/>
        <v>0.16495345693904742</v>
      </c>
      <c r="N27" s="951">
        <f t="shared" si="5"/>
        <v>0.16730189913745777</v>
      </c>
      <c r="O27" s="951">
        <f t="shared" si="5"/>
        <v>0.17619932846323186</v>
      </c>
      <c r="P27" s="951">
        <f t="shared" si="5"/>
        <v>0.207384265972965</v>
      </c>
      <c r="Q27" s="951">
        <f>Q25/Q26</f>
        <v>0.20736633679775107</v>
      </c>
      <c r="R27" s="952">
        <f>R25/R26</f>
        <v>0.21065925954924875</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0.21065925954924875</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2.8046208290622747</v>
      </c>
      <c r="AA52" s="209"/>
      <c r="AB52" s="755" t="s">
        <v>232</v>
      </c>
      <c r="AC52" s="756">
        <f>$AD6</f>
        <v>3492822.6899999995</v>
      </c>
      <c r="AD52" s="757">
        <f>R19+R20</f>
        <v>194866.45185876064</v>
      </c>
      <c r="AE52" s="758">
        <f t="shared" ref="AE52:AE54" si="6">IFERROR(AD52/AC52,"-")</f>
        <v>5.5790536524131622E-2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2377121.3185979966</v>
      </c>
      <c r="Z53" s="1142"/>
      <c r="AA53" s="209"/>
      <c r="AB53" s="755" t="s">
        <v>222</v>
      </c>
      <c r="AC53" s="756">
        <f>$AD9</f>
        <v>200836.31299999999</v>
      </c>
      <c r="AD53" s="757">
        <f>R21</f>
        <v>58699.975104000005</v>
      </c>
      <c r="AE53" s="758">
        <f t="shared" si="6"/>
        <v>0.29227769733056197</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703.74400000000003</v>
      </c>
      <c r="AD54" s="756">
        <f>R22</f>
        <v>0</v>
      </c>
      <c r="AE54" s="758">
        <f t="shared" si="6"/>
        <v>0</v>
      </c>
      <c r="AF54" s="523"/>
      <c r="AG54" s="47"/>
      <c r="AH54" s="468"/>
      <c r="AI54" s="490" t="s">
        <v>1284</v>
      </c>
      <c r="AJ54" s="491">
        <f>VLOOKUP(年度マスタ!$K$4&amp;"_"&amp;AJ$53,データシート1!$A$1:$BS$996,MATCH("ca_太陽光発電（10kW未満）",データシート1!$A$1:$BS$1,0),0)</f>
        <v>4966</v>
      </c>
      <c r="AK54" s="491">
        <f>VLOOKUP(年度マスタ!$K$4&amp;"_"&amp;AK$53,データシート1!$A$1:$BS$996,MATCH("ca_太陽光発電（10kW未満）",データシート1!$A$1:$BS$1,0),0)</f>
        <v>5286</v>
      </c>
      <c r="AL54" s="491">
        <f>VLOOKUP(年度マスタ!$K$4&amp;"_"&amp;AL$53,データシート1!$A$1:$BS$996,MATCH("ca_太陽光発電（10kW未満）",データシート1!$A$1:$BS$1,0),0)</f>
        <v>5614</v>
      </c>
      <c r="AM54" s="491">
        <f>VLOOKUP(年度マスタ!$K$4&amp;"_"&amp;AM$53,データシート1!$A$1:$BS$996,MATCH("ca_太陽光発電（10kW未満）",データシート1!$A$1:$BS$1,0),0)</f>
        <v>5857</v>
      </c>
      <c r="AN54" s="491">
        <f>VLOOKUP(年度マスタ!$K$4&amp;"_"&amp;AN$53,データシート1!$A$1:$BS$996,MATCH("ca_太陽光発電（10kW未満）",データシート1!$A$1:$BS$1,0),0)</f>
        <v>6136</v>
      </c>
      <c r="AO54" s="201">
        <f>VLOOKUP(年度マスタ!$K$4&amp;"_"&amp;AO$53,データシート1!$A$1:$BS$996,MATCH("ca_太陽光発電（10kW未満）",データシート1!$A$1:$BS$1,0),0)</f>
        <v>6422</v>
      </c>
      <c r="AP54" s="201">
        <f>VLOOKUP(年度マスタ!$K$4&amp;"_"&amp;AP$53,データシート1!$A$1:$BS$996,MATCH("ca_太陽光発電（10kW未満）",データシート1!$A$1:$BS$1,0),0)</f>
        <v>6674</v>
      </c>
      <c r="AQ54" s="201">
        <f>VLOOKUP(年度マスタ!$K$4&amp;"_"&amp;AQ$53,データシート1!$A$1:$BS$996,MATCH("ca_太陽光発電（10kW未満）",データシート1!$A$1:$BS$1,0),0)</f>
        <v>6925</v>
      </c>
      <c r="AR54" s="201">
        <f>VLOOKUP(年度マスタ!$K$4&amp;"_"&amp;AR$53,データシート1!$A$1:$BS$996,MATCH("ca_太陽光発電（10kW未満）",データシート1!$A$1:$BS$1,0),0)</f>
        <v>7377</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佐世保市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長崎県</v>
      </c>
      <c r="AY12" s="25" t="str">
        <f>年度マスタ!$J4</f>
        <v>佐世保市</v>
      </c>
      <c r="AZ12" s="25" t="str">
        <f>年度マスタ!$K4</f>
        <v>42202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03201</v>
      </c>
      <c r="AY21" s="20" t="str">
        <f>IF(IFERROR(比較地域マスタ!$Z6,"")=0,"",IFERROR(比較地域マスタ!$Z6,""))</f>
        <v>盛岡市</v>
      </c>
      <c r="BB21" s="122" t="str">
        <f t="shared" ref="BB21:BC68" si="0">AX21</f>
        <v>03201</v>
      </c>
      <c r="BC21" s="123" t="str">
        <f t="shared" si="0"/>
        <v>盛岡市</v>
      </c>
      <c r="BD21" s="40">
        <f>SUM(BE21,BI21:BK21,BQ21)</f>
        <v>1667.4577892488203</v>
      </c>
      <c r="BE21" s="40">
        <f>SUM(BF21:BH21)</f>
        <v>199.93380209093178</v>
      </c>
      <c r="BF21" s="40">
        <f>VLOOKUP($AX21&amp;"_"&amp;$BC$14,データシート1!$A:$BS,MATCH($BC$12&amp;"_"&amp;BF$20,データシート1!$A$1:$BS$1,0),0)</f>
        <v>125.7911229306024</v>
      </c>
      <c r="BG21" s="40">
        <f>VLOOKUP($AX21&amp;"_"&amp;$BC$14,データシート1!$A:$BS,MATCH($BC$12&amp;"_"&amp;BG$20,データシート1!$A$1:$BS$1,0),0)</f>
        <v>31.609310296519713</v>
      </c>
      <c r="BH21" s="40">
        <f>VLOOKUP($AX21&amp;"_"&amp;$BC$14,データシート1!$A:$BS,MATCH($BC$12&amp;"_"&amp;BH$20,データシート1!$A$1:$BS$1,0),0)</f>
        <v>42.533368863809663</v>
      </c>
      <c r="BI21" s="40">
        <f>VLOOKUP($AX21&amp;"_"&amp;$BC$14,データシート1!$A:$BS,MATCH($BC$12&amp;"_"&amp;BI$20,データシート1!$A$1:$BS$1,0),0)</f>
        <v>503.82551731033539</v>
      </c>
      <c r="BJ21" s="40">
        <f>VLOOKUP($AX21&amp;"_"&amp;$BC$14,データシート1!$A:$BS,MATCH($BC$12&amp;"_"&amp;BJ$20,データシート1!$A$1:$BS$1,0),0)</f>
        <v>526.74898949649219</v>
      </c>
      <c r="BK21" s="40">
        <f t="shared" ref="BK21:BK68" si="1">SUM(BL21,BO21:BP21)</f>
        <v>396.90867046972812</v>
      </c>
      <c r="BL21" s="40">
        <f t="shared" ref="BL21:BL67" si="2">SUM(BM21:BN21)</f>
        <v>379.99685374853669</v>
      </c>
      <c r="BM21" s="40">
        <f>VLOOKUP($AX21&amp;"_"&amp;$BC$14,データシート1!$A:$BS,MATCH($BC$12&amp;"_"&amp;BM$20,データシート1!$A$1:$BS$1,0),0)</f>
        <v>232.88818867591266</v>
      </c>
      <c r="BN21" s="40">
        <f>VLOOKUP($AX21&amp;"_"&amp;$BC$14,データシート1!$A:$BS,MATCH($BC$12&amp;"_"&amp;BN$20,データシート1!$A$1:$BS$1,0),0)</f>
        <v>147.10866507262404</v>
      </c>
      <c r="BO21" s="40">
        <f>VLOOKUP($AX21&amp;"_"&amp;$BC$14,データシート1!$A:$BS,MATCH($BC$12&amp;"_"&amp;BO$20,データシート1!$A$1:$BS$1,0),0)</f>
        <v>16.911816721191446</v>
      </c>
      <c r="BP21" s="40">
        <f>VLOOKUP($AX21&amp;"_"&amp;$BC$14,データシート1!$A:$BS,MATCH($BC$12&amp;"_"&amp;BP$20,データシート1!$A$1:$BS$1,0),0)</f>
        <v>0</v>
      </c>
      <c r="BQ21" s="40">
        <f>VLOOKUP($AX21&amp;"_"&amp;$BC$14,データシート1!$A:$BS,MATCH($BC$12&amp;"_"&amp;BQ$20,データシート1!$A$1:$BS$1,0),0)</f>
        <v>40.040809881332812</v>
      </c>
      <c r="BR21" s="41">
        <f t="shared" ref="BR21:BR68" si="3">BD21</f>
        <v>1667.4577892488203</v>
      </c>
      <c r="BT21" s="124" t="str">
        <f t="shared" ref="BT21:BT68" si="4">AY21</f>
        <v>盛岡市</v>
      </c>
      <c r="BU21" s="40">
        <f>BD21</f>
        <v>1667.4577892488203</v>
      </c>
      <c r="BV21" s="70">
        <f>BE21/$BR21</f>
        <v>0.11990336629810626</v>
      </c>
      <c r="BW21" s="70">
        <f t="shared" ref="BW21:CH42" si="5">BF21/$BR21</f>
        <v>7.5438864924593105E-2</v>
      </c>
      <c r="BX21" s="70">
        <f t="shared" si="5"/>
        <v>1.8956587987009565E-2</v>
      </c>
      <c r="BY21" s="70">
        <f t="shared" si="5"/>
        <v>2.550791338650359E-2</v>
      </c>
      <c r="BZ21" s="70">
        <f t="shared" si="5"/>
        <v>0.30215188687763173</v>
      </c>
      <c r="CA21" s="70">
        <f t="shared" si="5"/>
        <v>0.31589944458731362</v>
      </c>
      <c r="CB21" s="70">
        <f t="shared" si="5"/>
        <v>0.23803221468564617</v>
      </c>
      <c r="CC21" s="70">
        <f t="shared" si="5"/>
        <v>0.22788993892296547</v>
      </c>
      <c r="CD21" s="70">
        <f t="shared" si="5"/>
        <v>0.1396666171566642</v>
      </c>
      <c r="CE21" s="70">
        <f t="shared" si="5"/>
        <v>8.8223321766301266E-2</v>
      </c>
      <c r="CF21" s="70">
        <f t="shared" si="5"/>
        <v>1.0142275762680696E-2</v>
      </c>
      <c r="CG21" s="70">
        <f t="shared" si="5"/>
        <v>0</v>
      </c>
      <c r="CH21" s="70">
        <f>BQ21/$BR21</f>
        <v>2.4013087551302246E-2</v>
      </c>
      <c r="CI21" s="125">
        <f t="shared" ref="CI21:CI68" si="6">BR21/$BR21</f>
        <v>1</v>
      </c>
      <c r="CK21" s="126" t="str">
        <f t="shared" ref="CK21:CK68" si="7">AY21</f>
        <v>盛岡市</v>
      </c>
      <c r="CL21" s="127">
        <f>CN21+CP21+CR21</f>
        <v>199.93380209093178</v>
      </c>
      <c r="CM21" s="71">
        <f>IF(IF(CL21=0,0,CW21/CL21)&gt;1,1,IF(CL21=0,0,CW21/CL21))</f>
        <v>0.1320353023046788</v>
      </c>
      <c r="CN21" s="72">
        <f>BF21</f>
        <v>125.7911229306024</v>
      </c>
      <c r="CO21" s="71">
        <f>IF(IF(CN21=0,0,CX21/CN21)&gt;1,1,IF(CN21=0,0,CX21/CN21))</f>
        <v>0.2098583698514534</v>
      </c>
      <c r="CP21" s="72">
        <f t="shared" ref="CP21:CP68" si="8">BG21</f>
        <v>31.609310296519713</v>
      </c>
      <c r="CQ21" s="71">
        <f>IF(IF(CP21=0,0,CY21/CP21)&gt;1,1,IF(CP21=0,0,CY21/CP21))</f>
        <v>0</v>
      </c>
      <c r="CR21" s="72">
        <f t="shared" ref="CR21:CR68" si="9">BH21</f>
        <v>42.533368863809663</v>
      </c>
      <c r="CS21" s="71">
        <f>IF(IF(CR21=0,0,CZ21/CR21)&gt;1,1,IF(CR21=0,0,CZ21/CR21))</f>
        <v>0</v>
      </c>
      <c r="CT21" s="72">
        <f t="shared" ref="CT21:CT68" si="10">BI21</f>
        <v>503.82551731033539</v>
      </c>
      <c r="CU21" s="73">
        <f>IF(IF(CT21=0,0,DA21/CT21)&gt;1,1,IF(CT21=0,0,DA21/CT21))</f>
        <v>0.20061508702375239</v>
      </c>
      <c r="CV21" s="18"/>
      <c r="CW21" s="1075">
        <f>SUM(CX21:CZ21)</f>
        <v>26.398319999999998</v>
      </c>
      <c r="CX21" s="1076">
        <f>VLOOKUP($AX21&amp;"_"&amp;$CW$14,データシート1!$A:$BS,MATCH($CW$12&amp;"_"&amp;CX$20,データシート1!$A$1:$BS$1,0),0)</f>
        <v>26.398319999999998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101.075</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127.47332</v>
      </c>
      <c r="DE21" s="18"/>
      <c r="DF21" s="128">
        <f>VLOOKUP($AX21&amp;"_"&amp;$DF$14,データシート1!$A:$BS,MATCH($DF$12&amp;"_"&amp;DF$20,データシート1!$A$1:$BS$1,0),0)</f>
        <v>6</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20</v>
      </c>
      <c r="DM21" s="18"/>
      <c r="DN21" s="131">
        <f>IF($DD21=0,0,ROUND(CX21/$DD21,2))</f>
        <v>0.21</v>
      </c>
      <c r="DO21" s="132">
        <f>IF($DD21=0,0,ROUND(CY21/$DD21,2))</f>
        <v>0</v>
      </c>
      <c r="DP21" s="132">
        <f t="shared" ref="DP21:DR36" si="13">IF($DD21=0,0,ROUND(CZ21/$DD21,2))</f>
        <v>0</v>
      </c>
      <c r="DQ21" s="132">
        <f t="shared" si="13"/>
        <v>0.79</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13107</v>
      </c>
      <c r="AY22" s="20" t="str">
        <f>IF(IFERROR(比較地域マスタ!$Z7,"")=0,"",IFERROR(比較地域マスタ!$Z7,""))</f>
        <v>墨田区</v>
      </c>
      <c r="BB22" s="122" t="str">
        <f t="shared" si="0"/>
        <v>13107</v>
      </c>
      <c r="BC22" s="123" t="str">
        <f t="shared" si="0"/>
        <v>墨田区</v>
      </c>
      <c r="BD22" s="40">
        <f t="shared" ref="BD22:BD68" si="14">SUM(BE22,BI22:BK22,BQ22)</f>
        <v>1141.3499978294763</v>
      </c>
      <c r="BE22" s="40">
        <f t="shared" ref="BE22:BE67" si="15">SUM(BF22:BH22)</f>
        <v>172.28917735416601</v>
      </c>
      <c r="BF22" s="40">
        <f>VLOOKUP($AX22&amp;"_"&amp;$BC$14,データシート1!$A:$BS,MATCH($BC$12&amp;"_"&amp;BF$20,データシート1!$A$1:$BS$1,0),0)</f>
        <v>148.53325898222471</v>
      </c>
      <c r="BG22" s="40">
        <f>VLOOKUP($AX22&amp;"_"&amp;$BC$14,データシート1!$A:$BS,MATCH($BC$12&amp;"_"&amp;BG$20,データシート1!$A$1:$BS$1,0),0)</f>
        <v>18.447020689425106</v>
      </c>
      <c r="BH22" s="40">
        <f>VLOOKUP($AX22&amp;"_"&amp;$BC$14,データシート1!$A:$BS,MATCH($BC$12&amp;"_"&amp;BH$20,データシート1!$A$1:$BS$1,0),0)</f>
        <v>5.3088976825162106</v>
      </c>
      <c r="BI22" s="40">
        <f>VLOOKUP($AX22&amp;"_"&amp;$BC$14,データシート1!$A:$BS,MATCH($BC$12&amp;"_"&amp;BI$20,データシート1!$A$1:$BS$1,0),0)</f>
        <v>422.08359212471765</v>
      </c>
      <c r="BJ22" s="40">
        <f>VLOOKUP($AX22&amp;"_"&amp;$BC$14,データシート1!$A:$BS,MATCH($BC$12&amp;"_"&amp;BJ$20,データシート1!$A$1:$BS$1,0),0)</f>
        <v>356.23183063471464</v>
      </c>
      <c r="BK22" s="40">
        <f t="shared" si="1"/>
        <v>148.24500002513477</v>
      </c>
      <c r="BL22" s="40">
        <f t="shared" si="2"/>
        <v>131.99197881410953</v>
      </c>
      <c r="BM22" s="40">
        <f>VLOOKUP($AX22&amp;"_"&amp;$BC$14,データシート1!$A:$BS,MATCH($BC$12&amp;"_"&amp;BM$20,データシート1!$A$1:$BS$1,0),0)</f>
        <v>63.016507643954583</v>
      </c>
      <c r="BN22" s="40">
        <f>VLOOKUP($AX22&amp;"_"&amp;$BC$14,データシート1!$A:$BS,MATCH($BC$12&amp;"_"&amp;BN$20,データシート1!$A$1:$BS$1,0),0)</f>
        <v>68.975471170154961</v>
      </c>
      <c r="BO22" s="40">
        <f>VLOOKUP($AX22&amp;"_"&amp;$BC$14,データシート1!$A:$BS,MATCH($BC$12&amp;"_"&amp;BO$20,データシート1!$A$1:$BS$1,0),0)</f>
        <v>16.253021211025235</v>
      </c>
      <c r="BP22" s="40">
        <f>VLOOKUP($AX22&amp;"_"&amp;$BC$14,データシート1!$A:$BS,MATCH($BC$12&amp;"_"&amp;BP$20,データシート1!$A$1:$BS$1,0),0)</f>
        <v>0</v>
      </c>
      <c r="BQ22" s="40">
        <f>VLOOKUP($AX22&amp;"_"&amp;$BC$14,データシート1!$A:$BS,MATCH($BC$12&amp;"_"&amp;BQ$20,データシート1!$A$1:$BS$1,0),0)</f>
        <v>42.500397690743313</v>
      </c>
      <c r="BR22" s="41">
        <f t="shared" si="3"/>
        <v>1141.3499978294763</v>
      </c>
      <c r="BT22" s="134" t="str">
        <f t="shared" si="4"/>
        <v>墨田区</v>
      </c>
      <c r="BU22" s="38">
        <f>BD22</f>
        <v>1141.3499978294763</v>
      </c>
      <c r="BV22" s="69">
        <f t="shared" ref="BV22:BZ68" si="16">BE22/$BR22</f>
        <v>0.15095209855154959</v>
      </c>
      <c r="BW22" s="69">
        <f t="shared" si="5"/>
        <v>0.13013822163638919</v>
      </c>
      <c r="BX22" s="69">
        <f t="shared" si="5"/>
        <v>1.6162457374605602E-2</v>
      </c>
      <c r="BY22" s="69">
        <f t="shared" si="5"/>
        <v>4.6514195405548053E-3</v>
      </c>
      <c r="BZ22" s="69">
        <f t="shared" si="5"/>
        <v>0.36981083184597263</v>
      </c>
      <c r="CA22" s="69">
        <f t="shared" si="5"/>
        <v>0.3121144533334792</v>
      </c>
      <c r="CB22" s="69">
        <f t="shared" si="5"/>
        <v>0.12988566198541612</v>
      </c>
      <c r="CC22" s="69">
        <f t="shared" si="5"/>
        <v>0.11564548917082473</v>
      </c>
      <c r="CD22" s="69">
        <f t="shared" si="5"/>
        <v>5.5212255455201378E-2</v>
      </c>
      <c r="CE22" s="69">
        <f t="shared" si="5"/>
        <v>6.0433233715623369E-2</v>
      </c>
      <c r="CF22" s="69">
        <f t="shared" si="5"/>
        <v>1.4240172814591378E-2</v>
      </c>
      <c r="CG22" s="69">
        <f t="shared" si="5"/>
        <v>0</v>
      </c>
      <c r="CH22" s="69">
        <f t="shared" si="5"/>
        <v>3.7236954283582605E-2</v>
      </c>
      <c r="CI22" s="135">
        <f t="shared" si="6"/>
        <v>1</v>
      </c>
      <c r="CK22" s="136" t="str">
        <f t="shared" si="7"/>
        <v>墨田区</v>
      </c>
      <c r="CL22" s="137">
        <f t="shared" ref="CL22:CL68" si="17">CN22+CP22+CR22</f>
        <v>172.28917735416601</v>
      </c>
      <c r="CM22" s="75">
        <f t="shared" ref="CM22:CM68" si="18">IF(IF(CL22=0,0,CW22/CL22)&gt;1,1,IF(CL22=0,0,CW22/CL22))</f>
        <v>0.19514284365573956</v>
      </c>
      <c r="CN22" s="76">
        <f t="shared" ref="CN22:CN68" si="19">BF22</f>
        <v>148.53325898222471</v>
      </c>
      <c r="CO22" s="75">
        <f t="shared" ref="CO22:CO68" si="20">IF(IF(CN22=0,0,CX22/CN22)&gt;1,1,IF(CN22=0,0,CX22/CN22))</f>
        <v>0.22635334490320111</v>
      </c>
      <c r="CP22" s="76">
        <f t="shared" si="8"/>
        <v>18.447020689425106</v>
      </c>
      <c r="CQ22" s="75">
        <f t="shared" ref="CQ22:CQ68" si="21">IF(IF(CP22=0,0,CY22/CP22)&gt;1,1,IF(CP22=0,0,CY22/CP22))</f>
        <v>0</v>
      </c>
      <c r="CR22" s="76">
        <f t="shared" si="9"/>
        <v>5.3088976825162106</v>
      </c>
      <c r="CS22" s="75">
        <f t="shared" ref="CS22:CS68" si="22">IF(IF(CR22=0,0,CZ22/CR22)&gt;1,1,IF(CR22=0,0,CZ22/CR22))</f>
        <v>0</v>
      </c>
      <c r="CT22" s="76">
        <f t="shared" si="10"/>
        <v>422.08359212471765</v>
      </c>
      <c r="CU22" s="77">
        <f t="shared" ref="CU22:CU68" si="23">IF(IF(CT22=0,0,DA22/CT22)&gt;1,1,IF(CT22=0,0,DA22/CT22))</f>
        <v>0.4088147542797958</v>
      </c>
      <c r="CV22" s="18"/>
      <c r="CW22" s="1078">
        <f t="shared" ref="CW22:CW68" si="24">SUM(CX22:CZ22)</f>
        <v>33.621000000000002</v>
      </c>
      <c r="CX22" s="1079">
        <f>VLOOKUP($AX22&amp;"_"&amp;$CW$14,データシート1!$A:$BS,MATCH($CW$12&amp;"_"&amp;CX$20,データシート1!$A$1:$BS$1,0),0)</f>
        <v>33.621000000000002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172.554</v>
      </c>
      <c r="DB22" s="1079">
        <f>VLOOKUP($AX22&amp;"_"&amp;$CW$14,データシート1!$A:$BS,MATCH($CW$12&amp;"_"&amp;DB$20,データシート1!$A$1:$BS$1,0),0)</f>
        <v>0.50900000000000001</v>
      </c>
      <c r="DC22" s="1079">
        <f>VLOOKUP($AX22&amp;"_"&amp;$CW$14,データシート1!$A:$BS,MATCH($CW$12&amp;"_"&amp;DC$20,データシート1!$A$1:$BS$1,0),0)</f>
        <v>0</v>
      </c>
      <c r="DD22" s="1080">
        <f t="shared" si="11"/>
        <v>206.684</v>
      </c>
      <c r="DE22" s="18"/>
      <c r="DF22" s="138">
        <f>VLOOKUP($AX22&amp;"_"&amp;$DF$14,データシート1!$A:$BS,MATCH($DF$12&amp;"_"&amp;DF$20,データシート1!$A$1:$BS$1,0),0)</f>
        <v>6</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15</v>
      </c>
      <c r="DJ22" s="74">
        <f>VLOOKUP($AX22&amp;"_"&amp;$DF$14,データシート1!$A:$BS,MATCH($DF$12&amp;"_"&amp;DJ$20,データシート1!$A$1:$BS$1,0),0)</f>
        <v>2</v>
      </c>
      <c r="DK22" s="74">
        <f>VLOOKUP($AX22&amp;"_"&amp;$DF$14,データシート1!$A:$BS,MATCH($DF$12&amp;"_"&amp;DK$20,データシート1!$A$1:$BS$1,0),0)</f>
        <v>0</v>
      </c>
      <c r="DL22" s="78">
        <f t="shared" si="12"/>
        <v>23</v>
      </c>
      <c r="DM22" s="18"/>
      <c r="DN22" s="139">
        <f>IF($DD22=0,0,ROUND(CX22/$DD22,2))</f>
        <v>0.16</v>
      </c>
      <c r="DO22" s="140">
        <f>IF($DD22=0,0,ROUND(CY22/$DD22,2))</f>
        <v>0</v>
      </c>
      <c r="DP22" s="140">
        <f t="shared" si="13"/>
        <v>0</v>
      </c>
      <c r="DQ22" s="140">
        <f t="shared" si="13"/>
        <v>0.83</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13110</v>
      </c>
      <c r="AY23" s="20" t="str">
        <f>IF(IFERROR(比較地域マスタ!$Z8,"")=0,"",IFERROR(比較地域マスタ!$Z8,""))</f>
        <v>目黒区</v>
      </c>
      <c r="BB23" s="122" t="str">
        <f t="shared" si="0"/>
        <v>13110</v>
      </c>
      <c r="BC23" s="123" t="str">
        <f t="shared" si="0"/>
        <v>目黒区</v>
      </c>
      <c r="BD23" s="40">
        <f t="shared" si="14"/>
        <v>969.01045229362933</v>
      </c>
      <c r="BE23" s="40">
        <f t="shared" si="15"/>
        <v>34.010004078147603</v>
      </c>
      <c r="BF23" s="40">
        <f>VLOOKUP($AX23&amp;"_"&amp;$BC$14,データシート1!$A:$BS,MATCH($BC$12&amp;"_"&amp;BF$20,データシート1!$A$1:$BS$1,0),0)</f>
        <v>21.67760135196886</v>
      </c>
      <c r="BG23" s="40">
        <f>VLOOKUP($AX23&amp;"_"&amp;$BC$14,データシート1!$A:$BS,MATCH($BC$12&amp;"_"&amp;BG$20,データシート1!$A$1:$BS$1,0),0)</f>
        <v>9.083674293594191</v>
      </c>
      <c r="BH23" s="40">
        <f>VLOOKUP($AX23&amp;"_"&amp;$BC$14,データシート1!$A:$BS,MATCH($BC$12&amp;"_"&amp;BH$20,データシート1!$A$1:$BS$1,0),0)</f>
        <v>3.2487284325845462</v>
      </c>
      <c r="BI23" s="40">
        <f>VLOOKUP($AX23&amp;"_"&amp;$BC$14,データシート1!$A:$BS,MATCH($BC$12&amp;"_"&amp;BI$20,データシート1!$A$1:$BS$1,0),0)</f>
        <v>401.9557909454673</v>
      </c>
      <c r="BJ23" s="40">
        <f>VLOOKUP($AX23&amp;"_"&amp;$BC$14,データシート1!$A:$BS,MATCH($BC$12&amp;"_"&amp;BJ$20,データシート1!$A$1:$BS$1,0),0)</f>
        <v>363.14073871369811</v>
      </c>
      <c r="BK23" s="40">
        <f t="shared" si="1"/>
        <v>127.25949396120815</v>
      </c>
      <c r="BL23" s="40">
        <f t="shared" si="2"/>
        <v>110.67215157031696</v>
      </c>
      <c r="BM23" s="40">
        <f>VLOOKUP($AX23&amp;"_"&amp;$BC$14,データシート1!$A:$BS,MATCH($BC$12&amp;"_"&amp;BM$20,データシート1!$A$1:$BS$1,0),0)</f>
        <v>76.953469660968665</v>
      </c>
      <c r="BN23" s="40">
        <f>VLOOKUP($AX23&amp;"_"&amp;$BC$14,データシート1!$A:$BS,MATCH($BC$12&amp;"_"&amp;BN$20,データシート1!$A$1:$BS$1,0),0)</f>
        <v>33.718681909348291</v>
      </c>
      <c r="BO23" s="40">
        <f>VLOOKUP($AX23&amp;"_"&amp;$BC$14,データシート1!$A:$BS,MATCH($BC$12&amp;"_"&amp;BO$20,データシート1!$A$1:$BS$1,0),0)</f>
        <v>16.587342390891198</v>
      </c>
      <c r="BP23" s="40">
        <f>VLOOKUP($AX23&amp;"_"&amp;$BC$14,データシート1!$A:$BS,MATCH($BC$12&amp;"_"&amp;BP$20,データシート1!$A$1:$BS$1,0),0)</f>
        <v>0</v>
      </c>
      <c r="BQ23" s="40">
        <f>VLOOKUP($AX23&amp;"_"&amp;$BC$14,データシート1!$A:$BS,MATCH($BC$12&amp;"_"&amp;BQ$20,データシート1!$A$1:$BS$1,0),0)</f>
        <v>42.644424595108312</v>
      </c>
      <c r="BR23" s="41">
        <f t="shared" si="3"/>
        <v>969.01045229362933</v>
      </c>
      <c r="BT23" s="134" t="str">
        <f t="shared" si="4"/>
        <v>目黒区</v>
      </c>
      <c r="BU23" s="38">
        <f t="shared" ref="BU23:BU68" si="25">BD23</f>
        <v>969.01045229362933</v>
      </c>
      <c r="BV23" s="69">
        <f t="shared" si="16"/>
        <v>3.5097664836995897E-2</v>
      </c>
      <c r="BW23" s="69">
        <f t="shared" si="5"/>
        <v>2.2370864319015745E-2</v>
      </c>
      <c r="BX23" s="69">
        <f t="shared" si="5"/>
        <v>9.3741757605331367E-3</v>
      </c>
      <c r="BY23" s="69">
        <f t="shared" si="5"/>
        <v>3.3526247574470099E-3</v>
      </c>
      <c r="BZ23" s="69">
        <f t="shared" si="5"/>
        <v>0.41481058330593401</v>
      </c>
      <c r="CA23" s="69">
        <f t="shared" si="5"/>
        <v>0.37475420193265291</v>
      </c>
      <c r="CB23" s="69">
        <f t="shared" si="5"/>
        <v>0.13132933051443083</v>
      </c>
      <c r="CC23" s="69">
        <f t="shared" si="5"/>
        <v>0.11421151475544776</v>
      </c>
      <c r="CD23" s="69">
        <f t="shared" si="5"/>
        <v>7.9414488748621101E-2</v>
      </c>
      <c r="CE23" s="69">
        <f t="shared" si="5"/>
        <v>3.4797026006826666E-2</v>
      </c>
      <c r="CF23" s="69">
        <f t="shared" si="5"/>
        <v>1.7117815758983069E-2</v>
      </c>
      <c r="CG23" s="69">
        <f t="shared" si="5"/>
        <v>0</v>
      </c>
      <c r="CH23" s="69">
        <f t="shared" si="5"/>
        <v>4.4008219409986518E-2</v>
      </c>
      <c r="CI23" s="135">
        <f t="shared" si="6"/>
        <v>1</v>
      </c>
      <c r="CK23" s="136" t="str">
        <f t="shared" si="7"/>
        <v>目黒区</v>
      </c>
      <c r="CL23" s="137">
        <f t="shared" si="17"/>
        <v>34.010004078147603</v>
      </c>
      <c r="CM23" s="75">
        <f t="shared" si="18"/>
        <v>0</v>
      </c>
      <c r="CN23" s="76">
        <f t="shared" si="19"/>
        <v>21.67760135196886</v>
      </c>
      <c r="CO23" s="75">
        <f t="shared" si="20"/>
        <v>0</v>
      </c>
      <c r="CP23" s="76">
        <f t="shared" si="8"/>
        <v>9.083674293594191</v>
      </c>
      <c r="CQ23" s="75">
        <f t="shared" si="21"/>
        <v>0</v>
      </c>
      <c r="CR23" s="76">
        <f t="shared" si="9"/>
        <v>3.2487284325845462</v>
      </c>
      <c r="CS23" s="75">
        <f t="shared" si="22"/>
        <v>0</v>
      </c>
      <c r="CT23" s="76">
        <f t="shared" si="10"/>
        <v>401.9557909454673</v>
      </c>
      <c r="CU23" s="77">
        <f t="shared" si="23"/>
        <v>0.27664733909776246</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111.20000000000002</v>
      </c>
      <c r="DB23" s="1081">
        <f>VLOOKUP($AX23&amp;"_"&amp;$CW$14,データシート1!$A:$BS,MATCH($CW$12&amp;"_"&amp;DB$20,データシート1!$A$1:$BS$1,0),0)</f>
        <v>0</v>
      </c>
      <c r="DC23" s="1081">
        <f>VLOOKUP($AX23&amp;"_"&amp;$CW$14,データシート1!$A:$BS,MATCH($CW$12&amp;"_"&amp;DC$20,データシート1!$A$1:$BS$1,0),0)</f>
        <v>0</v>
      </c>
      <c r="DD23" s="1080">
        <f t="shared" si="11"/>
        <v>111.20000000000002</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16</v>
      </c>
      <c r="DJ23" s="74">
        <f>VLOOKUP($AX23&amp;"_"&amp;$DF$14,データシート1!$A:$BS,MATCH($DF$12&amp;"_"&amp;DJ$20,データシート1!$A$1:$BS$1,0),0)</f>
        <v>0</v>
      </c>
      <c r="DK23" s="74">
        <f>VLOOKUP($AX23&amp;"_"&amp;$DF$14,データシート1!$A:$BS,MATCH($DF$12&amp;"_"&amp;DK$20,データシート1!$A$1:$BS$1,0),0)</f>
        <v>0</v>
      </c>
      <c r="DL23" s="78">
        <f t="shared" si="12"/>
        <v>16</v>
      </c>
      <c r="DM23" s="18"/>
      <c r="DN23" s="139">
        <f t="shared" ref="DN23:DN67" si="26">IF($DD23=0,0,ROUND(CX23/$DD23,2))</f>
        <v>0</v>
      </c>
      <c r="DO23" s="140">
        <f t="shared" ref="DO23:DO67" si="27">IF($DD23=0,0,ROUND(CY23/$DD23,2))</f>
        <v>0</v>
      </c>
      <c r="DP23" s="140">
        <f t="shared" si="13"/>
        <v>0</v>
      </c>
      <c r="DQ23" s="140">
        <f t="shared" si="13"/>
        <v>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24201</v>
      </c>
      <c r="AY24" s="20" t="str">
        <f>IF(IFERROR(比較地域マスタ!$Z9,"")=0,"",IFERROR(比較地域マスタ!$Z9,""))</f>
        <v>津市</v>
      </c>
      <c r="BB24" s="122" t="str">
        <f t="shared" si="0"/>
        <v>24201</v>
      </c>
      <c r="BC24" s="123" t="str">
        <f t="shared" si="0"/>
        <v>津市</v>
      </c>
      <c r="BD24" s="40">
        <f t="shared" si="14"/>
        <v>2212.0434783042042</v>
      </c>
      <c r="BE24" s="40">
        <f t="shared" si="15"/>
        <v>953.04481676623959</v>
      </c>
      <c r="BF24" s="40">
        <f>VLOOKUP($AX24&amp;"_"&amp;$BC$14,データシート1!$A:$BS,MATCH($BC$12&amp;"_"&amp;BF$20,データシート1!$A$1:$BS$1,0),0)</f>
        <v>885.74001769985387</v>
      </c>
      <c r="BG24" s="40">
        <f>VLOOKUP($AX24&amp;"_"&amp;$BC$14,データシート1!$A:$BS,MATCH($BC$12&amp;"_"&amp;BG$20,データシート1!$A$1:$BS$1,0),0)</f>
        <v>16.786579338740335</v>
      </c>
      <c r="BH24" s="40">
        <f>VLOOKUP($AX24&amp;"_"&amp;$BC$14,データシート1!$A:$BS,MATCH($BC$12&amp;"_"&amp;BH$20,データシート1!$A$1:$BS$1,0),0)</f>
        <v>50.518219727645395</v>
      </c>
      <c r="BI24" s="40">
        <f>VLOOKUP($AX24&amp;"_"&amp;$BC$14,データシート1!$A:$BS,MATCH($BC$12&amp;"_"&amp;BI$20,データシート1!$A$1:$BS$1,0),0)</f>
        <v>390.97320933950675</v>
      </c>
      <c r="BJ24" s="40">
        <f>VLOOKUP($AX24&amp;"_"&amp;$BC$14,データシート1!$A:$BS,MATCH($BC$12&amp;"_"&amp;BJ$20,データシート1!$A$1:$BS$1,0),0)</f>
        <v>361.0345016898525</v>
      </c>
      <c r="BK24" s="40">
        <f t="shared" si="1"/>
        <v>474.99096749256523</v>
      </c>
      <c r="BL24" s="40">
        <f t="shared" si="2"/>
        <v>455.05854899696158</v>
      </c>
      <c r="BM24" s="40">
        <f>VLOOKUP($AX24&amp;"_"&amp;$BC$14,データシート1!$A:$BS,MATCH($BC$12&amp;"_"&amp;BM$20,データシート1!$A$1:$BS$1,0),0)</f>
        <v>260.36607292172761</v>
      </c>
      <c r="BN24" s="40">
        <f>VLOOKUP($AX24&amp;"_"&amp;$BC$14,データシート1!$A:$BS,MATCH($BC$12&amp;"_"&amp;BN$20,データシート1!$A$1:$BS$1,0),0)</f>
        <v>194.69247607523397</v>
      </c>
      <c r="BO24" s="40">
        <f>VLOOKUP($AX24&amp;"_"&amp;$BC$14,データシート1!$A:$BS,MATCH($BC$12&amp;"_"&amp;BO$20,データシート1!$A$1:$BS$1,0),0)</f>
        <v>16.278080558722419</v>
      </c>
      <c r="BP24" s="40">
        <f>VLOOKUP($AX24&amp;"_"&amp;$BC$14,データシート1!$A:$BS,MATCH($BC$12&amp;"_"&amp;BP$20,データシート1!$A$1:$BS$1,0),0)</f>
        <v>3.6543379368812436</v>
      </c>
      <c r="BQ24" s="40">
        <f>VLOOKUP($AX24&amp;"_"&amp;$BC$14,データシート1!$A:$BS,MATCH($BC$12&amp;"_"&amp;BQ$20,データシート1!$A$1:$BS$1,0),0)</f>
        <v>31.999983016040002</v>
      </c>
      <c r="BR24" s="41">
        <f t="shared" si="3"/>
        <v>2212.0434783042042</v>
      </c>
      <c r="BT24" s="134" t="str">
        <f t="shared" si="4"/>
        <v>津市</v>
      </c>
      <c r="BU24" s="38">
        <f t="shared" si="25"/>
        <v>2212.0434783042042</v>
      </c>
      <c r="BV24" s="69">
        <f t="shared" si="16"/>
        <v>0.43084361863305798</v>
      </c>
      <c r="BW24" s="69">
        <f t="shared" si="5"/>
        <v>0.40041709233440542</v>
      </c>
      <c r="BX24" s="69">
        <f t="shared" si="5"/>
        <v>7.588720340890069E-3</v>
      </c>
      <c r="BY24" s="69">
        <f t="shared" si="5"/>
        <v>2.283780595776248E-2</v>
      </c>
      <c r="BZ24" s="69">
        <f t="shared" si="5"/>
        <v>0.17674752470924959</v>
      </c>
      <c r="CA24" s="69">
        <f t="shared" si="5"/>
        <v>0.16321311277598785</v>
      </c>
      <c r="CB24" s="69">
        <f t="shared" si="5"/>
        <v>0.21472948979135917</v>
      </c>
      <c r="CC24" s="69">
        <f t="shared" si="5"/>
        <v>0.20571862780283973</v>
      </c>
      <c r="CD24" s="69">
        <f t="shared" si="5"/>
        <v>0.11770386770215265</v>
      </c>
      <c r="CE24" s="69">
        <f t="shared" si="5"/>
        <v>8.8014760100687095E-2</v>
      </c>
      <c r="CF24" s="69">
        <f t="shared" si="5"/>
        <v>7.3588429514963756E-3</v>
      </c>
      <c r="CG24" s="69">
        <f t="shared" si="5"/>
        <v>1.6520190370230565E-3</v>
      </c>
      <c r="CH24" s="69">
        <f t="shared" si="5"/>
        <v>1.4466254090345373E-2</v>
      </c>
      <c r="CI24" s="135">
        <f t="shared" si="6"/>
        <v>1</v>
      </c>
      <c r="CK24" s="136" t="str">
        <f t="shared" si="7"/>
        <v>津市</v>
      </c>
      <c r="CL24" s="137">
        <f t="shared" si="17"/>
        <v>953.04481676623959</v>
      </c>
      <c r="CM24" s="75">
        <f t="shared" si="18"/>
        <v>0.19887732105098854</v>
      </c>
      <c r="CN24" s="76">
        <f t="shared" si="19"/>
        <v>885.74001769985387</v>
      </c>
      <c r="CO24" s="75">
        <f t="shared" si="20"/>
        <v>0.21075032884339645</v>
      </c>
      <c r="CP24" s="76">
        <f t="shared" si="8"/>
        <v>16.786579338740335</v>
      </c>
      <c r="CQ24" s="75">
        <f t="shared" si="21"/>
        <v>0</v>
      </c>
      <c r="CR24" s="76">
        <f t="shared" si="9"/>
        <v>50.518219727645395</v>
      </c>
      <c r="CS24" s="75">
        <f t="shared" si="22"/>
        <v>5.6791391610143772E-2</v>
      </c>
      <c r="CT24" s="76">
        <f t="shared" si="10"/>
        <v>390.97320933950675</v>
      </c>
      <c r="CU24" s="77">
        <f t="shared" si="23"/>
        <v>0.14568261619823614</v>
      </c>
      <c r="CV24" s="18"/>
      <c r="CW24" s="1078">
        <f t="shared" si="24"/>
        <v>189.53899999999999</v>
      </c>
      <c r="CX24" s="1081">
        <f>VLOOKUP($AX24&amp;"_"&amp;$CW$14,データシート1!$A:$BS,MATCH($CW$12&amp;"_"&amp;CX$20,データシート1!$A$1:$BS$1,0),0)</f>
        <v>186.67</v>
      </c>
      <c r="CY24" s="1081">
        <f>VLOOKUP($AX24&amp;"_"&amp;$CW$14,データシート1!$A:$BS,MATCH($CW$12&amp;"_"&amp;CY$20,データシート1!$A$1:$BS$1,0),0)</f>
        <v>0</v>
      </c>
      <c r="CZ24" s="1081">
        <f>VLOOKUP($AX24&amp;"_"&amp;$CW$14,データシート1!$A:$BS,MATCH($CW$12&amp;"_"&amp;CZ$20,データシート1!$A$1:$BS$1,0),0)</f>
        <v>2.8690000000000002</v>
      </c>
      <c r="DA24" s="1081">
        <f>VLOOKUP($AX24&amp;"_"&amp;$CW$14,データシート1!$A:$BS,MATCH($CW$12&amp;"_"&amp;DA$20,データシート1!$A$1:$BS$1,0),0)</f>
        <v>56.957999999999998</v>
      </c>
      <c r="DB24" s="1081">
        <f>VLOOKUP($AX24&amp;"_"&amp;$CW$14,データシート1!$A:$BS,MATCH($CW$12&amp;"_"&amp;DB$20,データシート1!$A$1:$BS$1,0),0)</f>
        <v>0</v>
      </c>
      <c r="DC24" s="1081">
        <f>VLOOKUP($AX24&amp;"_"&amp;$CW$14,データシート1!$A:$BS,MATCH($CW$12&amp;"_"&amp;DC$20,データシート1!$A$1:$BS$1,0),0)</f>
        <v>0</v>
      </c>
      <c r="DD24" s="1080">
        <f t="shared" si="11"/>
        <v>246.49699999999999</v>
      </c>
      <c r="DE24" s="18"/>
      <c r="DF24" s="138">
        <f>VLOOKUP($AX24&amp;"_"&amp;$DF$14,データシート1!$A:$BS,MATCH($DF$12&amp;"_"&amp;DF$20,データシート1!$A$1:$BS$1,0),0)</f>
        <v>28</v>
      </c>
      <c r="DG24" s="74">
        <f>VLOOKUP($AX24&amp;"_"&amp;$DF$14,データシート1!$A:$BS,MATCH($DF$12&amp;"_"&amp;DG$20,データシート1!$A$1:$BS$1,0),0)</f>
        <v>0</v>
      </c>
      <c r="DH24" s="74">
        <f>VLOOKUP($AX24&amp;"_"&amp;$DF$14,データシート1!$A:$BS,MATCH($DF$12&amp;"_"&amp;DH$20,データシート1!$A$1:$BS$1,0),0)</f>
        <v>1</v>
      </c>
      <c r="DI24" s="74">
        <f>VLOOKUP($AX24&amp;"_"&amp;$DF$14,データシート1!$A:$BS,MATCH($DF$12&amp;"_"&amp;DI$20,データシート1!$A$1:$BS$1,0),0)</f>
        <v>8</v>
      </c>
      <c r="DJ24" s="74">
        <f>VLOOKUP($AX24&amp;"_"&amp;$DF$14,データシート1!$A:$BS,MATCH($DF$12&amp;"_"&amp;DJ$20,データシート1!$A$1:$BS$1,0),0)</f>
        <v>0</v>
      </c>
      <c r="DK24" s="74">
        <f>VLOOKUP($AX24&amp;"_"&amp;$DF$14,データシート1!$A:$BS,MATCH($DF$12&amp;"_"&amp;DK$20,データシート1!$A$1:$BS$1,0),0)</f>
        <v>0</v>
      </c>
      <c r="DL24" s="78">
        <f t="shared" si="12"/>
        <v>37</v>
      </c>
      <c r="DM24" s="18"/>
      <c r="DN24" s="139">
        <f t="shared" si="26"/>
        <v>0.76</v>
      </c>
      <c r="DO24" s="140">
        <f t="shared" si="27"/>
        <v>0</v>
      </c>
      <c r="DP24" s="140">
        <f t="shared" si="13"/>
        <v>0.01</v>
      </c>
      <c r="DQ24" s="140">
        <f t="shared" si="13"/>
        <v>0.23</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02201</v>
      </c>
      <c r="AY25" s="20" t="str">
        <f>IF(IFERROR(比較地域マスタ!$Z10,"")=0,"",IFERROR(比較地域マスタ!$Z10,""))</f>
        <v>青森市</v>
      </c>
      <c r="BB25" s="122" t="str">
        <f t="shared" si="0"/>
        <v>02201</v>
      </c>
      <c r="BC25" s="123" t="str">
        <f t="shared" si="0"/>
        <v>青森市</v>
      </c>
      <c r="BD25" s="40">
        <f t="shared" si="14"/>
        <v>1952.4734429492939</v>
      </c>
      <c r="BE25" s="40">
        <f t="shared" si="15"/>
        <v>283.91654299730919</v>
      </c>
      <c r="BF25" s="40">
        <f>VLOOKUP($AX25&amp;"_"&amp;$BC$14,データシート1!$A:$BS,MATCH($BC$12&amp;"_"&amp;BF$20,データシート1!$A$1:$BS$1,0),0)</f>
        <v>233.51406051698149</v>
      </c>
      <c r="BG25" s="40">
        <f>VLOOKUP($AX25&amp;"_"&amp;$BC$14,データシート1!$A:$BS,MATCH($BC$12&amp;"_"&amp;BG$20,データシート1!$A$1:$BS$1,0),0)</f>
        <v>29.563154944113744</v>
      </c>
      <c r="BH25" s="40">
        <f>VLOOKUP($AX25&amp;"_"&amp;$BC$14,データシート1!$A:$BS,MATCH($BC$12&amp;"_"&amp;BH$20,データシート1!$A$1:$BS$1,0),0)</f>
        <v>20.839327536213951</v>
      </c>
      <c r="BI25" s="40">
        <f>VLOOKUP($AX25&amp;"_"&amp;$BC$14,データシート1!$A:$BS,MATCH($BC$12&amp;"_"&amp;BI$20,データシート1!$A$1:$BS$1,0),0)</f>
        <v>425.23796223128386</v>
      </c>
      <c r="BJ25" s="40">
        <f>VLOOKUP($AX25&amp;"_"&amp;$BC$14,データシート1!$A:$BS,MATCH($BC$12&amp;"_"&amp;BJ$20,データシート1!$A$1:$BS$1,0),0)</f>
        <v>624.85768251221191</v>
      </c>
      <c r="BK25" s="40">
        <f t="shared" si="1"/>
        <v>585.05327985130782</v>
      </c>
      <c r="BL25" s="40">
        <f t="shared" si="2"/>
        <v>384.72597124345737</v>
      </c>
      <c r="BM25" s="40">
        <f>VLOOKUP($AX25&amp;"_"&amp;$BC$14,データシート1!$A:$BS,MATCH($BC$12&amp;"_"&amp;BM$20,データシート1!$A$1:$BS$1,0),0)</f>
        <v>215.02441518990153</v>
      </c>
      <c r="BN25" s="40">
        <f>VLOOKUP($AX25&amp;"_"&amp;$BC$14,データシート1!$A:$BS,MATCH($BC$12&amp;"_"&amp;BN$20,データシート1!$A$1:$BS$1,0),0)</f>
        <v>169.70155605355586</v>
      </c>
      <c r="BO25" s="40">
        <f>VLOOKUP($AX25&amp;"_"&amp;$BC$14,データシート1!$A:$BS,MATCH($BC$12&amp;"_"&amp;BO$20,データシート1!$A$1:$BS$1,0),0)</f>
        <v>16.418059126800337</v>
      </c>
      <c r="BP25" s="40">
        <f>VLOOKUP($AX25&amp;"_"&amp;$BC$14,データシート1!$A:$BS,MATCH($BC$12&amp;"_"&amp;BP$20,データシート1!$A$1:$BS$1,0),0)</f>
        <v>183.90924948105007</v>
      </c>
      <c r="BQ25" s="40">
        <f>VLOOKUP($AX25&amp;"_"&amp;$BC$14,データシート1!$A:$BS,MATCH($BC$12&amp;"_"&amp;BQ$20,データシート1!$A$1:$BS$1,0),0)</f>
        <v>33.407975357181208</v>
      </c>
      <c r="BR25" s="41">
        <f t="shared" si="3"/>
        <v>1952.4734429492939</v>
      </c>
      <c r="BT25" s="134" t="str">
        <f t="shared" si="4"/>
        <v>青森市</v>
      </c>
      <c r="BU25" s="38">
        <f t="shared" si="25"/>
        <v>1952.4734429492939</v>
      </c>
      <c r="BV25" s="69">
        <f t="shared" si="16"/>
        <v>0.1454137796458021</v>
      </c>
      <c r="BW25" s="69">
        <f t="shared" si="5"/>
        <v>0.11959909690973752</v>
      </c>
      <c r="BX25" s="69">
        <f t="shared" si="5"/>
        <v>1.5141386455662795E-2</v>
      </c>
      <c r="BY25" s="69">
        <f t="shared" si="5"/>
        <v>1.0673296280401777E-2</v>
      </c>
      <c r="BZ25" s="69">
        <f t="shared" si="5"/>
        <v>0.21779449229739273</v>
      </c>
      <c r="CA25" s="69">
        <f t="shared" si="5"/>
        <v>0.32003389586100484</v>
      </c>
      <c r="CB25" s="69">
        <f t="shared" si="5"/>
        <v>0.29964724076736227</v>
      </c>
      <c r="CC25" s="69">
        <f t="shared" si="5"/>
        <v>0.19704543108269501</v>
      </c>
      <c r="CD25" s="69">
        <f t="shared" si="5"/>
        <v>0.11012923938422334</v>
      </c>
      <c r="CE25" s="69">
        <f t="shared" si="5"/>
        <v>8.6916191698471687E-2</v>
      </c>
      <c r="CF25" s="69">
        <f t="shared" si="5"/>
        <v>8.4088514423019053E-3</v>
      </c>
      <c r="CG25" s="69">
        <f t="shared" si="5"/>
        <v>9.4192958242365302E-2</v>
      </c>
      <c r="CH25" s="69">
        <f t="shared" si="5"/>
        <v>1.7110591428438095E-2</v>
      </c>
      <c r="CI25" s="135">
        <f t="shared" si="6"/>
        <v>1</v>
      </c>
      <c r="CK25" s="136" t="str">
        <f t="shared" si="7"/>
        <v>青森市</v>
      </c>
      <c r="CL25" s="137">
        <f t="shared" si="17"/>
        <v>283.91654299730919</v>
      </c>
      <c r="CM25" s="75">
        <f t="shared" si="18"/>
        <v>6.082068983265853E-2</v>
      </c>
      <c r="CN25" s="76">
        <f t="shared" si="19"/>
        <v>233.51406051698149</v>
      </c>
      <c r="CO25" s="75">
        <f t="shared" si="20"/>
        <v>7.3948437887508905E-2</v>
      </c>
      <c r="CP25" s="76">
        <f t="shared" si="8"/>
        <v>29.563154944113744</v>
      </c>
      <c r="CQ25" s="75">
        <f t="shared" si="21"/>
        <v>0</v>
      </c>
      <c r="CR25" s="76">
        <f t="shared" si="9"/>
        <v>20.839327536213951</v>
      </c>
      <c r="CS25" s="75">
        <f t="shared" si="22"/>
        <v>0</v>
      </c>
      <c r="CT25" s="76">
        <f t="shared" si="10"/>
        <v>425.23796223128386</v>
      </c>
      <c r="CU25" s="77">
        <f t="shared" si="23"/>
        <v>0.98185260273849528</v>
      </c>
      <c r="CV25" s="18"/>
      <c r="CW25" s="1078">
        <f t="shared" si="24"/>
        <v>17.268000000000001</v>
      </c>
      <c r="CX25" s="1081">
        <f>VLOOKUP($AX25&amp;"_"&amp;$CW$14,データシート1!$A:$BS,MATCH($CW$12&amp;"_"&amp;CX$20,データシート1!$A$1:$BS$1,0),0)</f>
        <v>17.268000000000001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417.52100000000002</v>
      </c>
      <c r="DB25" s="1081">
        <f>VLOOKUP($AX25&amp;"_"&amp;$CW$14,データシート1!$A:$BS,MATCH($CW$12&amp;"_"&amp;DB$20,データシート1!$A$1:$BS$1,0),0)</f>
        <v>0</v>
      </c>
      <c r="DC25" s="1081">
        <f>VLOOKUP($AX25&amp;"_"&amp;$CW$14,データシート1!$A:$BS,MATCH($CW$12&amp;"_"&amp;DC$20,データシート1!$A$1:$BS$1,0),0)</f>
        <v>0</v>
      </c>
      <c r="DD25" s="1080">
        <f t="shared" si="11"/>
        <v>434.78899999999999</v>
      </c>
      <c r="DE25" s="18"/>
      <c r="DF25" s="138">
        <f>VLOOKUP($AX25&amp;"_"&amp;$DF$14,データシート1!$A:$BS,MATCH($DF$12&amp;"_"&amp;DF$20,データシート1!$A$1:$BS$1,0),0)</f>
        <v>4</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16</v>
      </c>
      <c r="DJ25" s="74">
        <f>VLOOKUP($AX25&amp;"_"&amp;$DF$14,データシート1!$A:$BS,MATCH($DF$12&amp;"_"&amp;DJ$20,データシート1!$A$1:$BS$1,0),0)</f>
        <v>0</v>
      </c>
      <c r="DK25" s="74">
        <f>VLOOKUP($AX25&amp;"_"&amp;$DF$14,データシート1!$A:$BS,MATCH($DF$12&amp;"_"&amp;DK$20,データシート1!$A$1:$BS$1,0),0)</f>
        <v>0</v>
      </c>
      <c r="DL25" s="78">
        <f t="shared" si="12"/>
        <v>20</v>
      </c>
      <c r="DM25" s="18"/>
      <c r="DN25" s="139">
        <f t="shared" si="26"/>
        <v>0.04</v>
      </c>
      <c r="DO25" s="140">
        <f t="shared" si="27"/>
        <v>0</v>
      </c>
      <c r="DP25" s="140">
        <f t="shared" si="13"/>
        <v>0</v>
      </c>
      <c r="DQ25" s="140">
        <f t="shared" si="13"/>
        <v>0.96</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07201</v>
      </c>
      <c r="AY26" s="20" t="str">
        <f>IF(IFERROR(比較地域マスタ!$Z11,"")=0,"",IFERROR(比較地域マスタ!$Z11,""))</f>
        <v>福島市</v>
      </c>
      <c r="BB26" s="122" t="str">
        <f t="shared" si="0"/>
        <v>07201</v>
      </c>
      <c r="BC26" s="123" t="str">
        <f t="shared" si="0"/>
        <v>福島市</v>
      </c>
      <c r="BD26" s="40">
        <f t="shared" si="14"/>
        <v>1718.1515258622001</v>
      </c>
      <c r="BE26" s="40">
        <f t="shared" si="15"/>
        <v>391.58315941792182</v>
      </c>
      <c r="BF26" s="40">
        <f>VLOOKUP($AX26&amp;"_"&amp;$BC$14,データシート1!$A:$BS,MATCH($BC$12&amp;"_"&amp;BF$20,データシート1!$A$1:$BS$1,0),0)</f>
        <v>343.56628943442701</v>
      </c>
      <c r="BG26" s="40">
        <f>VLOOKUP($AX26&amp;"_"&amp;$BC$14,データシート1!$A:$BS,MATCH($BC$12&amp;"_"&amp;BG$20,データシート1!$A$1:$BS$1,0),0)</f>
        <v>22.327836484517238</v>
      </c>
      <c r="BH26" s="40">
        <f>VLOOKUP($AX26&amp;"_"&amp;$BC$14,データシート1!$A:$BS,MATCH($BC$12&amp;"_"&amp;BH$20,データシート1!$A$1:$BS$1,0),0)</f>
        <v>25.689033498977548</v>
      </c>
      <c r="BI26" s="40">
        <f>VLOOKUP($AX26&amp;"_"&amp;$BC$14,データシート1!$A:$BS,MATCH($BC$12&amp;"_"&amp;BI$20,データシート1!$A$1:$BS$1,0),0)</f>
        <v>425.76601370700672</v>
      </c>
      <c r="BJ26" s="40">
        <f>VLOOKUP($AX26&amp;"_"&amp;$BC$14,データシート1!$A:$BS,MATCH($BC$12&amp;"_"&amp;BJ$20,データシート1!$A$1:$BS$1,0),0)</f>
        <v>422.58698943558272</v>
      </c>
      <c r="BK26" s="40">
        <f t="shared" si="1"/>
        <v>442.923679672449</v>
      </c>
      <c r="BL26" s="40">
        <f t="shared" si="2"/>
        <v>426.67071742459484</v>
      </c>
      <c r="BM26" s="40">
        <f>VLOOKUP($AX26&amp;"_"&amp;$BC$14,データシート1!$A:$BS,MATCH($BC$12&amp;"_"&amp;BM$20,データシート1!$A$1:$BS$1,0),0)</f>
        <v>255.07201455137275</v>
      </c>
      <c r="BN26" s="40">
        <f>VLOOKUP($AX26&amp;"_"&amp;$BC$14,データシート1!$A:$BS,MATCH($BC$12&amp;"_"&amp;BN$20,データシート1!$A$1:$BS$1,0),0)</f>
        <v>171.59870287322207</v>
      </c>
      <c r="BO26" s="40">
        <f>VLOOKUP($AX26&amp;"_"&amp;$BC$14,データシート1!$A:$BS,MATCH($BC$12&amp;"_"&amp;BO$20,データシート1!$A$1:$BS$1,0),0)</f>
        <v>16.252962247854185</v>
      </c>
      <c r="BP26" s="40">
        <f>VLOOKUP($AX26&amp;"_"&amp;$BC$14,データシート1!$A:$BS,MATCH($BC$12&amp;"_"&amp;BP$20,データシート1!$A$1:$BS$1,0),0)</f>
        <v>0</v>
      </c>
      <c r="BQ26" s="40">
        <f>VLOOKUP($AX26&amp;"_"&amp;$BC$14,データシート1!$A:$BS,MATCH($BC$12&amp;"_"&amp;BQ$20,データシート1!$A$1:$BS$1,0),0)</f>
        <v>35.291683629239998</v>
      </c>
      <c r="BR26" s="41">
        <f t="shared" si="3"/>
        <v>1718.1515258622001</v>
      </c>
      <c r="BT26" s="134" t="str">
        <f t="shared" si="4"/>
        <v>福島市</v>
      </c>
      <c r="BU26" s="38">
        <f t="shared" si="25"/>
        <v>1718.1515258622001</v>
      </c>
      <c r="BV26" s="69">
        <f t="shared" si="16"/>
        <v>0.22790956066661128</v>
      </c>
      <c r="BW26" s="69">
        <f t="shared" si="5"/>
        <v>0.19996274150617718</v>
      </c>
      <c r="BX26" s="69">
        <f t="shared" si="5"/>
        <v>1.2995266219789735E-2</v>
      </c>
      <c r="BY26" s="69">
        <f t="shared" si="5"/>
        <v>1.4951552940644345E-2</v>
      </c>
      <c r="BZ26" s="69">
        <f t="shared" si="5"/>
        <v>0.24780469434635546</v>
      </c>
      <c r="CA26" s="69">
        <f t="shared" si="5"/>
        <v>0.24595443595902916</v>
      </c>
      <c r="CB26" s="69">
        <f t="shared" si="5"/>
        <v>0.25779081356062689</v>
      </c>
      <c r="CC26" s="69">
        <f t="shared" si="5"/>
        <v>0.24833125076700299</v>
      </c>
      <c r="CD26" s="69">
        <f t="shared" si="5"/>
        <v>0.14845722901149414</v>
      </c>
      <c r="CE26" s="69">
        <f t="shared" si="5"/>
        <v>9.9874021755508829E-2</v>
      </c>
      <c r="CF26" s="69">
        <f t="shared" si="5"/>
        <v>9.4595627936238918E-3</v>
      </c>
      <c r="CG26" s="69">
        <f t="shared" si="5"/>
        <v>0</v>
      </c>
      <c r="CH26" s="69">
        <f t="shared" si="5"/>
        <v>2.0540495467377351E-2</v>
      </c>
      <c r="CI26" s="135">
        <f t="shared" si="6"/>
        <v>1</v>
      </c>
      <c r="CK26" s="136" t="str">
        <f t="shared" si="7"/>
        <v>福島市</v>
      </c>
      <c r="CL26" s="137">
        <f t="shared" si="17"/>
        <v>391.58315941792182</v>
      </c>
      <c r="CM26" s="75">
        <f t="shared" si="18"/>
        <v>0.57691193956299813</v>
      </c>
      <c r="CN26" s="76">
        <f t="shared" si="19"/>
        <v>343.56628943442701</v>
      </c>
      <c r="CO26" s="75">
        <f t="shared" si="20"/>
        <v>0.65754122842461504</v>
      </c>
      <c r="CP26" s="76">
        <f t="shared" si="8"/>
        <v>22.327836484517238</v>
      </c>
      <c r="CQ26" s="75">
        <f t="shared" si="21"/>
        <v>0</v>
      </c>
      <c r="CR26" s="76">
        <f t="shared" si="9"/>
        <v>25.689033498977548</v>
      </c>
      <c r="CS26" s="75">
        <f t="shared" si="22"/>
        <v>0</v>
      </c>
      <c r="CT26" s="76">
        <f t="shared" si="10"/>
        <v>425.76601370700672</v>
      </c>
      <c r="CU26" s="77">
        <f t="shared" si="23"/>
        <v>0.25734087849341386</v>
      </c>
      <c r="CV26" s="18"/>
      <c r="CW26" s="1078">
        <f t="shared" si="24"/>
        <v>225.90899999999999</v>
      </c>
      <c r="CX26" s="1081">
        <f>VLOOKUP($AX26&amp;"_"&amp;$CW$14,データシート1!$A:$BS,MATCH($CW$12&amp;"_"&amp;CX$20,データシート1!$A$1:$BS$1,0),0)</f>
        <v>225.90899999999999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109.56700000000001</v>
      </c>
      <c r="DB26" s="1081">
        <f>VLOOKUP($AX26&amp;"_"&amp;$CW$14,データシート1!$A:$BS,MATCH($CW$12&amp;"_"&amp;DB$20,データシート1!$A$1:$BS$1,0),0)</f>
        <v>0</v>
      </c>
      <c r="DC26" s="1081">
        <f>VLOOKUP($AX26&amp;"_"&amp;$CW$14,データシート1!$A:$BS,MATCH($CW$12&amp;"_"&amp;DC$20,データシート1!$A$1:$BS$1,0),0)</f>
        <v>0</v>
      </c>
      <c r="DD26" s="1080">
        <f t="shared" si="11"/>
        <v>335.476</v>
      </c>
      <c r="DE26" s="18"/>
      <c r="DF26" s="138">
        <f>VLOOKUP($AX26&amp;"_"&amp;$DF$14,データシート1!$A:$BS,MATCH($DF$12&amp;"_"&amp;DF$20,データシート1!$A$1:$BS$1,0),0)</f>
        <v>19</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13</v>
      </c>
      <c r="DJ26" s="74">
        <f>VLOOKUP($AX26&amp;"_"&amp;$DF$14,データシート1!$A:$BS,MATCH($DF$12&amp;"_"&amp;DJ$20,データシート1!$A$1:$BS$1,0),0)</f>
        <v>0</v>
      </c>
      <c r="DK26" s="74">
        <f>VLOOKUP($AX26&amp;"_"&amp;$DF$14,データシート1!$A:$BS,MATCH($DF$12&amp;"_"&amp;DK$20,データシート1!$A$1:$BS$1,0),0)</f>
        <v>0</v>
      </c>
      <c r="DL26" s="78">
        <f t="shared" si="12"/>
        <v>32</v>
      </c>
      <c r="DM26" s="18"/>
      <c r="DN26" s="139">
        <f t="shared" si="26"/>
        <v>0.67</v>
      </c>
      <c r="DO26" s="140">
        <f t="shared" si="27"/>
        <v>0</v>
      </c>
      <c r="DP26" s="140">
        <f t="shared" si="13"/>
        <v>0</v>
      </c>
      <c r="DQ26" s="140">
        <f t="shared" si="13"/>
        <v>0.33</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12219</v>
      </c>
      <c r="AY27" s="20" t="str">
        <f>IF(IFERROR(比較地域マスタ!$Z12,"")=0,"",IFERROR(比較地域マスタ!$Z12,""))</f>
        <v>市原市</v>
      </c>
      <c r="BB27" s="122" t="str">
        <f t="shared" si="0"/>
        <v>12219</v>
      </c>
      <c r="BC27" s="123" t="str">
        <f t="shared" si="0"/>
        <v>市原市</v>
      </c>
      <c r="BD27" s="40">
        <f t="shared" si="14"/>
        <v>12799.397173902591</v>
      </c>
      <c r="BE27" s="40">
        <f t="shared" si="15"/>
        <v>11625.742467240607</v>
      </c>
      <c r="BF27" s="40">
        <f>VLOOKUP($AX27&amp;"_"&amp;$BC$14,データシート1!$A:$BS,MATCH($BC$12&amp;"_"&amp;BF$20,データシート1!$A$1:$BS$1,0),0)</f>
        <v>11567.9478650158</v>
      </c>
      <c r="BG27" s="40">
        <f>VLOOKUP($AX27&amp;"_"&amp;$BC$14,データシート1!$A:$BS,MATCH($BC$12&amp;"_"&amp;BG$20,データシート1!$A$1:$BS$1,0),0)</f>
        <v>25.541318189104388</v>
      </c>
      <c r="BH27" s="40">
        <f>VLOOKUP($AX27&amp;"_"&amp;$BC$14,データシート1!$A:$BS,MATCH($BC$12&amp;"_"&amp;BH$20,データシート1!$A$1:$BS$1,0),0)</f>
        <v>32.253284035702599</v>
      </c>
      <c r="BI27" s="40">
        <f>VLOOKUP($AX27&amp;"_"&amp;$BC$14,データシート1!$A:$BS,MATCH($BC$12&amp;"_"&amp;BI$20,データシート1!$A$1:$BS$1,0),0)</f>
        <v>324.98052529824247</v>
      </c>
      <c r="BJ27" s="40">
        <f>VLOOKUP($AX27&amp;"_"&amp;$BC$14,データシート1!$A:$BS,MATCH($BC$12&amp;"_"&amp;BJ$20,データシート1!$A$1:$BS$1,0),0)</f>
        <v>300.60376163381216</v>
      </c>
      <c r="BK27" s="40">
        <f t="shared" si="1"/>
        <v>501.5668223369787</v>
      </c>
      <c r="BL27" s="40">
        <f t="shared" si="2"/>
        <v>442.33307696811659</v>
      </c>
      <c r="BM27" s="40">
        <f>VLOOKUP($AX27&amp;"_"&amp;$BC$14,データシート1!$A:$BS,MATCH($BC$12&amp;"_"&amp;BM$20,データシート1!$A$1:$BS$1,0),0)</f>
        <v>235.57510172668751</v>
      </c>
      <c r="BN27" s="40">
        <f>VLOOKUP($AX27&amp;"_"&amp;$BC$14,データシート1!$A:$BS,MATCH($BC$12&amp;"_"&amp;BN$20,データシート1!$A$1:$BS$1,0),0)</f>
        <v>206.75797524142908</v>
      </c>
      <c r="BO27" s="40">
        <f>VLOOKUP($AX27&amp;"_"&amp;$BC$14,データシート1!$A:$BS,MATCH($BC$12&amp;"_"&amp;BO$20,データシート1!$A$1:$BS$1,0),0)</f>
        <v>16.142406302131313</v>
      </c>
      <c r="BP27" s="40">
        <f>VLOOKUP($AX27&amp;"_"&amp;$BC$14,データシート1!$A:$BS,MATCH($BC$12&amp;"_"&amp;BP$20,データシート1!$A$1:$BS$1,0),0)</f>
        <v>43.091339066730797</v>
      </c>
      <c r="BQ27" s="40">
        <f>VLOOKUP($AX27&amp;"_"&amp;$BC$14,データシート1!$A:$BS,MATCH($BC$12&amp;"_"&amp;BQ$20,データシート1!$A$1:$BS$1,0),0)</f>
        <v>46.503597392949992</v>
      </c>
      <c r="BR27" s="41">
        <f t="shared" si="3"/>
        <v>12799.397173902591</v>
      </c>
      <c r="BT27" s="134" t="str">
        <f t="shared" si="4"/>
        <v>市原市</v>
      </c>
      <c r="BU27" s="38">
        <f t="shared" si="25"/>
        <v>12799.397173902591</v>
      </c>
      <c r="BV27" s="69">
        <f t="shared" si="16"/>
        <v>0.90830390754222279</v>
      </c>
      <c r="BW27" s="69">
        <f t="shared" si="5"/>
        <v>0.90378849158633323</v>
      </c>
      <c r="BX27" s="69">
        <f t="shared" si="5"/>
        <v>1.9955094636161471E-3</v>
      </c>
      <c r="BY27" s="69">
        <f t="shared" si="5"/>
        <v>2.5199064922733728E-3</v>
      </c>
      <c r="BZ27" s="69">
        <f t="shared" si="5"/>
        <v>2.5390299315100832E-2</v>
      </c>
      <c r="CA27" s="69">
        <f t="shared" si="5"/>
        <v>2.3485774958740248E-2</v>
      </c>
      <c r="CB27" s="69">
        <f t="shared" si="5"/>
        <v>3.9186753526146638E-2</v>
      </c>
      <c r="CC27" s="69">
        <f t="shared" si="5"/>
        <v>3.4558899216754854E-2</v>
      </c>
      <c r="CD27" s="69">
        <f t="shared" si="5"/>
        <v>1.8405171628474409E-2</v>
      </c>
      <c r="CE27" s="69">
        <f t="shared" si="5"/>
        <v>1.6153727588280448E-2</v>
      </c>
      <c r="CF27" s="69">
        <f t="shared" si="5"/>
        <v>1.2611848888512476E-3</v>
      </c>
      <c r="CG27" s="69">
        <f t="shared" si="5"/>
        <v>3.3666694205405348E-3</v>
      </c>
      <c r="CH27" s="69">
        <f t="shared" si="5"/>
        <v>3.6332646577894143E-3</v>
      </c>
      <c r="CI27" s="135">
        <f t="shared" si="6"/>
        <v>1</v>
      </c>
      <c r="CK27" s="136" t="str">
        <f t="shared" si="7"/>
        <v>市原市</v>
      </c>
      <c r="CL27" s="137">
        <f t="shared" si="17"/>
        <v>11625.742467240607</v>
      </c>
      <c r="CM27" s="75">
        <f t="shared" si="18"/>
        <v>0.6621276036081909</v>
      </c>
      <c r="CN27" s="76">
        <f t="shared" si="19"/>
        <v>11567.9478650158</v>
      </c>
      <c r="CO27" s="75">
        <f t="shared" si="20"/>
        <v>0.66543565806340943</v>
      </c>
      <c r="CP27" s="76">
        <f t="shared" si="8"/>
        <v>25.541318189104388</v>
      </c>
      <c r="CQ27" s="75">
        <f t="shared" si="21"/>
        <v>0</v>
      </c>
      <c r="CR27" s="76">
        <f t="shared" si="9"/>
        <v>32.253284035702599</v>
      </c>
      <c r="CS27" s="75">
        <f t="shared" si="22"/>
        <v>0</v>
      </c>
      <c r="CT27" s="76">
        <f t="shared" si="10"/>
        <v>324.98052529824247</v>
      </c>
      <c r="CU27" s="77">
        <f t="shared" si="23"/>
        <v>0.10168917035773752</v>
      </c>
      <c r="CV27" s="18"/>
      <c r="CW27" s="1078">
        <f t="shared" si="24"/>
        <v>7697.7250000000004</v>
      </c>
      <c r="CX27" s="1081">
        <f>VLOOKUP($AX27&amp;"_"&amp;$CW$14,データシート1!$A:$BS,MATCH($CW$12&amp;"_"&amp;CX$20,データシート1!$A$1:$BS$1,0),0)</f>
        <v>7697.7250000000004</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33.047000000000004</v>
      </c>
      <c r="DB27" s="1081">
        <f>VLOOKUP($AX27&amp;"_"&amp;$CW$14,データシート1!$A:$BS,MATCH($CW$12&amp;"_"&amp;DB$20,データシート1!$A$1:$BS$1,0),0)</f>
        <v>4001.8380000000002</v>
      </c>
      <c r="DC27" s="1081">
        <f>VLOOKUP($AX27&amp;"_"&amp;$CW$14,データシート1!$A:$BS,MATCH($CW$12&amp;"_"&amp;DC$20,データシート1!$A$1:$BS$1,0),0)</f>
        <v>0</v>
      </c>
      <c r="DD27" s="1080">
        <f t="shared" si="11"/>
        <v>11732.61</v>
      </c>
      <c r="DE27" s="18"/>
      <c r="DF27" s="138">
        <f>VLOOKUP($AX27&amp;"_"&amp;$DF$14,データシート1!$A:$BS,MATCH($DF$12&amp;"_"&amp;DF$20,データシート1!$A$1:$BS$1,0),0)</f>
        <v>48</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7</v>
      </c>
      <c r="DJ27" s="74">
        <f>VLOOKUP($AX27&amp;"_"&amp;$DF$14,データシート1!$A:$BS,MATCH($DF$12&amp;"_"&amp;DJ$20,データシート1!$A$1:$BS$1,0),0)</f>
        <v>6</v>
      </c>
      <c r="DK27" s="74">
        <f>VLOOKUP($AX27&amp;"_"&amp;$DF$14,データシート1!$A:$BS,MATCH($DF$12&amp;"_"&amp;DK$20,データシート1!$A$1:$BS$1,0),0)</f>
        <v>0</v>
      </c>
      <c r="DL27" s="78">
        <f t="shared" si="12"/>
        <v>61</v>
      </c>
      <c r="DM27" s="18"/>
      <c r="DN27" s="139">
        <f t="shared" si="26"/>
        <v>0.66</v>
      </c>
      <c r="DO27" s="140">
        <f t="shared" si="27"/>
        <v>0</v>
      </c>
      <c r="DP27" s="140">
        <f t="shared" si="13"/>
        <v>0</v>
      </c>
      <c r="DQ27" s="140">
        <f t="shared" si="13"/>
        <v>0</v>
      </c>
      <c r="DR27" s="140">
        <f t="shared" si="13"/>
        <v>0.34</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08201</v>
      </c>
      <c r="AY28" s="20" t="str">
        <f>IF(IFERROR(比較地域マスタ!$Z13,"")=0,"",IFERROR(比較地域マスタ!$Z13,""))</f>
        <v>水戸市</v>
      </c>
      <c r="BB28" s="122" t="str">
        <f t="shared" si="0"/>
        <v>08201</v>
      </c>
      <c r="BC28" s="123" t="str">
        <f t="shared" si="0"/>
        <v>水戸市</v>
      </c>
      <c r="BD28" s="40">
        <f t="shared" si="14"/>
        <v>1707.3217709965545</v>
      </c>
      <c r="BE28" s="40">
        <f t="shared" si="15"/>
        <v>234.58611391246458</v>
      </c>
      <c r="BF28" s="40">
        <f>VLOOKUP($AX28&amp;"_"&amp;$BC$14,データシート1!$A:$BS,MATCH($BC$12&amp;"_"&amp;BF$20,データシート1!$A$1:$BS$1,0),0)</f>
        <v>189.12998006840891</v>
      </c>
      <c r="BG28" s="40">
        <f>VLOOKUP($AX28&amp;"_"&amp;$BC$14,データシート1!$A:$BS,MATCH($BC$12&amp;"_"&amp;BG$20,データシート1!$A$1:$BS$1,0),0)</f>
        <v>22.516305160518417</v>
      </c>
      <c r="BH28" s="40">
        <f>VLOOKUP($AX28&amp;"_"&amp;$BC$14,データシート1!$A:$BS,MATCH($BC$12&amp;"_"&amp;BH$20,データシート1!$A$1:$BS$1,0),0)</f>
        <v>22.939828683537264</v>
      </c>
      <c r="BI28" s="40">
        <f>VLOOKUP($AX28&amp;"_"&amp;$BC$14,データシート1!$A:$BS,MATCH($BC$12&amp;"_"&amp;BI$20,データシート1!$A$1:$BS$1,0),0)</f>
        <v>553.58675611027729</v>
      </c>
      <c r="BJ28" s="40">
        <f>VLOOKUP($AX28&amp;"_"&amp;$BC$14,データシート1!$A:$BS,MATCH($BC$12&amp;"_"&amp;BJ$20,データシート1!$A$1:$BS$1,0),0)</f>
        <v>389.82714043641971</v>
      </c>
      <c r="BK28" s="40">
        <f t="shared" si="1"/>
        <v>479.26734705851334</v>
      </c>
      <c r="BL28" s="40">
        <f t="shared" si="2"/>
        <v>463.26592169836783</v>
      </c>
      <c r="BM28" s="40">
        <f>VLOOKUP($AX28&amp;"_"&amp;$BC$14,データシート1!$A:$BS,MATCH($BC$12&amp;"_"&amp;BM$20,データシート1!$A$1:$BS$1,0),0)</f>
        <v>272.84202596738288</v>
      </c>
      <c r="BN28" s="40">
        <f>VLOOKUP($AX28&amp;"_"&amp;$BC$14,データシート1!$A:$BS,MATCH($BC$12&amp;"_"&amp;BN$20,データシート1!$A$1:$BS$1,0),0)</f>
        <v>190.42389573098495</v>
      </c>
      <c r="BO28" s="40">
        <f>VLOOKUP($AX28&amp;"_"&amp;$BC$14,データシート1!$A:$BS,MATCH($BC$12&amp;"_"&amp;BO$20,データシート1!$A$1:$BS$1,0),0)</f>
        <v>16.001425360145507</v>
      </c>
      <c r="BP28" s="40">
        <f>VLOOKUP($AX28&amp;"_"&amp;$BC$14,データシート1!$A:$BS,MATCH($BC$12&amp;"_"&amp;BP$20,データシート1!$A$1:$BS$1,0),0)</f>
        <v>0</v>
      </c>
      <c r="BQ28" s="40">
        <f>VLOOKUP($AX28&amp;"_"&amp;$BC$14,データシート1!$A:$BS,MATCH($BC$12&amp;"_"&amp;BQ$20,データシート1!$A$1:$BS$1,0),0)</f>
        <v>50.054413478879397</v>
      </c>
      <c r="BR28" s="41">
        <f t="shared" si="3"/>
        <v>1707.3217709965545</v>
      </c>
      <c r="BT28" s="134" t="str">
        <f t="shared" si="4"/>
        <v>水戸市</v>
      </c>
      <c r="BU28" s="38">
        <f t="shared" si="25"/>
        <v>1707.3217709965545</v>
      </c>
      <c r="BV28" s="69">
        <f t="shared" si="16"/>
        <v>0.13740006008096409</v>
      </c>
      <c r="BW28" s="69">
        <f t="shared" si="5"/>
        <v>0.11077582637396743</v>
      </c>
      <c r="BX28" s="69">
        <f t="shared" si="5"/>
        <v>1.3188085305897419E-2</v>
      </c>
      <c r="BY28" s="69">
        <f t="shared" si="5"/>
        <v>1.3436148401099232E-2</v>
      </c>
      <c r="BZ28" s="69">
        <f t="shared" si="5"/>
        <v>0.32424277925487455</v>
      </c>
      <c r="CA28" s="69">
        <f t="shared" si="5"/>
        <v>0.22832669685274365</v>
      </c>
      <c r="CB28" s="69">
        <f t="shared" si="5"/>
        <v>0.28071295944335528</v>
      </c>
      <c r="CC28" s="69">
        <f t="shared" si="5"/>
        <v>0.2713407218066235</v>
      </c>
      <c r="CD28" s="69">
        <f t="shared" si="5"/>
        <v>0.15980703262989873</v>
      </c>
      <c r="CE28" s="69">
        <f t="shared" si="5"/>
        <v>0.11153368917672475</v>
      </c>
      <c r="CF28" s="69">
        <f t="shared" si="5"/>
        <v>9.3722376367318047E-3</v>
      </c>
      <c r="CG28" s="69">
        <f t="shared" si="5"/>
        <v>0</v>
      </c>
      <c r="CH28" s="69">
        <f t="shared" si="5"/>
        <v>2.9317504368062328E-2</v>
      </c>
      <c r="CI28" s="135">
        <f t="shared" si="6"/>
        <v>1</v>
      </c>
      <c r="CK28" s="136" t="str">
        <f t="shared" si="7"/>
        <v>水戸市</v>
      </c>
      <c r="CL28" s="137">
        <f t="shared" si="17"/>
        <v>234.58611391246458</v>
      </c>
      <c r="CM28" s="75">
        <f t="shared" si="18"/>
        <v>0.16457069583584033</v>
      </c>
      <c r="CN28" s="76">
        <f t="shared" si="19"/>
        <v>189.12998006840891</v>
      </c>
      <c r="CO28" s="75">
        <f t="shared" si="20"/>
        <v>0.20412416892359472</v>
      </c>
      <c r="CP28" s="76">
        <f t="shared" si="8"/>
        <v>22.516305160518417</v>
      </c>
      <c r="CQ28" s="75">
        <f t="shared" si="21"/>
        <v>0</v>
      </c>
      <c r="CR28" s="76">
        <f t="shared" si="9"/>
        <v>22.939828683537264</v>
      </c>
      <c r="CS28" s="75">
        <f t="shared" si="22"/>
        <v>0</v>
      </c>
      <c r="CT28" s="76">
        <f t="shared" si="10"/>
        <v>553.58675611027729</v>
      </c>
      <c r="CU28" s="77">
        <f t="shared" si="23"/>
        <v>7.4573677105411476E-2</v>
      </c>
      <c r="CV28" s="18"/>
      <c r="CW28" s="1078">
        <f t="shared" si="24"/>
        <v>38.606000000000002</v>
      </c>
      <c r="CX28" s="1081">
        <f>VLOOKUP($AX28&amp;"_"&amp;$CW$14,データシート1!$A:$BS,MATCH($CW$12&amp;"_"&amp;CX$20,データシート1!$A$1:$BS$1,0),0)</f>
        <v>38.606000000000002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41.282999999999994</v>
      </c>
      <c r="DB28" s="1081">
        <f>VLOOKUP($AX28&amp;"_"&amp;$CW$14,データシート1!$A:$BS,MATCH($CW$12&amp;"_"&amp;DB$20,データシート1!$A$1:$BS$1,0),0)</f>
        <v>0</v>
      </c>
      <c r="DC28" s="1081">
        <f>VLOOKUP($AX28&amp;"_"&amp;$CW$14,データシート1!$A:$BS,MATCH($CW$12&amp;"_"&amp;DC$20,データシート1!$A$1:$BS$1,0),0)</f>
        <v>0</v>
      </c>
      <c r="DD28" s="1080">
        <f t="shared" si="11"/>
        <v>79.888999999999996</v>
      </c>
      <c r="DE28" s="18"/>
      <c r="DF28" s="138">
        <f>VLOOKUP($AX28&amp;"_"&amp;$DF$14,データシート1!$A:$BS,MATCH($DF$12&amp;"_"&amp;DF$20,データシート1!$A$1:$BS$1,0),0)</f>
        <v>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11</v>
      </c>
      <c r="DJ28" s="74">
        <f>VLOOKUP($AX28&amp;"_"&amp;$DF$14,データシート1!$A:$BS,MATCH($DF$12&amp;"_"&amp;DJ$20,データシート1!$A$1:$BS$1,0),0)</f>
        <v>0</v>
      </c>
      <c r="DK28" s="74">
        <f>VLOOKUP($AX28&amp;"_"&amp;$DF$14,データシート1!$A:$BS,MATCH($DF$12&amp;"_"&amp;DK$20,データシート1!$A$1:$BS$1,0),0)</f>
        <v>0</v>
      </c>
      <c r="DL28" s="78">
        <f t="shared" si="12"/>
        <v>19</v>
      </c>
      <c r="DM28" s="18"/>
      <c r="DN28" s="139">
        <f t="shared" si="26"/>
        <v>0.48</v>
      </c>
      <c r="DO28" s="140">
        <f t="shared" si="27"/>
        <v>0</v>
      </c>
      <c r="DP28" s="140">
        <f t="shared" si="13"/>
        <v>0</v>
      </c>
      <c r="DQ28" s="140">
        <f t="shared" si="13"/>
        <v>0.52</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27212</v>
      </c>
      <c r="AY29" s="20" t="str">
        <f>IF(IFERROR(比較地域マスタ!$Z14,"")=0,"",IFERROR(比較地域マスタ!$Z14,""))</f>
        <v>八尾市</v>
      </c>
      <c r="BB29" s="122" t="str">
        <f t="shared" si="0"/>
        <v>27212</v>
      </c>
      <c r="BC29" s="123" t="str">
        <f t="shared" si="0"/>
        <v>八尾市</v>
      </c>
      <c r="BD29" s="40">
        <f t="shared" si="14"/>
        <v>1290.3461218724051</v>
      </c>
      <c r="BE29" s="40">
        <f t="shared" si="15"/>
        <v>480.07064906050573</v>
      </c>
      <c r="BF29" s="40">
        <f>VLOOKUP($AX29&amp;"_"&amp;$BC$14,データシート1!$A:$BS,MATCH($BC$12&amp;"_"&amp;BF$20,データシート1!$A$1:$BS$1,0),0)</f>
        <v>467.0120763159839</v>
      </c>
      <c r="BG29" s="40">
        <f>VLOOKUP($AX29&amp;"_"&amp;$BC$14,データシート1!$A:$BS,MATCH($BC$12&amp;"_"&amp;BG$20,データシート1!$A$1:$BS$1,0),0)</f>
        <v>6.9774626738629832</v>
      </c>
      <c r="BH29" s="40">
        <f>VLOOKUP($AX29&amp;"_"&amp;$BC$14,データシート1!$A:$BS,MATCH($BC$12&amp;"_"&amp;BH$20,データシート1!$A$1:$BS$1,0),0)</f>
        <v>6.0811100706588324</v>
      </c>
      <c r="BI29" s="40">
        <f>VLOOKUP($AX29&amp;"_"&amp;$BC$14,データシート1!$A:$BS,MATCH($BC$12&amp;"_"&amp;BI$20,データシート1!$A$1:$BS$1,0),0)</f>
        <v>210.86677873669797</v>
      </c>
      <c r="BJ29" s="40">
        <f>VLOOKUP($AX29&amp;"_"&amp;$BC$14,データシート1!$A:$BS,MATCH($BC$12&amp;"_"&amp;BJ$20,データシート1!$A$1:$BS$1,0),0)</f>
        <v>297.43674412978186</v>
      </c>
      <c r="BK29" s="40">
        <f t="shared" si="1"/>
        <v>267.7047773861791</v>
      </c>
      <c r="BL29" s="40">
        <f t="shared" si="2"/>
        <v>252.06367596433358</v>
      </c>
      <c r="BM29" s="40">
        <f>VLOOKUP($AX29&amp;"_"&amp;$BC$14,データシート1!$A:$BS,MATCH($BC$12&amp;"_"&amp;BM$20,データシート1!$A$1:$BS$1,0),0)</f>
        <v>131.50620119498237</v>
      </c>
      <c r="BN29" s="40">
        <f>VLOOKUP($AX29&amp;"_"&amp;$BC$14,データシート1!$A:$BS,MATCH($BC$12&amp;"_"&amp;BN$20,データシート1!$A$1:$BS$1,0),0)</f>
        <v>120.55747476935123</v>
      </c>
      <c r="BO29" s="40">
        <f>VLOOKUP($AX29&amp;"_"&amp;$BC$14,データシート1!$A:$BS,MATCH($BC$12&amp;"_"&amp;BO$20,データシート1!$A$1:$BS$1,0),0)</f>
        <v>15.641101421845525</v>
      </c>
      <c r="BP29" s="40">
        <f>VLOOKUP($AX29&amp;"_"&amp;$BC$14,データシート1!$A:$BS,MATCH($BC$12&amp;"_"&amp;BP$20,データシート1!$A$1:$BS$1,0),0)</f>
        <v>0</v>
      </c>
      <c r="BQ29" s="40">
        <f>VLOOKUP($AX29&amp;"_"&amp;$BC$14,データシート1!$A:$BS,MATCH($BC$12&amp;"_"&amp;BQ$20,データシート1!$A$1:$BS$1,0),0)</f>
        <v>34.267172559240443</v>
      </c>
      <c r="BR29" s="41">
        <f t="shared" si="3"/>
        <v>1290.3461218724051</v>
      </c>
      <c r="BT29" s="134" t="str">
        <f t="shared" si="4"/>
        <v>八尾市</v>
      </c>
      <c r="BU29" s="38">
        <f t="shared" si="25"/>
        <v>1290.3461218724051</v>
      </c>
      <c r="BV29" s="69">
        <f t="shared" si="16"/>
        <v>0.3720479652109786</v>
      </c>
      <c r="BW29" s="69">
        <f t="shared" si="5"/>
        <v>0.3619277559716369</v>
      </c>
      <c r="BX29" s="69">
        <f t="shared" si="5"/>
        <v>5.4074349165618247E-3</v>
      </c>
      <c r="BY29" s="69">
        <f t="shared" si="5"/>
        <v>4.7127743227798518E-3</v>
      </c>
      <c r="BZ29" s="69">
        <f t="shared" si="5"/>
        <v>0.16341877203514343</v>
      </c>
      <c r="CA29" s="69">
        <f t="shared" si="5"/>
        <v>0.23050927118545148</v>
      </c>
      <c r="CB29" s="69">
        <f t="shared" si="5"/>
        <v>0.20746741734513532</v>
      </c>
      <c r="CC29" s="69">
        <f t="shared" si="5"/>
        <v>0.19534578489573567</v>
      </c>
      <c r="CD29" s="69">
        <f t="shared" si="5"/>
        <v>0.10191544653472928</v>
      </c>
      <c r="CE29" s="69">
        <f t="shared" si="5"/>
        <v>9.3430338361006421E-2</v>
      </c>
      <c r="CF29" s="69">
        <f t="shared" si="5"/>
        <v>1.2121632449399638E-2</v>
      </c>
      <c r="CG29" s="69">
        <f t="shared" si="5"/>
        <v>0</v>
      </c>
      <c r="CH29" s="69">
        <f t="shared" si="5"/>
        <v>2.6556574223291173E-2</v>
      </c>
      <c r="CI29" s="135">
        <f t="shared" si="6"/>
        <v>1</v>
      </c>
      <c r="CK29" s="136" t="str">
        <f t="shared" si="7"/>
        <v>八尾市</v>
      </c>
      <c r="CL29" s="137">
        <f t="shared" si="17"/>
        <v>480.07064906050573</v>
      </c>
      <c r="CM29" s="75">
        <f t="shared" si="18"/>
        <v>0.19119685858660251</v>
      </c>
      <c r="CN29" s="76">
        <f t="shared" si="19"/>
        <v>467.0120763159839</v>
      </c>
      <c r="CO29" s="75">
        <f t="shared" si="20"/>
        <v>0.19654309739497089</v>
      </c>
      <c r="CP29" s="76">
        <f t="shared" si="8"/>
        <v>6.9774626738629832</v>
      </c>
      <c r="CQ29" s="75">
        <f t="shared" si="21"/>
        <v>0</v>
      </c>
      <c r="CR29" s="76">
        <f t="shared" si="9"/>
        <v>6.0811100706588324</v>
      </c>
      <c r="CS29" s="75">
        <f t="shared" si="22"/>
        <v>0</v>
      </c>
      <c r="CT29" s="76">
        <f t="shared" si="10"/>
        <v>210.86677873669797</v>
      </c>
      <c r="CU29" s="77">
        <f t="shared" si="23"/>
        <v>0.41962039032467457</v>
      </c>
      <c r="CV29" s="18"/>
      <c r="CW29" s="1078">
        <f t="shared" si="24"/>
        <v>91.787999999999997</v>
      </c>
      <c r="CX29" s="1081">
        <f>VLOOKUP($AX29&amp;"_"&amp;$CW$14,データシート1!$A:$BS,MATCH($CW$12&amp;"_"&amp;CX$20,データシート1!$A$1:$BS$1,0),0)</f>
        <v>91.787999999999997</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88.483999999999995</v>
      </c>
      <c r="DB29" s="1081">
        <f>VLOOKUP($AX29&amp;"_"&amp;$CW$14,データシート1!$A:$BS,MATCH($CW$12&amp;"_"&amp;DB$20,データシート1!$A$1:$BS$1,0),0)</f>
        <v>0</v>
      </c>
      <c r="DC29" s="1081">
        <f>VLOOKUP($AX29&amp;"_"&amp;$CW$14,データシート1!$A:$BS,MATCH($CW$12&amp;"_"&amp;DC$20,データシート1!$A$1:$BS$1,0),0)</f>
        <v>0</v>
      </c>
      <c r="DD29" s="1080">
        <f t="shared" si="11"/>
        <v>180.27199999999999</v>
      </c>
      <c r="DE29" s="18"/>
      <c r="DF29" s="138">
        <f>VLOOKUP($AX29&amp;"_"&amp;$DF$14,データシート1!$A:$BS,MATCH($DF$12&amp;"_"&amp;DF$20,データシート1!$A$1:$BS$1,0),0)</f>
        <v>14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7</v>
      </c>
      <c r="DJ29" s="74">
        <f>VLOOKUP($AX29&amp;"_"&amp;$DF$14,データシート1!$A:$BS,MATCH($DF$12&amp;"_"&amp;DJ$20,データシート1!$A$1:$BS$1,0),0)</f>
        <v>0</v>
      </c>
      <c r="DK29" s="74">
        <f>VLOOKUP($AX29&amp;"_"&amp;$DF$14,データシート1!$A:$BS,MATCH($DF$12&amp;"_"&amp;DK$20,データシート1!$A$1:$BS$1,0),0)</f>
        <v>0</v>
      </c>
      <c r="DL29" s="78">
        <f t="shared" si="12"/>
        <v>21</v>
      </c>
      <c r="DM29" s="18"/>
      <c r="DN29" s="139">
        <f t="shared" si="26"/>
        <v>0.51</v>
      </c>
      <c r="DO29" s="140">
        <f t="shared" si="27"/>
        <v>0</v>
      </c>
      <c r="DP29" s="140">
        <f t="shared" si="13"/>
        <v>0</v>
      </c>
      <c r="DQ29" s="140">
        <f t="shared" si="13"/>
        <v>0.49</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13103</v>
      </c>
      <c r="AY30" s="20" t="str">
        <f>IF(IFERROR(比較地域マスタ!$Z15,"")=0,"",IFERROR(比較地域マスタ!$Z15,""))</f>
        <v>港区</v>
      </c>
      <c r="BB30" s="122" t="str">
        <f t="shared" si="0"/>
        <v>13103</v>
      </c>
      <c r="BC30" s="123" t="str">
        <f t="shared" si="0"/>
        <v>港区</v>
      </c>
      <c r="BD30" s="40">
        <f t="shared" si="14"/>
        <v>3960.7875119624878</v>
      </c>
      <c r="BE30" s="40">
        <f t="shared" si="15"/>
        <v>145.5562000947057</v>
      </c>
      <c r="BF30" s="40">
        <f>VLOOKUP($AX30&amp;"_"&amp;$BC$14,データシート1!$A:$BS,MATCH($BC$12&amp;"_"&amp;BF$20,データシート1!$A$1:$BS$1,0),0)</f>
        <v>25.346627112765891</v>
      </c>
      <c r="BG30" s="40">
        <f>VLOOKUP($AX30&amp;"_"&amp;$BC$14,データシート1!$A:$BS,MATCH($BC$12&amp;"_"&amp;BG$20,データシート1!$A$1:$BS$1,0),0)</f>
        <v>96.834575723099789</v>
      </c>
      <c r="BH30" s="40">
        <f>VLOOKUP($AX30&amp;"_"&amp;$BC$14,データシート1!$A:$BS,MATCH($BC$12&amp;"_"&amp;BH$20,データシート1!$A$1:$BS$1,0),0)</f>
        <v>23.374997258840033</v>
      </c>
      <c r="BI30" s="40">
        <f>VLOOKUP($AX30&amp;"_"&amp;$BC$14,データシート1!$A:$BS,MATCH($BC$12&amp;"_"&amp;BI$20,データシート1!$A$1:$BS$1,0),0)</f>
        <v>3199.0552817836251</v>
      </c>
      <c r="BJ30" s="40">
        <f>VLOOKUP($AX30&amp;"_"&amp;$BC$14,データシート1!$A:$BS,MATCH($BC$12&amp;"_"&amp;BJ$20,データシート1!$A$1:$BS$1,0),0)</f>
        <v>335.99122936913653</v>
      </c>
      <c r="BK30" s="40">
        <f t="shared" si="1"/>
        <v>226.17616461631218</v>
      </c>
      <c r="BL30" s="40">
        <f t="shared" si="2"/>
        <v>160.90236155976146</v>
      </c>
      <c r="BM30" s="40">
        <f>VLOOKUP($AX30&amp;"_"&amp;$BC$14,データシート1!$A:$BS,MATCH($BC$12&amp;"_"&amp;BM$20,データシート1!$A$1:$BS$1,0),0)</f>
        <v>102.05091687586277</v>
      </c>
      <c r="BN30" s="40">
        <f>VLOOKUP($AX30&amp;"_"&amp;$BC$14,データシート1!$A:$BS,MATCH($BC$12&amp;"_"&amp;BN$20,データシート1!$A$1:$BS$1,0),0)</f>
        <v>58.851444683898677</v>
      </c>
      <c r="BO30" s="40">
        <f>VLOOKUP($AX30&amp;"_"&amp;$BC$14,データシート1!$A:$BS,MATCH($BC$12&amp;"_"&amp;BO$20,データシート1!$A$1:$BS$1,0),0)</f>
        <v>15.273583976677171</v>
      </c>
      <c r="BP30" s="40">
        <f>VLOOKUP($AX30&amp;"_"&amp;$BC$14,データシート1!$A:$BS,MATCH($BC$12&amp;"_"&amp;BP$20,データシート1!$A$1:$BS$1,0),0)</f>
        <v>50.00021907987356</v>
      </c>
      <c r="BQ30" s="40">
        <f>VLOOKUP($AX30&amp;"_"&amp;$BC$14,データシート1!$A:$BS,MATCH($BC$12&amp;"_"&amp;BQ$20,データシート1!$A$1:$BS$1,0),0)</f>
        <v>54.008636098708507</v>
      </c>
      <c r="BR30" s="41">
        <f t="shared" si="3"/>
        <v>3960.7875119624878</v>
      </c>
      <c r="BT30" s="134" t="str">
        <f t="shared" si="4"/>
        <v>港区</v>
      </c>
      <c r="BU30" s="38">
        <f t="shared" si="25"/>
        <v>3960.7875119624878</v>
      </c>
      <c r="BV30" s="69">
        <f t="shared" si="16"/>
        <v>3.6749307973500865E-2</v>
      </c>
      <c r="BW30" s="69">
        <f t="shared" si="5"/>
        <v>6.3993907868607584E-3</v>
      </c>
      <c r="BX30" s="69">
        <f t="shared" si="5"/>
        <v>2.444831373322531E-2</v>
      </c>
      <c r="BY30" s="69">
        <f t="shared" si="5"/>
        <v>5.9016034534148006E-3</v>
      </c>
      <c r="BZ30" s="69">
        <f t="shared" si="5"/>
        <v>0.80768162193042259</v>
      </c>
      <c r="CA30" s="69">
        <f t="shared" si="5"/>
        <v>8.4829400303441133E-2</v>
      </c>
      <c r="CB30" s="69">
        <f t="shared" si="5"/>
        <v>5.7103837035743073E-2</v>
      </c>
      <c r="CC30" s="69">
        <f t="shared" si="5"/>
        <v>4.0623830759362725E-2</v>
      </c>
      <c r="CD30" s="69">
        <f t="shared" si="5"/>
        <v>2.576530969350049E-2</v>
      </c>
      <c r="CE30" s="69">
        <f t="shared" si="5"/>
        <v>1.485852106586223E-2</v>
      </c>
      <c r="CF30" s="69">
        <f t="shared" si="5"/>
        <v>3.856198781314938E-3</v>
      </c>
      <c r="CG30" s="69">
        <f t="shared" si="5"/>
        <v>1.2623807495065418E-2</v>
      </c>
      <c r="CH30" s="69">
        <f t="shared" si="5"/>
        <v>1.3635832756892417E-2</v>
      </c>
      <c r="CI30" s="135">
        <f t="shared" si="6"/>
        <v>1</v>
      </c>
      <c r="CK30" s="136" t="str">
        <f t="shared" si="7"/>
        <v>港区</v>
      </c>
      <c r="CL30" s="137">
        <f t="shared" si="17"/>
        <v>145.5562000947057</v>
      </c>
      <c r="CM30" s="75">
        <f t="shared" si="18"/>
        <v>0.10131481854022645</v>
      </c>
      <c r="CN30" s="76">
        <f t="shared" si="19"/>
        <v>25.346627112765891</v>
      </c>
      <c r="CO30" s="75">
        <f t="shared" si="20"/>
        <v>0.58181311203227659</v>
      </c>
      <c r="CP30" s="76">
        <f t="shared" si="8"/>
        <v>96.834575723099789</v>
      </c>
      <c r="CQ30" s="75">
        <f t="shared" si="21"/>
        <v>0</v>
      </c>
      <c r="CR30" s="76">
        <f t="shared" si="9"/>
        <v>23.374997258840033</v>
      </c>
      <c r="CS30" s="75">
        <f t="shared" si="22"/>
        <v>0</v>
      </c>
      <c r="CT30" s="76">
        <f t="shared" si="10"/>
        <v>3199.0552817836251</v>
      </c>
      <c r="CU30" s="77">
        <f t="shared" si="23"/>
        <v>0.34857009391168819</v>
      </c>
      <c r="CV30" s="18"/>
      <c r="CW30" s="1078">
        <f t="shared" si="24"/>
        <v>14.747</v>
      </c>
      <c r="CX30" s="1081">
        <f>VLOOKUP($AX30&amp;"_"&amp;$CW$14,データシート1!$A:$BS,MATCH($CW$12&amp;"_"&amp;CX$20,データシート1!$A$1:$BS$1,0),0)</f>
        <v>14.747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1115.0950000000003</v>
      </c>
      <c r="DB30" s="1081">
        <f>VLOOKUP($AX30&amp;"_"&amp;$CW$14,データシート1!$A:$BS,MATCH($CW$12&amp;"_"&amp;DB$20,データシート1!$A$1:$BS$1,0),0)</f>
        <v>30.541</v>
      </c>
      <c r="DC30" s="1081">
        <f>VLOOKUP($AX30&amp;"_"&amp;$CW$14,データシート1!$A:$BS,MATCH($CW$12&amp;"_"&amp;DC$20,データシート1!$A$1:$BS$1,0),0)</f>
        <v>0</v>
      </c>
      <c r="DD30" s="1080">
        <f t="shared" si="11"/>
        <v>1160.3830000000003</v>
      </c>
      <c r="DE30" s="18"/>
      <c r="DF30" s="138">
        <f>VLOOKUP($AX30&amp;"_"&amp;$DF$14,データシート1!$A:$BS,MATCH($DF$12&amp;"_"&amp;DF$20,データシート1!$A$1:$BS$1,0),0)</f>
        <v>4</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144</v>
      </c>
      <c r="DJ30" s="74">
        <f>VLOOKUP($AX30&amp;"_"&amp;$DF$14,データシート1!$A:$BS,MATCH($DF$12&amp;"_"&amp;DJ$20,データシート1!$A$1:$BS$1,0),0)</f>
        <v>17</v>
      </c>
      <c r="DK30" s="74">
        <f>VLOOKUP($AX30&amp;"_"&amp;$DF$14,データシート1!$A:$BS,MATCH($DF$12&amp;"_"&amp;DK$20,データシート1!$A$1:$BS$1,0),0)</f>
        <v>0</v>
      </c>
      <c r="DL30" s="78">
        <f t="shared" si="12"/>
        <v>165</v>
      </c>
      <c r="DM30" s="18"/>
      <c r="DN30" s="139">
        <f t="shared" si="26"/>
        <v>0.01</v>
      </c>
      <c r="DO30" s="140">
        <f t="shared" si="27"/>
        <v>0</v>
      </c>
      <c r="DP30" s="140">
        <f t="shared" si="13"/>
        <v>0</v>
      </c>
      <c r="DQ30" s="140">
        <f t="shared" si="13"/>
        <v>0.96</v>
      </c>
      <c r="DR30" s="140">
        <f t="shared" si="13"/>
        <v>0.03</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15202</v>
      </c>
      <c r="AY31" s="20" t="str">
        <f>IF(IFERROR(比較地域マスタ!$Z16,"")=0,"",IFERROR(比較地域マスタ!$Z16,""))</f>
        <v>長岡市</v>
      </c>
      <c r="BB31" s="122" t="str">
        <f t="shared" si="0"/>
        <v>15202</v>
      </c>
      <c r="BC31" s="123" t="str">
        <f t="shared" si="0"/>
        <v>長岡市</v>
      </c>
      <c r="BD31" s="40">
        <f t="shared" si="14"/>
        <v>1992.0213654640681</v>
      </c>
      <c r="BE31" s="40">
        <f t="shared" si="15"/>
        <v>751.95457345170973</v>
      </c>
      <c r="BF31" s="40">
        <f>VLOOKUP($AX31&amp;"_"&amp;$BC$14,データシート1!$A:$BS,MATCH($BC$12&amp;"_"&amp;BF$20,データシート1!$A$1:$BS$1,0),0)</f>
        <v>655.73180623966925</v>
      </c>
      <c r="BG31" s="40">
        <f>VLOOKUP($AX31&amp;"_"&amp;$BC$14,データシート1!$A:$BS,MATCH($BC$12&amp;"_"&amp;BG$20,データシート1!$A$1:$BS$1,0),0)</f>
        <v>45.415000711453217</v>
      </c>
      <c r="BH31" s="40">
        <f>VLOOKUP($AX31&amp;"_"&amp;$BC$14,データシート1!$A:$BS,MATCH($BC$12&amp;"_"&amp;BH$20,データシート1!$A$1:$BS$1,0),0)</f>
        <v>50.807766500587277</v>
      </c>
      <c r="BI31" s="40">
        <f>VLOOKUP($AX31&amp;"_"&amp;$BC$14,データシート1!$A:$BS,MATCH($BC$12&amp;"_"&amp;BI$20,データシート1!$A$1:$BS$1,0),0)</f>
        <v>362.11885833152297</v>
      </c>
      <c r="BJ31" s="40">
        <f>VLOOKUP($AX31&amp;"_"&amp;$BC$14,データシート1!$A:$BS,MATCH($BC$12&amp;"_"&amp;BJ$20,データシート1!$A$1:$BS$1,0),0)</f>
        <v>409.21819277988578</v>
      </c>
      <c r="BK31" s="40">
        <f t="shared" si="1"/>
        <v>449.63478371704946</v>
      </c>
      <c r="BL31" s="40">
        <f t="shared" si="2"/>
        <v>433.4903843513008</v>
      </c>
      <c r="BM31" s="40">
        <f>VLOOKUP($AX31&amp;"_"&amp;$BC$14,データシート1!$A:$BS,MATCH($BC$12&amp;"_"&amp;BM$20,データシート1!$A$1:$BS$1,0),0)</f>
        <v>241.15604404256783</v>
      </c>
      <c r="BN31" s="40">
        <f>VLOOKUP($AX31&amp;"_"&amp;$BC$14,データシート1!$A:$BS,MATCH($BC$12&amp;"_"&amp;BN$20,データシート1!$A$1:$BS$1,0),0)</f>
        <v>192.33434030873298</v>
      </c>
      <c r="BO31" s="40">
        <f>VLOOKUP($AX31&amp;"_"&amp;$BC$14,データシート1!$A:$BS,MATCH($BC$12&amp;"_"&amp;BO$20,データシート1!$A$1:$BS$1,0),0)</f>
        <v>15.704486830726637</v>
      </c>
      <c r="BP31" s="40">
        <f>VLOOKUP($AX31&amp;"_"&amp;$BC$14,データシート1!$A:$BS,MATCH($BC$12&amp;"_"&amp;BP$20,データシート1!$A$1:$BS$1,0),0)</f>
        <v>0.43991253502201139</v>
      </c>
      <c r="BQ31" s="40">
        <f>VLOOKUP($AX31&amp;"_"&amp;$BC$14,データシート1!$A:$BS,MATCH($BC$12&amp;"_"&amp;BQ$20,データシート1!$A$1:$BS$1,0),0)</f>
        <v>19.0949571839</v>
      </c>
      <c r="BR31" s="41">
        <f t="shared" si="3"/>
        <v>1992.0213654640681</v>
      </c>
      <c r="BT31" s="134" t="str">
        <f t="shared" si="4"/>
        <v>長岡市</v>
      </c>
      <c r="BU31" s="38">
        <f t="shared" si="25"/>
        <v>1992.0213654640681</v>
      </c>
      <c r="BV31" s="69">
        <f t="shared" si="16"/>
        <v>0.37748318692180888</v>
      </c>
      <c r="BW31" s="69">
        <f t="shared" si="5"/>
        <v>0.32917910299968478</v>
      </c>
      <c r="BX31" s="69">
        <f t="shared" si="5"/>
        <v>2.2798450608421655E-2</v>
      </c>
      <c r="BY31" s="69">
        <f t="shared" si="5"/>
        <v>2.5505633313702397E-2</v>
      </c>
      <c r="BZ31" s="69">
        <f t="shared" si="5"/>
        <v>0.18178462571216575</v>
      </c>
      <c r="CA31" s="69">
        <f t="shared" si="5"/>
        <v>0.20542861631634804</v>
      </c>
      <c r="CB31" s="69">
        <f t="shared" si="5"/>
        <v>0.22571785198312921</v>
      </c>
      <c r="CC31" s="69">
        <f t="shared" si="5"/>
        <v>0.21761332075387324</v>
      </c>
      <c r="CD31" s="69">
        <f t="shared" si="5"/>
        <v>0.12106097264995312</v>
      </c>
      <c r="CE31" s="69">
        <f t="shared" si="5"/>
        <v>9.6552348103920119E-2</v>
      </c>
      <c r="CF31" s="69">
        <f t="shared" si="5"/>
        <v>7.8836939718606204E-3</v>
      </c>
      <c r="CG31" s="69">
        <f t="shared" si="5"/>
        <v>2.2083725739534317E-4</v>
      </c>
      <c r="CH31" s="69">
        <f t="shared" si="5"/>
        <v>9.5857190665480513E-3</v>
      </c>
      <c r="CI31" s="135">
        <f t="shared" si="6"/>
        <v>1</v>
      </c>
      <c r="CK31" s="136" t="str">
        <f t="shared" si="7"/>
        <v>長岡市</v>
      </c>
      <c r="CL31" s="137">
        <f t="shared" si="17"/>
        <v>751.95457345170973</v>
      </c>
      <c r="CM31" s="75">
        <f t="shared" si="18"/>
        <v>0.64452031693258138</v>
      </c>
      <c r="CN31" s="76">
        <f t="shared" si="19"/>
        <v>655.73180623966925</v>
      </c>
      <c r="CO31" s="75">
        <f t="shared" si="20"/>
        <v>0.40760414159673963</v>
      </c>
      <c r="CP31" s="76">
        <f t="shared" si="8"/>
        <v>45.415000711453217</v>
      </c>
      <c r="CQ31" s="75">
        <f t="shared" si="21"/>
        <v>1</v>
      </c>
      <c r="CR31" s="76">
        <f t="shared" si="9"/>
        <v>50.807766500587277</v>
      </c>
      <c r="CS31" s="75">
        <f t="shared" si="22"/>
        <v>0</v>
      </c>
      <c r="CT31" s="76">
        <f t="shared" si="10"/>
        <v>362.11885833152297</v>
      </c>
      <c r="CU31" s="77">
        <f t="shared" si="23"/>
        <v>0.16408148494051425</v>
      </c>
      <c r="CV31" s="18"/>
      <c r="CW31" s="1078">
        <f t="shared" si="24"/>
        <v>484.65</v>
      </c>
      <c r="CX31" s="1081">
        <f>VLOOKUP($AX31&amp;"_"&amp;$CW$14,データシート1!$A:$BS,MATCH($CW$12&amp;"_"&amp;CX$20,データシート1!$A$1:$BS$1,0),0)</f>
        <v>267.279</v>
      </c>
      <c r="CY31" s="1081">
        <f>VLOOKUP($AX31&amp;"_"&amp;$CW$14,データシート1!$A:$BS,MATCH($CW$12&amp;"_"&amp;CY$20,データシート1!$A$1:$BS$1,0),0)</f>
        <v>217.37100000000001</v>
      </c>
      <c r="CZ31" s="1081">
        <f>VLOOKUP($AX31&amp;"_"&amp;$CW$14,データシート1!$A:$BS,MATCH($CW$12&amp;"_"&amp;CZ$20,データシート1!$A$1:$BS$1,0),0)</f>
        <v>0</v>
      </c>
      <c r="DA31" s="1081">
        <f>VLOOKUP($AX31&amp;"_"&amp;$CW$14,データシート1!$A:$BS,MATCH($CW$12&amp;"_"&amp;DA$20,データシート1!$A$1:$BS$1,0),0)</f>
        <v>59.416999999999994</v>
      </c>
      <c r="DB31" s="1081">
        <f>VLOOKUP($AX31&amp;"_"&amp;$CW$14,データシート1!$A:$BS,MATCH($CW$12&amp;"_"&amp;DB$20,データシート1!$A$1:$BS$1,0),0)</f>
        <v>127.64700000000001</v>
      </c>
      <c r="DC31" s="1081">
        <f>VLOOKUP($AX31&amp;"_"&amp;$CW$14,データシート1!$A:$BS,MATCH($CW$12&amp;"_"&amp;DC$20,データシート1!$A$1:$BS$1,0),0)</f>
        <v>0</v>
      </c>
      <c r="DD31" s="1080">
        <f t="shared" si="11"/>
        <v>671.71400000000006</v>
      </c>
      <c r="DE31" s="18"/>
      <c r="DF31" s="138">
        <f>VLOOKUP($AX31&amp;"_"&amp;$DF$14,データシート1!$A:$BS,MATCH($DF$12&amp;"_"&amp;DF$20,データシート1!$A$1:$BS$1,0),0)</f>
        <v>20</v>
      </c>
      <c r="DG31" s="74">
        <f>VLOOKUP($AX31&amp;"_"&amp;$DF$14,データシート1!$A:$BS,MATCH($DF$12&amp;"_"&amp;DG$20,データシート1!$A$1:$BS$1,0),0)</f>
        <v>2</v>
      </c>
      <c r="DH31" s="74">
        <f>VLOOKUP($AX31&amp;"_"&amp;$DF$14,データシート1!$A:$BS,MATCH($DF$12&amp;"_"&amp;DH$20,データシート1!$A$1:$BS$1,0),0)</f>
        <v>0</v>
      </c>
      <c r="DI31" s="74">
        <f>VLOOKUP($AX31&amp;"_"&amp;$DF$14,データシート1!$A:$BS,MATCH($DF$12&amp;"_"&amp;DI$20,データシート1!$A$1:$BS$1,0),0)</f>
        <v>12</v>
      </c>
      <c r="DJ31" s="74">
        <f>VLOOKUP($AX31&amp;"_"&amp;$DF$14,データシート1!$A:$BS,MATCH($DF$12&amp;"_"&amp;DJ$20,データシート1!$A$1:$BS$1,0),0)</f>
        <v>2</v>
      </c>
      <c r="DK31" s="74">
        <f>VLOOKUP($AX31&amp;"_"&amp;$DF$14,データシート1!$A:$BS,MATCH($DF$12&amp;"_"&amp;DK$20,データシート1!$A$1:$BS$1,0),0)</f>
        <v>0</v>
      </c>
      <c r="DL31" s="78">
        <f t="shared" si="12"/>
        <v>36</v>
      </c>
      <c r="DM31" s="18"/>
      <c r="DN31" s="139">
        <f t="shared" si="26"/>
        <v>0.4</v>
      </c>
      <c r="DO31" s="140">
        <f t="shared" si="27"/>
        <v>0.32</v>
      </c>
      <c r="DP31" s="140">
        <f t="shared" si="13"/>
        <v>0</v>
      </c>
      <c r="DQ31" s="140">
        <f t="shared" si="13"/>
        <v>0.09</v>
      </c>
      <c r="DR31" s="140">
        <f t="shared" si="13"/>
        <v>0.19</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13206</v>
      </c>
      <c r="AY32" s="20" t="str">
        <f>IF(IFERROR(比較地域マスタ!$Z17,"")=0,"",IFERROR(比較地域マスタ!$Z17,""))</f>
        <v>府中市</v>
      </c>
      <c r="AZ32" s="18"/>
      <c r="BA32" s="18"/>
      <c r="BB32" s="122" t="str">
        <f t="shared" si="0"/>
        <v>13206</v>
      </c>
      <c r="BC32" s="123" t="str">
        <f t="shared" si="0"/>
        <v>府中市</v>
      </c>
      <c r="BD32" s="40">
        <f t="shared" si="14"/>
        <v>1153.801955484533</v>
      </c>
      <c r="BE32" s="40">
        <f t="shared" si="15"/>
        <v>378.49453769177262</v>
      </c>
      <c r="BF32" s="40">
        <f>VLOOKUP($AX32&amp;"_"&amp;$BC$14,データシート1!$A:$BS,MATCH($BC$12&amp;"_"&amp;BF$20,データシート1!$A$1:$BS$1,0),0)</f>
        <v>353.26422774567368</v>
      </c>
      <c r="BG32" s="40">
        <f>VLOOKUP($AX32&amp;"_"&amp;$BC$14,データシート1!$A:$BS,MATCH($BC$12&amp;"_"&amp;BG$20,データシート1!$A$1:$BS$1,0),0)</f>
        <v>12.07692165807374</v>
      </c>
      <c r="BH32" s="40">
        <f>VLOOKUP($AX32&amp;"_"&amp;$BC$14,データシート1!$A:$BS,MATCH($BC$12&amp;"_"&amp;BH$20,データシート1!$A$1:$BS$1,0),0)</f>
        <v>13.153388288025237</v>
      </c>
      <c r="BI32" s="40">
        <f>VLOOKUP($AX32&amp;"_"&amp;$BC$14,データシート1!$A:$BS,MATCH($BC$12&amp;"_"&amp;BI$20,データシート1!$A$1:$BS$1,0),0)</f>
        <v>288.68419657396788</v>
      </c>
      <c r="BJ32" s="40">
        <f>VLOOKUP($AX32&amp;"_"&amp;$BC$14,データシート1!$A:$BS,MATCH($BC$12&amp;"_"&amp;BJ$20,データシート1!$A$1:$BS$1,0),0)</f>
        <v>291.72881561254252</v>
      </c>
      <c r="BK32" s="40">
        <f t="shared" si="1"/>
        <v>181.17516679332701</v>
      </c>
      <c r="BL32" s="40">
        <f t="shared" si="2"/>
        <v>165.82970671113719</v>
      </c>
      <c r="BM32" s="40">
        <f>VLOOKUP($AX32&amp;"_"&amp;$BC$14,データシート1!$A:$BS,MATCH($BC$12&amp;"_"&amp;BM$20,データシート1!$A$1:$BS$1,0),0)</f>
        <v>99.327618544191978</v>
      </c>
      <c r="BN32" s="40">
        <f>VLOOKUP($AX32&amp;"_"&amp;$BC$14,データシート1!$A:$BS,MATCH($BC$12&amp;"_"&amp;BN$20,データシート1!$A$1:$BS$1,0),0)</f>
        <v>66.502088166945228</v>
      </c>
      <c r="BO32" s="40">
        <f>VLOOKUP($AX32&amp;"_"&amp;$BC$14,データシート1!$A:$BS,MATCH($BC$12&amp;"_"&amp;BO$20,データシート1!$A$1:$BS$1,0),0)</f>
        <v>15.345460082189804</v>
      </c>
      <c r="BP32" s="40">
        <f>VLOOKUP($AX32&amp;"_"&amp;$BC$14,データシート1!$A:$BS,MATCH($BC$12&amp;"_"&amp;BP$20,データシート1!$A$1:$BS$1,0),0)</f>
        <v>0</v>
      </c>
      <c r="BQ32" s="40">
        <f>VLOOKUP($AX32&amp;"_"&amp;$BC$14,データシート1!$A:$BS,MATCH($BC$12&amp;"_"&amp;BQ$20,データシート1!$A$1:$BS$1,0),0)</f>
        <v>13.719238812922841</v>
      </c>
      <c r="BR32" s="41">
        <f t="shared" si="3"/>
        <v>1153.801955484533</v>
      </c>
      <c r="BS32" s="23"/>
      <c r="BT32" s="134" t="str">
        <f t="shared" si="4"/>
        <v>府中市</v>
      </c>
      <c r="BU32" s="38">
        <f t="shared" si="25"/>
        <v>1153.801955484533</v>
      </c>
      <c r="BV32" s="69">
        <f t="shared" si="16"/>
        <v>0.32804116503063635</v>
      </c>
      <c r="BW32" s="69">
        <f t="shared" si="5"/>
        <v>0.3061740587857838</v>
      </c>
      <c r="BX32" s="69">
        <f t="shared" si="5"/>
        <v>1.0467066380557572E-2</v>
      </c>
      <c r="BY32" s="69">
        <f t="shared" si="5"/>
        <v>1.1400039864295032E-2</v>
      </c>
      <c r="BZ32" s="69">
        <f t="shared" si="5"/>
        <v>0.25020255443468764</v>
      </c>
      <c r="CA32" s="69">
        <f t="shared" si="5"/>
        <v>0.25284132534688986</v>
      </c>
      <c r="CB32" s="69">
        <f t="shared" si="5"/>
        <v>0.15702449274948876</v>
      </c>
      <c r="CC32" s="69">
        <f t="shared" si="5"/>
        <v>0.14372458455532594</v>
      </c>
      <c r="CD32" s="69">
        <f t="shared" si="5"/>
        <v>8.6087233664359566E-2</v>
      </c>
      <c r="CE32" s="69">
        <f t="shared" si="5"/>
        <v>5.7637350890966409E-2</v>
      </c>
      <c r="CF32" s="69">
        <f t="shared" si="5"/>
        <v>1.3299908194162801E-2</v>
      </c>
      <c r="CG32" s="69">
        <f t="shared" si="5"/>
        <v>0</v>
      </c>
      <c r="CH32" s="69">
        <f t="shared" si="5"/>
        <v>1.1890462438297325E-2</v>
      </c>
      <c r="CI32" s="135">
        <f t="shared" si="6"/>
        <v>1</v>
      </c>
      <c r="CJ32" s="18"/>
      <c r="CK32" s="136" t="str">
        <f t="shared" si="7"/>
        <v>府中市</v>
      </c>
      <c r="CL32" s="137">
        <f t="shared" si="17"/>
        <v>378.49453769177262</v>
      </c>
      <c r="CM32" s="75">
        <f t="shared" si="18"/>
        <v>0.27411492021184658</v>
      </c>
      <c r="CN32" s="76">
        <f t="shared" si="19"/>
        <v>353.26422774567368</v>
      </c>
      <c r="CO32" s="75">
        <f t="shared" si="20"/>
        <v>0.29369234655339543</v>
      </c>
      <c r="CP32" s="76">
        <f t="shared" si="8"/>
        <v>12.07692165807374</v>
      </c>
      <c r="CQ32" s="75">
        <f t="shared" si="21"/>
        <v>0</v>
      </c>
      <c r="CR32" s="76">
        <f t="shared" si="9"/>
        <v>13.153388288025237</v>
      </c>
      <c r="CS32" s="75">
        <f t="shared" si="22"/>
        <v>0</v>
      </c>
      <c r="CT32" s="76">
        <f t="shared" si="10"/>
        <v>288.68419657396788</v>
      </c>
      <c r="CU32" s="77">
        <f t="shared" si="23"/>
        <v>0.48741150942755962</v>
      </c>
      <c r="CV32" s="18"/>
      <c r="CW32" s="1078">
        <f t="shared" si="24"/>
        <v>103.751</v>
      </c>
      <c r="CX32" s="1081">
        <f>VLOOKUP($AX32&amp;"_"&amp;$CW$14,データシート1!$A:$BS,MATCH($CW$12&amp;"_"&amp;CX$20,データシート1!$A$1:$BS$1,0),0)</f>
        <v>103.751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140.70800000000003</v>
      </c>
      <c r="DB32" s="1081">
        <f>VLOOKUP($AX32&amp;"_"&amp;$CW$14,データシート1!$A:$BS,MATCH($CW$12&amp;"_"&amp;DB$20,データシート1!$A$1:$BS$1,0),0)</f>
        <v>0.442</v>
      </c>
      <c r="DC32" s="1081">
        <f>VLOOKUP($AX32&amp;"_"&amp;$CW$14,データシート1!$A:$BS,MATCH($CW$12&amp;"_"&amp;DC$20,データシート1!$A$1:$BS$1,0),0)</f>
        <v>0</v>
      </c>
      <c r="DD32" s="1080">
        <f t="shared" si="11"/>
        <v>244.90100000000004</v>
      </c>
      <c r="DE32" s="18"/>
      <c r="DF32" s="138">
        <f>VLOOKUP($AX32&amp;"_"&amp;$DF$14,データシート1!$A:$BS,MATCH($DF$12&amp;"_"&amp;DF$20,データシート1!$A$1:$BS$1,0),0)</f>
        <v>6</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1</v>
      </c>
      <c r="DK32" s="74">
        <f>VLOOKUP($AX32&amp;"_"&amp;$DF$14,データシート1!$A:$BS,MATCH($DF$12&amp;"_"&amp;DK$20,データシート1!$A$1:$BS$1,0),0)</f>
        <v>0</v>
      </c>
      <c r="DL32" s="78">
        <f t="shared" si="12"/>
        <v>26</v>
      </c>
      <c r="DM32" s="18"/>
      <c r="DN32" s="139">
        <f t="shared" si="26"/>
        <v>0.42</v>
      </c>
      <c r="DO32" s="140">
        <f t="shared" si="27"/>
        <v>0</v>
      </c>
      <c r="DP32" s="140">
        <f t="shared" si="13"/>
        <v>0</v>
      </c>
      <c r="DQ32" s="140">
        <f t="shared" si="13"/>
        <v>0.56999999999999995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28210</v>
      </c>
      <c r="AY33" s="20" t="str">
        <f>IF(IFERROR(比較地域マスタ!$Z18,"")=0,"",IFERROR(比較地域マスタ!$Z18,""))</f>
        <v>加古川市</v>
      </c>
      <c r="BB33" s="122" t="str">
        <f t="shared" si="0"/>
        <v>28210</v>
      </c>
      <c r="BC33" s="123" t="str">
        <f t="shared" si="0"/>
        <v>加古川市</v>
      </c>
      <c r="BD33" s="40">
        <f t="shared" si="14"/>
        <v>2352.1444931157862</v>
      </c>
      <c r="BE33" s="40">
        <f t="shared" si="15"/>
        <v>1539.7286494282041</v>
      </c>
      <c r="BF33" s="40">
        <f>VLOOKUP($AX33&amp;"_"&amp;$BC$14,データシート1!$A:$BS,MATCH($BC$12&amp;"_"&amp;BF$20,データシート1!$A$1:$BS$1,0),0)</f>
        <v>1511.772948466956</v>
      </c>
      <c r="BG33" s="40">
        <f>VLOOKUP($AX33&amp;"_"&amp;$BC$14,データシート1!$A:$BS,MATCH($BC$12&amp;"_"&amp;BG$20,データシート1!$A$1:$BS$1,0),0)</f>
        <v>10.89047388731003</v>
      </c>
      <c r="BH33" s="40">
        <f>VLOOKUP($AX33&amp;"_"&amp;$BC$14,データシート1!$A:$BS,MATCH($BC$12&amp;"_"&amp;BH$20,データシート1!$A$1:$BS$1,0),0)</f>
        <v>17.065227073938125</v>
      </c>
      <c r="BI33" s="40">
        <f>VLOOKUP($AX33&amp;"_"&amp;$BC$14,データシート1!$A:$BS,MATCH($BC$12&amp;"_"&amp;BI$20,データシート1!$A$1:$BS$1,0),0)</f>
        <v>221.22934585493491</v>
      </c>
      <c r="BJ33" s="40">
        <f>VLOOKUP($AX33&amp;"_"&amp;$BC$14,データシート1!$A:$BS,MATCH($BC$12&amp;"_"&amp;BJ$20,データシート1!$A$1:$BS$1,0),0)</f>
        <v>227.97195552484825</v>
      </c>
      <c r="BK33" s="40">
        <f t="shared" si="1"/>
        <v>326.30707269826888</v>
      </c>
      <c r="BL33" s="40">
        <f t="shared" si="2"/>
        <v>299.53204616882158</v>
      </c>
      <c r="BM33" s="40">
        <f>VLOOKUP($AX33&amp;"_"&amp;$BC$14,データシート1!$A:$BS,MATCH($BC$12&amp;"_"&amp;BM$20,データシート1!$A$1:$BS$1,0),0)</f>
        <v>194.63046524774407</v>
      </c>
      <c r="BN33" s="40">
        <f>VLOOKUP($AX33&amp;"_"&amp;$BC$14,データシート1!$A:$BS,MATCH($BC$12&amp;"_"&amp;BN$20,データシート1!$A$1:$BS$1,0),0)</f>
        <v>104.90158092107751</v>
      </c>
      <c r="BO33" s="40">
        <f>VLOOKUP($AX33&amp;"_"&amp;$BC$14,データシート1!$A:$BS,MATCH($BC$12&amp;"_"&amp;BO$20,データシート1!$A$1:$BS$1,0),0)</f>
        <v>15.515215051649081</v>
      </c>
      <c r="BP33" s="40">
        <f>VLOOKUP($AX33&amp;"_"&amp;$BC$14,データシート1!$A:$BS,MATCH($BC$12&amp;"_"&amp;BP$20,データシート1!$A$1:$BS$1,0),0)</f>
        <v>11.259811477798239</v>
      </c>
      <c r="BQ33" s="40">
        <f>VLOOKUP($AX33&amp;"_"&amp;$BC$14,データシート1!$A:$BS,MATCH($BC$12&amp;"_"&amp;BQ$20,データシート1!$A$1:$BS$1,0),0)</f>
        <v>36.907469609529997</v>
      </c>
      <c r="BR33" s="41">
        <f t="shared" si="3"/>
        <v>2352.1444931157862</v>
      </c>
      <c r="BT33" s="134" t="str">
        <f t="shared" si="4"/>
        <v>加古川市</v>
      </c>
      <c r="BU33" s="38">
        <f t="shared" si="25"/>
        <v>2352.1444931157862</v>
      </c>
      <c r="BV33" s="69">
        <f t="shared" si="16"/>
        <v>0.65460631943941117</v>
      </c>
      <c r="BW33" s="69">
        <f t="shared" si="5"/>
        <v>0.64272112231692635</v>
      </c>
      <c r="BX33" s="69">
        <f t="shared" si="5"/>
        <v>4.630019082239238E-3</v>
      </c>
      <c r="BY33" s="69">
        <f t="shared" si="5"/>
        <v>7.2551780402455388E-3</v>
      </c>
      <c r="BZ33" s="69">
        <f t="shared" si="5"/>
        <v>9.405431787988576E-2</v>
      </c>
      <c r="CA33" s="69">
        <f t="shared" si="5"/>
        <v>9.6920897586042193E-2</v>
      </c>
      <c r="CB33" s="69">
        <f t="shared" si="5"/>
        <v>0.13872747769250507</v>
      </c>
      <c r="CC33" s="69">
        <f t="shared" si="5"/>
        <v>0.12734423716123161</v>
      </c>
      <c r="CD33" s="69">
        <f t="shared" si="5"/>
        <v>8.2745964721718829E-2</v>
      </c>
      <c r="CE33" s="69">
        <f t="shared" si="5"/>
        <v>4.4598272439512775E-2</v>
      </c>
      <c r="CF33" s="69">
        <f t="shared" si="5"/>
        <v>6.5961998070521305E-3</v>
      </c>
      <c r="CG33" s="69">
        <f t="shared" si="5"/>
        <v>4.7870407242213437E-3</v>
      </c>
      <c r="CH33" s="69">
        <f t="shared" si="5"/>
        <v>1.5690987402155823E-2</v>
      </c>
      <c r="CI33" s="135">
        <f t="shared" si="6"/>
        <v>1</v>
      </c>
      <c r="CK33" s="136" t="str">
        <f t="shared" si="7"/>
        <v>加古川市</v>
      </c>
      <c r="CL33" s="137">
        <f t="shared" si="17"/>
        <v>1539.7286494282041</v>
      </c>
      <c r="CM33" s="75">
        <f t="shared" si="18"/>
        <v>1</v>
      </c>
      <c r="CN33" s="76">
        <f t="shared" si="19"/>
        <v>1511.772948466956</v>
      </c>
      <c r="CO33" s="75">
        <f t="shared" si="20"/>
        <v>1</v>
      </c>
      <c r="CP33" s="76">
        <f t="shared" si="8"/>
        <v>10.89047388731003</v>
      </c>
      <c r="CQ33" s="75">
        <f t="shared" si="21"/>
        <v>0</v>
      </c>
      <c r="CR33" s="76">
        <f t="shared" si="9"/>
        <v>17.065227073938125</v>
      </c>
      <c r="CS33" s="75">
        <f t="shared" si="22"/>
        <v>0</v>
      </c>
      <c r="CT33" s="76">
        <f t="shared" si="10"/>
        <v>221.22934585493491</v>
      </c>
      <c r="CU33" s="77">
        <f t="shared" si="23"/>
        <v>0.33122640089551858</v>
      </c>
      <c r="CV33" s="18"/>
      <c r="CW33" s="1078">
        <f t="shared" si="24"/>
        <v>12520.999</v>
      </c>
      <c r="CX33" s="1081">
        <f>VLOOKUP($AX33&amp;"_"&amp;$CW$14,データシート1!$A:$BS,MATCH($CW$12&amp;"_"&amp;CX$20,データシート1!$A$1:$BS$1,0),0)</f>
        <v>12520.999</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73.277000000000001</v>
      </c>
      <c r="DB33" s="1081">
        <f>VLOOKUP($AX33&amp;"_"&amp;$CW$14,データシート1!$A:$BS,MATCH($CW$12&amp;"_"&amp;DB$20,データシート1!$A$1:$BS$1,0),0)</f>
        <v>509.04399999999998</v>
      </c>
      <c r="DC33" s="1081">
        <f>VLOOKUP($AX33&amp;"_"&amp;$CW$14,データシート1!$A:$BS,MATCH($CW$12&amp;"_"&amp;DC$20,データシート1!$A$1:$BS$1,0),0)</f>
        <v>0</v>
      </c>
      <c r="DD33" s="1080">
        <f t="shared" si="11"/>
        <v>13103.32</v>
      </c>
      <c r="DE33" s="18"/>
      <c r="DF33" s="138">
        <f>VLOOKUP($AX33&amp;"_"&amp;$DF$14,データシート1!$A:$BS,MATCH($DF$12&amp;"_"&amp;DF$20,データシート1!$A$1:$BS$1,0),0)</f>
        <v>17</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1</v>
      </c>
      <c r="DK33" s="74">
        <f>VLOOKUP($AX33&amp;"_"&amp;$DF$14,データシート1!$A:$BS,MATCH($DF$12&amp;"_"&amp;DK$20,データシート1!$A$1:$BS$1,0),0)</f>
        <v>0</v>
      </c>
      <c r="DL33" s="78">
        <f t="shared" si="12"/>
        <v>26</v>
      </c>
      <c r="DM33" s="18"/>
      <c r="DN33" s="139">
        <f t="shared" si="26"/>
        <v>0.96</v>
      </c>
      <c r="DO33" s="140">
        <f t="shared" si="27"/>
        <v>0</v>
      </c>
      <c r="DP33" s="140">
        <f t="shared" si="13"/>
        <v>0</v>
      </c>
      <c r="DQ33" s="140">
        <f t="shared" si="13"/>
        <v>0.01</v>
      </c>
      <c r="DR33" s="140">
        <f t="shared" si="13"/>
        <v>0.04</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18201</v>
      </c>
      <c r="AY34" s="20" t="str">
        <f>IF(IFERROR(比較地域マスタ!$Z19,"")=0,"",IFERROR(比較地域マスタ!$Z19,""))</f>
        <v>福井市</v>
      </c>
      <c r="BB34" s="122" t="str">
        <f t="shared" si="0"/>
        <v>18201</v>
      </c>
      <c r="BC34" s="123" t="str">
        <f t="shared" si="0"/>
        <v>福井市</v>
      </c>
      <c r="BD34" s="40">
        <f t="shared" si="14"/>
        <v>1902.9041818713849</v>
      </c>
      <c r="BE34" s="40">
        <f t="shared" si="15"/>
        <v>467.82714538110508</v>
      </c>
      <c r="BF34" s="40">
        <f>VLOOKUP($AX34&amp;"_"&amp;$BC$14,データシート1!$A:$BS,MATCH($BC$12&amp;"_"&amp;BF$20,データシート1!$A$1:$BS$1,0),0)</f>
        <v>415.4062424270769</v>
      </c>
      <c r="BG34" s="40">
        <f>VLOOKUP($AX34&amp;"_"&amp;$BC$14,データシート1!$A:$BS,MATCH($BC$12&amp;"_"&amp;BG$20,データシート1!$A$1:$BS$1,0),0)</f>
        <v>22.855378404797595</v>
      </c>
      <c r="BH34" s="40">
        <f>VLOOKUP($AX34&amp;"_"&amp;$BC$14,データシート1!$A:$BS,MATCH($BC$12&amp;"_"&amp;BH$20,データシート1!$A$1:$BS$1,0),0)</f>
        <v>29.565524549230613</v>
      </c>
      <c r="BI34" s="40">
        <f>VLOOKUP($AX34&amp;"_"&amp;$BC$14,データシート1!$A:$BS,MATCH($BC$12&amp;"_"&amp;BI$20,データシート1!$A$1:$BS$1,0),0)</f>
        <v>465.59980646589372</v>
      </c>
      <c r="BJ34" s="40">
        <f>VLOOKUP($AX34&amp;"_"&amp;$BC$14,データシート1!$A:$BS,MATCH($BC$12&amp;"_"&amp;BJ$20,データシート1!$A$1:$BS$1,0),0)</f>
        <v>473.6142076406033</v>
      </c>
      <c r="BK34" s="40">
        <f t="shared" si="1"/>
        <v>466.39046381621552</v>
      </c>
      <c r="BL34" s="40">
        <f t="shared" si="2"/>
        <v>447.46692974821042</v>
      </c>
      <c r="BM34" s="40">
        <f>VLOOKUP($AX34&amp;"_"&amp;$BC$14,データシート1!$A:$BS,MATCH($BC$12&amp;"_"&amp;BM$20,データシート1!$A$1:$BS$1,0),0)</f>
        <v>252.4508748929866</v>
      </c>
      <c r="BN34" s="40">
        <f>VLOOKUP($AX34&amp;"_"&amp;$BC$14,データシート1!$A:$BS,MATCH($BC$12&amp;"_"&amp;BN$20,データシート1!$A$1:$BS$1,0),0)</f>
        <v>195.01605485522379</v>
      </c>
      <c r="BO34" s="40">
        <f>VLOOKUP($AX34&amp;"_"&amp;$BC$14,データシート1!$A:$BS,MATCH($BC$12&amp;"_"&amp;BO$20,データシート1!$A$1:$BS$1,0),0)</f>
        <v>15.425885847505</v>
      </c>
      <c r="BP34" s="40">
        <f>VLOOKUP($AX34&amp;"_"&amp;$BC$14,データシート1!$A:$BS,MATCH($BC$12&amp;"_"&amp;BP$20,データシート1!$A$1:$BS$1,0),0)</f>
        <v>3.4976482205000989</v>
      </c>
      <c r="BQ34" s="40">
        <f>VLOOKUP($AX34&amp;"_"&amp;$BC$14,データシート1!$A:$BS,MATCH($BC$12&amp;"_"&amp;BQ$20,データシート1!$A$1:$BS$1,0),0)</f>
        <v>29.472558567567361</v>
      </c>
      <c r="BR34" s="41">
        <f t="shared" si="3"/>
        <v>1902.9041818713849</v>
      </c>
      <c r="BT34" s="134" t="str">
        <f t="shared" si="4"/>
        <v>福井市</v>
      </c>
      <c r="BU34" s="38">
        <f t="shared" si="25"/>
        <v>1902.9041818713849</v>
      </c>
      <c r="BV34" s="69">
        <f t="shared" si="16"/>
        <v>0.24584902899368632</v>
      </c>
      <c r="BW34" s="69">
        <f t="shared" si="5"/>
        <v>0.21830118740847548</v>
      </c>
      <c r="BX34" s="69">
        <f t="shared" si="5"/>
        <v>1.20107878381563E-2</v>
      </c>
      <c r="BY34" s="69">
        <f t="shared" si="5"/>
        <v>1.553705374705457E-2</v>
      </c>
      <c r="BZ34" s="69">
        <f t="shared" si="5"/>
        <v>0.24467853447460816</v>
      </c>
      <c r="CA34" s="69">
        <f t="shared" si="5"/>
        <v>0.24889020275042642</v>
      </c>
      <c r="CB34" s="69">
        <f t="shared" si="5"/>
        <v>0.24509403482289382</v>
      </c>
      <c r="CC34" s="69">
        <f t="shared" si="5"/>
        <v>0.23514948046840448</v>
      </c>
      <c r="CD34" s="69">
        <f t="shared" si="5"/>
        <v>0.13266609916465541</v>
      </c>
      <c r="CE34" s="69">
        <f t="shared" si="5"/>
        <v>0.10248338130374905</v>
      </c>
      <c r="CF34" s="69">
        <f t="shared" si="5"/>
        <v>8.1064963724734821E-3</v>
      </c>
      <c r="CG34" s="69">
        <f t="shared" si="5"/>
        <v>1.8380579820158811E-3</v>
      </c>
      <c r="CH34" s="69">
        <f t="shared" si="5"/>
        <v>1.5488198958385272E-2</v>
      </c>
      <c r="CI34" s="135">
        <f t="shared" si="6"/>
        <v>1</v>
      </c>
      <c r="CK34" s="136" t="str">
        <f t="shared" si="7"/>
        <v>福井市</v>
      </c>
      <c r="CL34" s="137">
        <f t="shared" si="17"/>
        <v>467.82714538110508</v>
      </c>
      <c r="CM34" s="75">
        <f t="shared" si="18"/>
        <v>0.58716772361772074</v>
      </c>
      <c r="CN34" s="76">
        <f t="shared" si="19"/>
        <v>415.4062424270769</v>
      </c>
      <c r="CO34" s="75">
        <f t="shared" si="20"/>
        <v>0.66126353420945849</v>
      </c>
      <c r="CP34" s="76">
        <f t="shared" si="8"/>
        <v>22.855378404797595</v>
      </c>
      <c r="CQ34" s="75">
        <f t="shared" si="21"/>
        <v>0</v>
      </c>
      <c r="CR34" s="76">
        <f t="shared" si="9"/>
        <v>29.565524549230613</v>
      </c>
      <c r="CS34" s="75">
        <f t="shared" si="22"/>
        <v>0</v>
      </c>
      <c r="CT34" s="76">
        <f t="shared" si="10"/>
        <v>465.59980646589372</v>
      </c>
      <c r="CU34" s="77">
        <f t="shared" si="23"/>
        <v>0.15402927364673069</v>
      </c>
      <c r="CV34" s="18"/>
      <c r="CW34" s="1078">
        <f t="shared" si="24"/>
        <v>274.69299999999998</v>
      </c>
      <c r="CX34" s="1081">
        <f>VLOOKUP($AX34&amp;"_"&amp;$CW$14,データシート1!$A:$BS,MATCH($CW$12&amp;"_"&amp;CX$20,データシート1!$A$1:$BS$1,0),0)</f>
        <v>274.69299999999998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71.715999999999994</v>
      </c>
      <c r="DB34" s="1081">
        <f>VLOOKUP($AX34&amp;"_"&amp;$CW$14,データシート1!$A:$BS,MATCH($CW$12&amp;"_"&amp;DB$20,データシート1!$A$1:$BS$1,0),0)</f>
        <v>0</v>
      </c>
      <c r="DC34" s="1081">
        <f>VLOOKUP($AX34&amp;"_"&amp;$CW$14,データシート1!$A:$BS,MATCH($CW$12&amp;"_"&amp;DC$20,データシート1!$A$1:$BS$1,0),0)</f>
        <v>0</v>
      </c>
      <c r="DD34" s="1080">
        <f t="shared" si="11"/>
        <v>346.40899999999999</v>
      </c>
      <c r="DE34" s="18"/>
      <c r="DF34" s="138">
        <f>VLOOKUP($AX34&amp;"_"&amp;$DF$14,データシート1!$A:$BS,MATCH($DF$12&amp;"_"&amp;DF$20,データシート1!$A$1:$BS$1,0),0)</f>
        <v>28</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11</v>
      </c>
      <c r="DJ34" s="74">
        <f>VLOOKUP($AX34&amp;"_"&amp;$DF$14,データシート1!$A:$BS,MATCH($DF$12&amp;"_"&amp;DJ$20,データシート1!$A$1:$BS$1,0),0)</f>
        <v>0</v>
      </c>
      <c r="DK34" s="74">
        <f>VLOOKUP($AX34&amp;"_"&amp;$DF$14,データシート1!$A:$BS,MATCH($DF$12&amp;"_"&amp;DK$20,データシート1!$A$1:$BS$1,0),0)</f>
        <v>0</v>
      </c>
      <c r="DL34" s="78">
        <f t="shared" si="12"/>
        <v>39</v>
      </c>
      <c r="DM34" s="18"/>
      <c r="DN34" s="139">
        <f t="shared" si="26"/>
        <v>0.79</v>
      </c>
      <c r="DO34" s="140">
        <f t="shared" si="27"/>
        <v>0</v>
      </c>
      <c r="DP34" s="140">
        <f t="shared" si="13"/>
        <v>0</v>
      </c>
      <c r="DQ34" s="140">
        <f t="shared" si="13"/>
        <v>0.21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14203</v>
      </c>
      <c r="AY35" s="20" t="str">
        <f>IF(IFERROR(比較地域マスタ!$Z20,"")=0,"",IFERROR(比較地域マスタ!$Z20,""))</f>
        <v>平塚市</v>
      </c>
      <c r="BB35" s="122" t="str">
        <f t="shared" si="0"/>
        <v>14203</v>
      </c>
      <c r="BC35" s="123" t="str">
        <f t="shared" si="0"/>
        <v>平塚市</v>
      </c>
      <c r="BD35" s="40">
        <f t="shared" si="14"/>
        <v>2432.597634188915</v>
      </c>
      <c r="BE35" s="40">
        <f t="shared" si="15"/>
        <v>1486.7903829837196</v>
      </c>
      <c r="BF35" s="40">
        <f>VLOOKUP($AX35&amp;"_"&amp;$BC$14,データシート1!$A:$BS,MATCH($BC$12&amp;"_"&amp;BF$20,データシート1!$A$1:$BS$1,0),0)</f>
        <v>1442.4093460061979</v>
      </c>
      <c r="BG35" s="40">
        <f>VLOOKUP($AX35&amp;"_"&amp;$BC$14,データシート1!$A:$BS,MATCH($BC$12&amp;"_"&amp;BG$20,データシート1!$A$1:$BS$1,0),0)</f>
        <v>11.533070117618665</v>
      </c>
      <c r="BH35" s="40">
        <f>VLOOKUP($AX35&amp;"_"&amp;$BC$14,データシート1!$A:$BS,MATCH($BC$12&amp;"_"&amp;BH$20,データシート1!$A$1:$BS$1,0),0)</f>
        <v>32.847966859902918</v>
      </c>
      <c r="BI35" s="40">
        <f>VLOOKUP($AX35&amp;"_"&amp;$BC$14,データシート1!$A:$BS,MATCH($BC$12&amp;"_"&amp;BI$20,データシート1!$A$1:$BS$1,0),0)</f>
        <v>307.59022533313197</v>
      </c>
      <c r="BJ35" s="40">
        <f>VLOOKUP($AX35&amp;"_"&amp;$BC$14,データシート1!$A:$BS,MATCH($BC$12&amp;"_"&amp;BJ$20,データシート1!$A$1:$BS$1,0),0)</f>
        <v>307.08271163214738</v>
      </c>
      <c r="BK35" s="40">
        <f t="shared" si="1"/>
        <v>302.18704915691632</v>
      </c>
      <c r="BL35" s="40">
        <f t="shared" si="2"/>
        <v>287.05403338002759</v>
      </c>
      <c r="BM35" s="40">
        <f>VLOOKUP($AX35&amp;"_"&amp;$BC$14,データシート1!$A:$BS,MATCH($BC$12&amp;"_"&amp;BM$20,データシート1!$A$1:$BS$1,0),0)</f>
        <v>170.11798139494576</v>
      </c>
      <c r="BN35" s="40">
        <f>VLOOKUP($AX35&amp;"_"&amp;$BC$14,データシート1!$A:$BS,MATCH($BC$12&amp;"_"&amp;BN$20,データシート1!$A$1:$BS$1,0),0)</f>
        <v>116.9360519850818</v>
      </c>
      <c r="BO35" s="40">
        <f>VLOOKUP($AX35&amp;"_"&amp;$BC$14,データシート1!$A:$BS,MATCH($BC$12&amp;"_"&amp;BO$20,データシート1!$A$1:$BS$1,0),0)</f>
        <v>15.133015776888733</v>
      </c>
      <c r="BP35" s="40">
        <f>VLOOKUP($AX35&amp;"_"&amp;$BC$14,データシート1!$A:$BS,MATCH($BC$12&amp;"_"&amp;BP$20,データシート1!$A$1:$BS$1,0),0)</f>
        <v>0</v>
      </c>
      <c r="BQ35" s="40">
        <f>VLOOKUP($AX35&amp;"_"&amp;$BC$14,データシート1!$A:$BS,MATCH($BC$12&amp;"_"&amp;BQ$20,データシート1!$A$1:$BS$1,0),0)</f>
        <v>28.947265083000001</v>
      </c>
      <c r="BR35" s="41">
        <f t="shared" si="3"/>
        <v>2432.597634188915</v>
      </c>
      <c r="BT35" s="134" t="str">
        <f t="shared" si="4"/>
        <v>平塚市</v>
      </c>
      <c r="BU35" s="38">
        <f t="shared" si="25"/>
        <v>2432.597634188915</v>
      </c>
      <c r="BV35" s="69">
        <f t="shared" si="16"/>
        <v>0.61119453627991804</v>
      </c>
      <c r="BW35" s="69">
        <f t="shared" si="5"/>
        <v>0.5929502379406576</v>
      </c>
      <c r="BX35" s="69">
        <f t="shared" si="5"/>
        <v>4.7410512760216756E-3</v>
      </c>
      <c r="BY35" s="69">
        <f t="shared" si="5"/>
        <v>1.3503247063238718E-2</v>
      </c>
      <c r="BZ35" s="69">
        <f t="shared" si="5"/>
        <v>0.1264451716182359</v>
      </c>
      <c r="CA35" s="69">
        <f t="shared" si="5"/>
        <v>0.12623654126611694</v>
      </c>
      <c r="CB35" s="69">
        <f t="shared" si="5"/>
        <v>0.12422401670947632</v>
      </c>
      <c r="CC35" s="69">
        <f t="shared" si="5"/>
        <v>0.11800308828128007</v>
      </c>
      <c r="CD35" s="69">
        <f t="shared" si="5"/>
        <v>6.9932642786470142E-2</v>
      </c>
      <c r="CE35" s="69">
        <f t="shared" si="5"/>
        <v>4.8070445494809926E-2</v>
      </c>
      <c r="CF35" s="69">
        <f t="shared" si="5"/>
        <v>6.2209284281962377E-3</v>
      </c>
      <c r="CG35" s="69">
        <f t="shared" si="5"/>
        <v>0</v>
      </c>
      <c r="CH35" s="69">
        <f t="shared" si="5"/>
        <v>1.1899734126252942E-2</v>
      </c>
      <c r="CI35" s="135">
        <f t="shared" si="6"/>
        <v>1</v>
      </c>
      <c r="CK35" s="136" t="str">
        <f t="shared" si="7"/>
        <v>平塚市</v>
      </c>
      <c r="CL35" s="137">
        <f t="shared" si="17"/>
        <v>1486.7903829837196</v>
      </c>
      <c r="CM35" s="75">
        <f t="shared" si="18"/>
        <v>0.20818065784017739</v>
      </c>
      <c r="CN35" s="76">
        <f t="shared" si="19"/>
        <v>1442.4093460061979</v>
      </c>
      <c r="CO35" s="75">
        <f t="shared" si="20"/>
        <v>0.21458610266011827</v>
      </c>
      <c r="CP35" s="76">
        <f t="shared" si="8"/>
        <v>11.533070117618665</v>
      </c>
      <c r="CQ35" s="75">
        <f t="shared" si="21"/>
        <v>0</v>
      </c>
      <c r="CR35" s="76">
        <f t="shared" si="9"/>
        <v>32.847966859902918</v>
      </c>
      <c r="CS35" s="75">
        <f t="shared" si="22"/>
        <v>0</v>
      </c>
      <c r="CT35" s="76">
        <f t="shared" si="10"/>
        <v>307.59022533313197</v>
      </c>
      <c r="CU35" s="77">
        <f t="shared" si="23"/>
        <v>0.17817536282449839</v>
      </c>
      <c r="CV35" s="18"/>
      <c r="CW35" s="1078">
        <f t="shared" si="24"/>
        <v>309.52100000000002</v>
      </c>
      <c r="CX35" s="1081">
        <f>VLOOKUP($AX35&amp;"_"&amp;$CW$14,データシート1!$A:$BS,MATCH($CW$12&amp;"_"&amp;CX$20,データシート1!$A$1:$BS$1,0),0)</f>
        <v>309.52100000000002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54.805000000000007</v>
      </c>
      <c r="DB35" s="1081">
        <f>VLOOKUP($AX35&amp;"_"&amp;$CW$14,データシート1!$A:$BS,MATCH($CW$12&amp;"_"&amp;DB$20,データシート1!$A$1:$BS$1,0),0)</f>
        <v>0</v>
      </c>
      <c r="DC35" s="1081">
        <f>VLOOKUP($AX35&amp;"_"&amp;$CW$14,データシート1!$A:$BS,MATCH($CW$12&amp;"_"&amp;DC$20,データシート1!$A$1:$BS$1,0),0)</f>
        <v>0</v>
      </c>
      <c r="DD35" s="1080">
        <f t="shared" si="11"/>
        <v>364.32600000000002</v>
      </c>
      <c r="DE35" s="18"/>
      <c r="DF35" s="138">
        <f>VLOOKUP($AX35&amp;"_"&amp;$DF$14,データシート1!$A:$BS,MATCH($DF$12&amp;"_"&amp;DF$20,データシート1!$A$1:$BS$1,0),0)</f>
        <v>25</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9</v>
      </c>
      <c r="DJ35" s="74">
        <f>VLOOKUP($AX35&amp;"_"&amp;$DF$14,データシート1!$A:$BS,MATCH($DF$12&amp;"_"&amp;DJ$20,データシート1!$A$1:$BS$1,0),0)</f>
        <v>0</v>
      </c>
      <c r="DK35" s="74">
        <f>VLOOKUP($AX35&amp;"_"&amp;$DF$14,データシート1!$A:$BS,MATCH($DF$12&amp;"_"&amp;DK$20,データシート1!$A$1:$BS$1,0),0)</f>
        <v>0</v>
      </c>
      <c r="DL35" s="78">
        <f t="shared" si="12"/>
        <v>34</v>
      </c>
      <c r="DM35" s="18"/>
      <c r="DN35" s="139">
        <f t="shared" si="26"/>
        <v>0.85</v>
      </c>
      <c r="DO35" s="140">
        <f t="shared" si="27"/>
        <v>0</v>
      </c>
      <c r="DP35" s="140">
        <f t="shared" si="13"/>
        <v>0</v>
      </c>
      <c r="DQ35" s="140">
        <f t="shared" si="13"/>
        <v>0.15</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08220</v>
      </c>
      <c r="AY36" s="20" t="str">
        <f>IF(IFERROR(比較地域マスタ!$Z21,"")=0,"",IFERROR(比較地域マスタ!$Z21,""))</f>
        <v>つくば市</v>
      </c>
      <c r="BB36" s="122" t="str">
        <f t="shared" si="0"/>
        <v>08220</v>
      </c>
      <c r="BC36" s="123" t="str">
        <f t="shared" si="0"/>
        <v>つくば市</v>
      </c>
      <c r="BD36" s="40">
        <f t="shared" si="14"/>
        <v>1831.7841785948453</v>
      </c>
      <c r="BE36" s="40">
        <f t="shared" si="15"/>
        <v>606.9126940026166</v>
      </c>
      <c r="BF36" s="40">
        <f>VLOOKUP($AX36&amp;"_"&amp;$BC$14,データシート1!$A:$BS,MATCH($BC$12&amp;"_"&amp;BF$20,データシート1!$A$1:$BS$1,0),0)</f>
        <v>562.3079974793103</v>
      </c>
      <c r="BG36" s="40">
        <f>VLOOKUP($AX36&amp;"_"&amp;$BC$14,データシート1!$A:$BS,MATCH($BC$12&amp;"_"&amp;BG$20,データシート1!$A$1:$BS$1,0),0)</f>
        <v>13.309628513221982</v>
      </c>
      <c r="BH36" s="40">
        <f>VLOOKUP($AX36&amp;"_"&amp;$BC$14,データシート1!$A:$BS,MATCH($BC$12&amp;"_"&amp;BH$20,データシート1!$A$1:$BS$1,0),0)</f>
        <v>31.295068010084243</v>
      </c>
      <c r="BI36" s="40">
        <f>VLOOKUP($AX36&amp;"_"&amp;$BC$14,データシート1!$A:$BS,MATCH($BC$12&amp;"_"&amp;BI$20,データシート1!$A$1:$BS$1,0),0)</f>
        <v>473.77949088366353</v>
      </c>
      <c r="BJ36" s="40">
        <f>VLOOKUP($AX36&amp;"_"&amp;$BC$14,データシート1!$A:$BS,MATCH($BC$12&amp;"_"&amp;BJ$20,データシート1!$A$1:$BS$1,0),0)</f>
        <v>327.18653428691437</v>
      </c>
      <c r="BK36" s="40">
        <f t="shared" si="1"/>
        <v>381.91909418165102</v>
      </c>
      <c r="BL36" s="40">
        <f t="shared" si="2"/>
        <v>367.66126875269003</v>
      </c>
      <c r="BM36" s="40">
        <f>VLOOKUP($AX36&amp;"_"&amp;$BC$14,データシート1!$A:$BS,MATCH($BC$12&amp;"_"&amp;BM$20,データシート1!$A$1:$BS$1,0),0)</f>
        <v>220.72990712115632</v>
      </c>
      <c r="BN36" s="40">
        <f>VLOOKUP($AX36&amp;"_"&amp;$BC$14,データシート1!$A:$BS,MATCH($BC$12&amp;"_"&amp;BN$20,データシート1!$A$1:$BS$1,0),0)</f>
        <v>146.93136163153372</v>
      </c>
      <c r="BO36" s="40">
        <f>VLOOKUP($AX36&amp;"_"&amp;$BC$14,データシート1!$A:$BS,MATCH($BC$12&amp;"_"&amp;BO$20,データシート1!$A$1:$BS$1,0),0)</f>
        <v>14.257825428960958</v>
      </c>
      <c r="BP36" s="40">
        <f>VLOOKUP($AX36&amp;"_"&amp;$BC$14,データシート1!$A:$BS,MATCH($BC$12&amp;"_"&amp;BP$20,データシート1!$A$1:$BS$1,0),0)</f>
        <v>0</v>
      </c>
      <c r="BQ36" s="40">
        <f>VLOOKUP($AX36&amp;"_"&amp;$BC$14,データシート1!$A:$BS,MATCH($BC$12&amp;"_"&amp;BQ$20,データシート1!$A$1:$BS$1,0),0)</f>
        <v>41.986365239999998</v>
      </c>
      <c r="BR36" s="41">
        <f t="shared" si="3"/>
        <v>1831.7841785948453</v>
      </c>
      <c r="BT36" s="134" t="str">
        <f t="shared" si="4"/>
        <v>つくば市</v>
      </c>
      <c r="BU36" s="38">
        <f t="shared" si="25"/>
        <v>1831.7841785948453</v>
      </c>
      <c r="BV36" s="69">
        <f t="shared" si="16"/>
        <v>0.33132325363142784</v>
      </c>
      <c r="BW36" s="69">
        <f t="shared" si="5"/>
        <v>0.30697284322580765</v>
      </c>
      <c r="BX36" s="69">
        <f t="shared" si="5"/>
        <v>7.2659370403732534E-3</v>
      </c>
      <c r="BY36" s="69">
        <f t="shared" si="5"/>
        <v>1.7084473365246867E-2</v>
      </c>
      <c r="BZ36" s="69">
        <f t="shared" si="5"/>
        <v>0.25864372911392758</v>
      </c>
      <c r="CA36" s="69">
        <f t="shared" si="5"/>
        <v>0.17861631195979535</v>
      </c>
      <c r="CB36" s="69">
        <f t="shared" si="5"/>
        <v>0.20849568341321723</v>
      </c>
      <c r="CC36" s="69">
        <f t="shared" si="5"/>
        <v>0.20071211065635558</v>
      </c>
      <c r="CD36" s="69">
        <f t="shared" si="5"/>
        <v>0.120499952833132</v>
      </c>
      <c r="CE36" s="69">
        <f t="shared" si="5"/>
        <v>8.0212157823223593E-2</v>
      </c>
      <c r="CF36" s="69">
        <f t="shared" si="5"/>
        <v>7.7835727568616089E-3</v>
      </c>
      <c r="CG36" s="69">
        <f t="shared" si="5"/>
        <v>0</v>
      </c>
      <c r="CH36" s="69">
        <f t="shared" si="5"/>
        <v>2.2921021881632135E-2</v>
      </c>
      <c r="CI36" s="135">
        <f t="shared" si="6"/>
        <v>1</v>
      </c>
      <c r="CK36" s="136" t="str">
        <f t="shared" si="7"/>
        <v>つくば市</v>
      </c>
      <c r="CL36" s="137">
        <f t="shared" si="17"/>
        <v>606.9126940026166</v>
      </c>
      <c r="CM36" s="75">
        <f t="shared" si="18"/>
        <v>0.34374466387269292</v>
      </c>
      <c r="CN36" s="76">
        <f t="shared" si="19"/>
        <v>562.3079974793103</v>
      </c>
      <c r="CO36" s="75">
        <f t="shared" si="20"/>
        <v>0.37101197374962841</v>
      </c>
      <c r="CP36" s="76">
        <f t="shared" si="8"/>
        <v>13.309628513221982</v>
      </c>
      <c r="CQ36" s="75">
        <f t="shared" si="21"/>
        <v>0</v>
      </c>
      <c r="CR36" s="76">
        <f t="shared" si="9"/>
        <v>31.295068010084243</v>
      </c>
      <c r="CS36" s="75">
        <f t="shared" si="22"/>
        <v>0</v>
      </c>
      <c r="CT36" s="76">
        <f t="shared" si="10"/>
        <v>473.77949088366353</v>
      </c>
      <c r="CU36" s="77">
        <f t="shared" si="23"/>
        <v>1</v>
      </c>
      <c r="CV36" s="18"/>
      <c r="CW36" s="1078">
        <f t="shared" si="24"/>
        <v>208.62299999999999</v>
      </c>
      <c r="CX36" s="1081">
        <f>VLOOKUP($AX36&amp;"_"&amp;$CW$14,データシート1!$A:$BS,MATCH($CW$12&amp;"_"&amp;CX$20,データシート1!$A$1:$BS$1,0),0)</f>
        <v>208.62299999999999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524.68200000000013</v>
      </c>
      <c r="DB36" s="1081">
        <f>VLOOKUP($AX36&amp;"_"&amp;$CW$14,データシート1!$A:$BS,MATCH($CW$12&amp;"_"&amp;DB$20,データシート1!$A$1:$BS$1,0),0)</f>
        <v>0</v>
      </c>
      <c r="DC36" s="1081">
        <f>VLOOKUP($AX36&amp;"_"&amp;$CW$14,データシート1!$A:$BS,MATCH($CW$12&amp;"_"&amp;DC$20,データシート1!$A$1:$BS$1,0),0)</f>
        <v>0</v>
      </c>
      <c r="DD36" s="1080">
        <f t="shared" si="11"/>
        <v>733.30500000000006</v>
      </c>
      <c r="DE36" s="18"/>
      <c r="DF36" s="138">
        <f>VLOOKUP($AX36&amp;"_"&amp;$DF$14,データシート1!$A:$BS,MATCH($DF$12&amp;"_"&amp;DF$20,データシート1!$A$1:$BS$1,0),0)</f>
        <v>24</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36</v>
      </c>
      <c r="DJ36" s="74">
        <f>VLOOKUP($AX36&amp;"_"&amp;$DF$14,データシート1!$A:$BS,MATCH($DF$12&amp;"_"&amp;DJ$20,データシート1!$A$1:$BS$1,0),0)</f>
        <v>0</v>
      </c>
      <c r="DK36" s="74">
        <f>VLOOKUP($AX36&amp;"_"&amp;$DF$14,データシート1!$A:$BS,MATCH($DF$12&amp;"_"&amp;DK$20,データシート1!$A$1:$BS$1,0),0)</f>
        <v>0</v>
      </c>
      <c r="DL36" s="78">
        <f t="shared" si="12"/>
        <v>60</v>
      </c>
      <c r="DM36" s="18"/>
      <c r="DN36" s="139">
        <f t="shared" si="26"/>
        <v>0.28000000000000003</v>
      </c>
      <c r="DO36" s="140">
        <f t="shared" si="27"/>
        <v>0</v>
      </c>
      <c r="DP36" s="140">
        <f t="shared" si="13"/>
        <v>0</v>
      </c>
      <c r="DQ36" s="140">
        <f t="shared" si="13"/>
        <v>0.72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11221</v>
      </c>
      <c r="AY37" s="20" t="str">
        <f>IF(IFERROR(比較地域マスタ!$Z22,"")=0,"",IFERROR(比較地域マスタ!$Z22,""))</f>
        <v>草加市</v>
      </c>
      <c r="BB37" s="122" t="str">
        <f t="shared" si="0"/>
        <v>11221</v>
      </c>
      <c r="BC37" s="123" t="str">
        <f t="shared" si="0"/>
        <v>草加市</v>
      </c>
      <c r="BD37" s="40">
        <f t="shared" si="14"/>
        <v>1022.8958735919917</v>
      </c>
      <c r="BE37" s="40">
        <f t="shared" si="15"/>
        <v>273.17813390319861</v>
      </c>
      <c r="BF37" s="40">
        <f>VLOOKUP($AX37&amp;"_"&amp;$BC$14,データシート1!$A:$BS,MATCH($BC$12&amp;"_"&amp;BF$20,データシート1!$A$1:$BS$1,0),0)</f>
        <v>261.52107868746788</v>
      </c>
      <c r="BG37" s="40">
        <f>VLOOKUP($AX37&amp;"_"&amp;$BC$14,データシート1!$A:$BS,MATCH($BC$12&amp;"_"&amp;BG$20,データシート1!$A$1:$BS$1,0),0)</f>
        <v>10.481159373321983</v>
      </c>
      <c r="BH37" s="40">
        <f>VLOOKUP($AX37&amp;"_"&amp;$BC$14,データシート1!$A:$BS,MATCH($BC$12&amp;"_"&amp;BH$20,データシート1!$A$1:$BS$1,0),0)</f>
        <v>1.1758958424087487</v>
      </c>
      <c r="BI37" s="40">
        <f>VLOOKUP($AX37&amp;"_"&amp;$BC$14,データシート1!$A:$BS,MATCH($BC$12&amp;"_"&amp;BI$20,データシート1!$A$1:$BS$1,0),0)</f>
        <v>192.4675066125784</v>
      </c>
      <c r="BJ37" s="40">
        <f>VLOOKUP($AX37&amp;"_"&amp;$BC$14,データシート1!$A:$BS,MATCH($BC$12&amp;"_"&amp;BJ$20,データシート1!$A$1:$BS$1,0),0)</f>
        <v>303.27059701857945</v>
      </c>
      <c r="BK37" s="40">
        <f t="shared" si="1"/>
        <v>224.92187469886096</v>
      </c>
      <c r="BL37" s="40">
        <f t="shared" si="2"/>
        <v>210.16781522232469</v>
      </c>
      <c r="BM37" s="40">
        <f>VLOOKUP($AX37&amp;"_"&amp;$BC$14,データシート1!$A:$BS,MATCH($BC$12&amp;"_"&amp;BM$20,データシート1!$A$1:$BS$1,0),0)</f>
        <v>122.56661756563345</v>
      </c>
      <c r="BN37" s="40">
        <f>VLOOKUP($AX37&amp;"_"&amp;$BC$14,データシート1!$A:$BS,MATCH($BC$12&amp;"_"&amp;BN$20,データシート1!$A$1:$BS$1,0),0)</f>
        <v>87.601197656691241</v>
      </c>
      <c r="BO37" s="40">
        <f>VLOOKUP($AX37&amp;"_"&amp;$BC$14,データシート1!$A:$BS,MATCH($BC$12&amp;"_"&amp;BO$20,データシート1!$A$1:$BS$1,0),0)</f>
        <v>14.754059476536257</v>
      </c>
      <c r="BP37" s="40">
        <f>VLOOKUP($AX37&amp;"_"&amp;$BC$14,データシート1!$A:$BS,MATCH($BC$12&amp;"_"&amp;BP$20,データシート1!$A$1:$BS$1,0),0)</f>
        <v>0</v>
      </c>
      <c r="BQ37" s="40">
        <f>VLOOKUP($AX37&amp;"_"&amp;$BC$14,データシート1!$A:$BS,MATCH($BC$12&amp;"_"&amp;BQ$20,データシート1!$A$1:$BS$1,0),0)</f>
        <v>29.057761358774361</v>
      </c>
      <c r="BR37" s="41">
        <f t="shared" si="3"/>
        <v>1022.8958735919917</v>
      </c>
      <c r="BT37" s="134" t="str">
        <f t="shared" si="4"/>
        <v>草加市</v>
      </c>
      <c r="BU37" s="38">
        <f t="shared" si="25"/>
        <v>1022.8958735919917</v>
      </c>
      <c r="BV37" s="69">
        <f t="shared" si="16"/>
        <v>0.26706348217429871</v>
      </c>
      <c r="BW37" s="69">
        <f t="shared" si="5"/>
        <v>0.25566735132982094</v>
      </c>
      <c r="BX37" s="69">
        <f t="shared" si="5"/>
        <v>1.0246555533083186E-2</v>
      </c>
      <c r="BY37" s="69">
        <f t="shared" si="5"/>
        <v>1.1495753113945836E-3</v>
      </c>
      <c r="BZ37" s="69">
        <f t="shared" si="5"/>
        <v>0.18815943204141716</v>
      </c>
      <c r="CA37" s="69">
        <f t="shared" si="5"/>
        <v>0.29648237405985151</v>
      </c>
      <c r="CB37" s="69">
        <f t="shared" si="5"/>
        <v>0.21988736146625304</v>
      </c>
      <c r="CC37" s="69">
        <f t="shared" si="5"/>
        <v>0.20546354780404122</v>
      </c>
      <c r="CD37" s="69">
        <f t="shared" si="5"/>
        <v>0.11982316160415199</v>
      </c>
      <c r="CE37" s="69">
        <f t="shared" si="5"/>
        <v>8.5640386199889229E-2</v>
      </c>
      <c r="CF37" s="69">
        <f t="shared" si="5"/>
        <v>1.4423813662211812E-2</v>
      </c>
      <c r="CG37" s="69">
        <f t="shared" si="5"/>
        <v>0</v>
      </c>
      <c r="CH37" s="69">
        <f t="shared" si="5"/>
        <v>2.8407350258179646E-2</v>
      </c>
      <c r="CI37" s="135">
        <f t="shared" si="6"/>
        <v>1</v>
      </c>
      <c r="CK37" s="136" t="str">
        <f t="shared" si="7"/>
        <v>草加市</v>
      </c>
      <c r="CL37" s="137">
        <f t="shared" si="17"/>
        <v>273.17813390319861</v>
      </c>
      <c r="CM37" s="75">
        <f t="shared" si="18"/>
        <v>0.98135599716409438</v>
      </c>
      <c r="CN37" s="76">
        <f t="shared" si="19"/>
        <v>261.52107868746788</v>
      </c>
      <c r="CO37" s="75">
        <f t="shared" si="20"/>
        <v>1</v>
      </c>
      <c r="CP37" s="76">
        <f t="shared" si="8"/>
        <v>10.481159373321983</v>
      </c>
      <c r="CQ37" s="75">
        <f t="shared" si="21"/>
        <v>0</v>
      </c>
      <c r="CR37" s="76">
        <f t="shared" si="9"/>
        <v>1.1758958424087487</v>
      </c>
      <c r="CS37" s="75">
        <f t="shared" si="22"/>
        <v>0</v>
      </c>
      <c r="CT37" s="76">
        <f t="shared" si="10"/>
        <v>192.4675066125784</v>
      </c>
      <c r="CU37" s="77">
        <f t="shared" si="23"/>
        <v>0.25746164052380122</v>
      </c>
      <c r="CV37" s="18"/>
      <c r="CW37" s="1078">
        <f t="shared" si="24"/>
        <v>268.08499999999998</v>
      </c>
      <c r="CX37" s="1081">
        <f>VLOOKUP($AX37&amp;"_"&amp;$CW$14,データシート1!$A:$BS,MATCH($CW$12&amp;"_"&amp;CX$20,データシート1!$A$1:$BS$1,0),0)</f>
        <v>268.08499999999998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49.552999999999997</v>
      </c>
      <c r="DB37" s="1081">
        <f>VLOOKUP($AX37&amp;"_"&amp;$CW$14,データシート1!$A:$BS,MATCH($CW$12&amp;"_"&amp;DB$20,データシート1!$A$1:$BS$1,0),0)</f>
        <v>0</v>
      </c>
      <c r="DC37" s="1081">
        <f>VLOOKUP($AX37&amp;"_"&amp;$CW$14,データシート1!$A:$BS,MATCH($CW$12&amp;"_"&amp;DC$20,データシート1!$A$1:$BS$1,0),0)</f>
        <v>0</v>
      </c>
      <c r="DD37" s="1080">
        <f t="shared" si="11"/>
        <v>317.63799999999998</v>
      </c>
      <c r="DE37" s="18"/>
      <c r="DF37" s="138">
        <f>VLOOKUP($AX37&amp;"_"&amp;$DF$14,データシート1!$A:$BS,MATCH($DF$12&amp;"_"&amp;DF$20,データシート1!$A$1:$BS$1,0),0)</f>
        <v>13</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5</v>
      </c>
      <c r="DJ37" s="74">
        <f>VLOOKUP($AX37&amp;"_"&amp;$DF$14,データシート1!$A:$BS,MATCH($DF$12&amp;"_"&amp;DJ$20,データシート1!$A$1:$BS$1,0),0)</f>
        <v>0</v>
      </c>
      <c r="DK37" s="74">
        <f>VLOOKUP($AX37&amp;"_"&amp;$DF$14,データシート1!$A:$BS,MATCH($DF$12&amp;"_"&amp;DK$20,データシート1!$A$1:$BS$1,0),0)</f>
        <v>0</v>
      </c>
      <c r="DL37" s="78">
        <f t="shared" si="12"/>
        <v>18</v>
      </c>
      <c r="DM37" s="18"/>
      <c r="DN37" s="139">
        <f t="shared" si="26"/>
        <v>0.84</v>
      </c>
      <c r="DO37" s="140">
        <f t="shared" si="27"/>
        <v>0</v>
      </c>
      <c r="DP37" s="140">
        <f t="shared" ref="DP37:DP68" si="29">IF($DD37=0,0,ROUND(CZ37/$DD37,2))</f>
        <v>0</v>
      </c>
      <c r="DQ37" s="140">
        <f t="shared" ref="DQ37:DQ68" si="30">IF($DD37=0,0,ROUND(DA37/$DD37,2))</f>
        <v>0.16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35201</v>
      </c>
      <c r="AY38" s="20" t="str">
        <f>IF(IFERROR(比較地域マスタ!$Z23,"")=0,"",IFERROR(比較地域マスタ!$Z23,""))</f>
        <v>下関市</v>
      </c>
      <c r="BB38" s="122" t="str">
        <f t="shared" si="0"/>
        <v>35201</v>
      </c>
      <c r="BC38" s="123" t="str">
        <f t="shared" si="0"/>
        <v>下関市</v>
      </c>
      <c r="BD38" s="40">
        <f t="shared" si="14"/>
        <v>3157.5899036412452</v>
      </c>
      <c r="BE38" s="40">
        <f t="shared" si="15"/>
        <v>1960.3883365838337</v>
      </c>
      <c r="BF38" s="40">
        <f>VLOOKUP($AX38&amp;"_"&amp;$BC$14,データシート1!$A:$BS,MATCH($BC$12&amp;"_"&amp;BF$20,データシート1!$A$1:$BS$1,0),0)</f>
        <v>1895.7187699633359</v>
      </c>
      <c r="BG38" s="40">
        <f>VLOOKUP($AX38&amp;"_"&amp;$BC$14,データシート1!$A:$BS,MATCH($BC$12&amp;"_"&amp;BG$20,データシート1!$A$1:$BS$1,0),0)</f>
        <v>20.034817389353691</v>
      </c>
      <c r="BH38" s="40">
        <f>VLOOKUP($AX38&amp;"_"&amp;$BC$14,データシート1!$A:$BS,MATCH($BC$12&amp;"_"&amp;BH$20,データシート1!$A$1:$BS$1,0),0)</f>
        <v>44.63474923114412</v>
      </c>
      <c r="BI38" s="40">
        <f>VLOOKUP($AX38&amp;"_"&amp;$BC$14,データシート1!$A:$BS,MATCH($BC$12&amp;"_"&amp;BI$20,データシート1!$A$1:$BS$1,0),0)</f>
        <v>343.60246277771034</v>
      </c>
      <c r="BJ38" s="40">
        <f>VLOOKUP($AX38&amp;"_"&amp;$BC$14,データシート1!$A:$BS,MATCH($BC$12&amp;"_"&amp;BJ$20,データシート1!$A$1:$BS$1,0),0)</f>
        <v>421.48885953722169</v>
      </c>
      <c r="BK38" s="40">
        <f t="shared" si="1"/>
        <v>389.93474418647929</v>
      </c>
      <c r="BL38" s="40">
        <f t="shared" si="2"/>
        <v>355.77370331646068</v>
      </c>
      <c r="BM38" s="40">
        <f>VLOOKUP($AX38&amp;"_"&amp;$BC$14,データシート1!$A:$BS,MATCH($BC$12&amp;"_"&amp;BM$20,データシート1!$A$1:$BS$1,0),0)</f>
        <v>208.16858860878375</v>
      </c>
      <c r="BN38" s="40">
        <f>VLOOKUP($AX38&amp;"_"&amp;$BC$14,データシート1!$A:$BS,MATCH($BC$12&amp;"_"&amp;BN$20,データシート1!$A$1:$BS$1,0),0)</f>
        <v>147.6051147076769</v>
      </c>
      <c r="BO38" s="40">
        <f>VLOOKUP($AX38&amp;"_"&amp;$BC$14,データシート1!$A:$BS,MATCH($BC$12&amp;"_"&amp;BO$20,データシート1!$A$1:$BS$1,0),0)</f>
        <v>15.186141594006765</v>
      </c>
      <c r="BP38" s="40">
        <f>VLOOKUP($AX38&amp;"_"&amp;$BC$14,データシート1!$A:$BS,MATCH($BC$12&amp;"_"&amp;BP$20,データシート1!$A$1:$BS$1,0),0)</f>
        <v>18.974899276011879</v>
      </c>
      <c r="BQ38" s="40">
        <f>VLOOKUP($AX38&amp;"_"&amp;$BC$14,データシート1!$A:$BS,MATCH($BC$12&amp;"_"&amp;BQ$20,データシート1!$A$1:$BS$1,0),0)</f>
        <v>42.175500556000003</v>
      </c>
      <c r="BR38" s="41">
        <f t="shared" si="3"/>
        <v>3157.5899036412452</v>
      </c>
      <c r="BT38" s="134" t="str">
        <f t="shared" si="4"/>
        <v>下関市</v>
      </c>
      <c r="BU38" s="38">
        <f t="shared" si="25"/>
        <v>3157.5899036412452</v>
      </c>
      <c r="BV38" s="69">
        <f t="shared" si="16"/>
        <v>0.62084957084615966</v>
      </c>
      <c r="BW38" s="69">
        <f t="shared" si="5"/>
        <v>0.60036889773977475</v>
      </c>
      <c r="BX38" s="69">
        <f t="shared" si="5"/>
        <v>6.3449713233026542E-3</v>
      </c>
      <c r="BY38" s="69">
        <f t="shared" si="5"/>
        <v>1.413570178308227E-2</v>
      </c>
      <c r="BZ38" s="69">
        <f t="shared" si="5"/>
        <v>0.10881795079895508</v>
      </c>
      <c r="CA38" s="69">
        <f t="shared" si="5"/>
        <v>0.13348435750037471</v>
      </c>
      <c r="CB38" s="69">
        <f t="shared" si="5"/>
        <v>0.12349125633345145</v>
      </c>
      <c r="CC38" s="69">
        <f t="shared" si="5"/>
        <v>0.11267254905590884</v>
      </c>
      <c r="CD38" s="69">
        <f t="shared" si="5"/>
        <v>6.5926416970338519E-2</v>
      </c>
      <c r="CE38" s="69">
        <f t="shared" si="5"/>
        <v>4.6746132085570317E-2</v>
      </c>
      <c r="CF38" s="69">
        <f t="shared" si="5"/>
        <v>4.8094090928320135E-3</v>
      </c>
      <c r="CG38" s="69">
        <f t="shared" si="5"/>
        <v>6.0092981847106085E-3</v>
      </c>
      <c r="CH38" s="69">
        <f t="shared" si="5"/>
        <v>1.3356864521059046E-2</v>
      </c>
      <c r="CI38" s="135">
        <f t="shared" si="6"/>
        <v>1</v>
      </c>
      <c r="CK38" s="136" t="str">
        <f t="shared" si="7"/>
        <v>下関市</v>
      </c>
      <c r="CL38" s="137">
        <f t="shared" si="17"/>
        <v>1960.3883365838337</v>
      </c>
      <c r="CM38" s="75">
        <f t="shared" si="18"/>
        <v>0.30792827560478869</v>
      </c>
      <c r="CN38" s="76">
        <f t="shared" si="19"/>
        <v>1895.7187699633359</v>
      </c>
      <c r="CO38" s="75">
        <f t="shared" si="20"/>
        <v>0.31843278104572181</v>
      </c>
      <c r="CP38" s="76">
        <f t="shared" si="8"/>
        <v>20.034817389353691</v>
      </c>
      <c r="CQ38" s="75">
        <f t="shared" si="21"/>
        <v>0</v>
      </c>
      <c r="CR38" s="76">
        <f t="shared" si="9"/>
        <v>44.63474923114412</v>
      </c>
      <c r="CS38" s="75">
        <f t="shared" si="22"/>
        <v>0</v>
      </c>
      <c r="CT38" s="76">
        <f t="shared" si="10"/>
        <v>343.60246277771034</v>
      </c>
      <c r="CU38" s="77">
        <f t="shared" si="23"/>
        <v>0.27247476413045479</v>
      </c>
      <c r="CV38" s="18"/>
      <c r="CW38" s="1078">
        <f t="shared" si="24"/>
        <v>603.65899999999999</v>
      </c>
      <c r="CX38" s="1081">
        <f>VLOOKUP($AX38&amp;"_"&amp;$CW$14,データシート1!$A:$BS,MATCH($CW$12&amp;"_"&amp;CX$20,データシート1!$A$1:$BS$1,0),0)</f>
        <v>603.65899999999999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93.623000000000005</v>
      </c>
      <c r="DB38" s="1081">
        <f>VLOOKUP($AX38&amp;"_"&amp;$CW$14,データシート1!$A:$BS,MATCH($CW$12&amp;"_"&amp;DB$20,データシート1!$A$1:$BS$1,0),0)</f>
        <v>89.468000000000004</v>
      </c>
      <c r="DC38" s="1081">
        <f>VLOOKUP($AX38&amp;"_"&amp;$CW$14,データシート1!$A:$BS,MATCH($CW$12&amp;"_"&amp;DC$20,データシート1!$A$1:$BS$1,0),0)</f>
        <v>0</v>
      </c>
      <c r="DD38" s="1080">
        <f t="shared" si="11"/>
        <v>786.75</v>
      </c>
      <c r="DE38" s="18"/>
      <c r="DF38" s="138">
        <f>VLOOKUP($AX38&amp;"_"&amp;$DF$14,データシート1!$A:$BS,MATCH($DF$12&amp;"_"&amp;DF$20,データシート1!$A$1:$BS$1,0),0)</f>
        <v>25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11</v>
      </c>
      <c r="DJ38" s="74">
        <f>VLOOKUP($AX38&amp;"_"&amp;$DF$14,データシート1!$A:$BS,MATCH($DF$12&amp;"_"&amp;DJ$20,データシート1!$A$1:$BS$1,0),0)</f>
        <v>1</v>
      </c>
      <c r="DK38" s="74">
        <f>VLOOKUP($AX38&amp;"_"&amp;$DF$14,データシート1!$A:$BS,MATCH($DF$12&amp;"_"&amp;DK$20,データシート1!$A$1:$BS$1,0),0)</f>
        <v>0</v>
      </c>
      <c r="DL38" s="78">
        <f t="shared" si="12"/>
        <v>37</v>
      </c>
      <c r="DM38" s="18"/>
      <c r="DN38" s="139">
        <f t="shared" si="26"/>
        <v>0.77</v>
      </c>
      <c r="DO38" s="140">
        <f t="shared" si="27"/>
        <v>0</v>
      </c>
      <c r="DP38" s="140">
        <f t="shared" si="29"/>
        <v>0</v>
      </c>
      <c r="DQ38" s="140">
        <f t="shared" si="30"/>
        <v>0.12</v>
      </c>
      <c r="DR38" s="140">
        <f t="shared" si="31"/>
        <v>0.11</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22210</v>
      </c>
      <c r="AY39" s="20" t="str">
        <f>IF(IFERROR(比較地域マスタ!$Z24,"")=0,"",IFERROR(比較地域マスタ!$Z24,""))</f>
        <v>富士市</v>
      </c>
      <c r="BB39" s="122" t="str">
        <f t="shared" si="0"/>
        <v>22210</v>
      </c>
      <c r="BC39" s="123" t="str">
        <f t="shared" si="0"/>
        <v>富士市</v>
      </c>
      <c r="BD39" s="40">
        <f t="shared" si="14"/>
        <v>1690.0780157603328</v>
      </c>
      <c r="BE39" s="40">
        <f t="shared" si="15"/>
        <v>670.38687450058478</v>
      </c>
      <c r="BF39" s="40">
        <f>VLOOKUP($AX39&amp;"_"&amp;$BC$14,データシート1!$A:$BS,MATCH($BC$12&amp;"_"&amp;BF$20,データシート1!$A$1:$BS$1,0),0)</f>
        <v>638.8171460854378</v>
      </c>
      <c r="BG39" s="40">
        <f>VLOOKUP($AX39&amp;"_"&amp;$BC$14,データシート1!$A:$BS,MATCH($BC$12&amp;"_"&amp;BG$20,データシート1!$A$1:$BS$1,0),0)</f>
        <v>15.239707300299784</v>
      </c>
      <c r="BH39" s="40">
        <f>VLOOKUP($AX39&amp;"_"&amp;$BC$14,データシート1!$A:$BS,MATCH($BC$12&amp;"_"&amp;BH$20,データシート1!$A$1:$BS$1,0),0)</f>
        <v>16.330021114847259</v>
      </c>
      <c r="BI39" s="40">
        <f>VLOOKUP($AX39&amp;"_"&amp;$BC$14,データシート1!$A:$BS,MATCH($BC$12&amp;"_"&amp;BI$20,データシート1!$A$1:$BS$1,0),0)</f>
        <v>274.24802810864298</v>
      </c>
      <c r="BJ39" s="40">
        <f>VLOOKUP($AX39&amp;"_"&amp;$BC$14,データシート1!$A:$BS,MATCH($BC$12&amp;"_"&amp;BJ$20,データシート1!$A$1:$BS$1,0),0)</f>
        <v>292.1980655167265</v>
      </c>
      <c r="BK39" s="40">
        <f t="shared" si="1"/>
        <v>428.67750304924175</v>
      </c>
      <c r="BL39" s="40">
        <f t="shared" si="2"/>
        <v>404.05073895155908</v>
      </c>
      <c r="BM39" s="40">
        <f>VLOOKUP($AX39&amp;"_"&amp;$BC$14,データシート1!$A:$BS,MATCH($BC$12&amp;"_"&amp;BM$20,データシート1!$A$1:$BS$1,0),0)</f>
        <v>233.42277241830638</v>
      </c>
      <c r="BN39" s="40">
        <f>VLOOKUP($AX39&amp;"_"&amp;$BC$14,データシート1!$A:$BS,MATCH($BC$12&amp;"_"&amp;BN$20,データシート1!$A$1:$BS$1,0),0)</f>
        <v>170.62796653325267</v>
      </c>
      <c r="BO39" s="40">
        <f>VLOOKUP($AX39&amp;"_"&amp;$BC$14,データシート1!$A:$BS,MATCH($BC$12&amp;"_"&amp;BO$20,データシート1!$A$1:$BS$1,0),0)</f>
        <v>14.87304715571959</v>
      </c>
      <c r="BP39" s="40">
        <f>VLOOKUP($AX39&amp;"_"&amp;$BC$14,データシート1!$A:$BS,MATCH($BC$12&amp;"_"&amp;BP$20,データシート1!$A$1:$BS$1,0),0)</f>
        <v>9.7537169419630665</v>
      </c>
      <c r="BQ39" s="40">
        <f>VLOOKUP($AX39&amp;"_"&amp;$BC$14,データシート1!$A:$BS,MATCH($BC$12&amp;"_"&amp;BQ$20,データシート1!$A$1:$BS$1,0),0)</f>
        <v>24.567544585136801</v>
      </c>
      <c r="BR39" s="41">
        <f t="shared" si="3"/>
        <v>1690.0780157603328</v>
      </c>
      <c r="BT39" s="134" t="str">
        <f t="shared" si="4"/>
        <v>富士市</v>
      </c>
      <c r="BU39" s="38">
        <f t="shared" si="25"/>
        <v>1690.0780157603328</v>
      </c>
      <c r="BV39" s="69">
        <f t="shared" si="16"/>
        <v>0.39666031286667613</v>
      </c>
      <c r="BW39" s="69">
        <f t="shared" si="5"/>
        <v>0.37798086249766794</v>
      </c>
      <c r="BX39" s="69">
        <f t="shared" si="5"/>
        <v>9.0171620234014704E-3</v>
      </c>
      <c r="BY39" s="69">
        <f t="shared" si="5"/>
        <v>9.6622883456067583E-3</v>
      </c>
      <c r="BZ39" s="69">
        <f t="shared" si="5"/>
        <v>0.16226944883681255</v>
      </c>
      <c r="CA39" s="69">
        <f t="shared" si="5"/>
        <v>0.17289028245555418</v>
      </c>
      <c r="CB39" s="69">
        <f t="shared" si="5"/>
        <v>0.253643618254148</v>
      </c>
      <c r="CC39" s="69">
        <f t="shared" si="5"/>
        <v>0.23907224115318995</v>
      </c>
      <c r="CD39" s="69">
        <f t="shared" si="5"/>
        <v>0.13811360791726177</v>
      </c>
      <c r="CE39" s="69">
        <f t="shared" si="5"/>
        <v>0.10095863323592817</v>
      </c>
      <c r="CF39" s="69">
        <f t="shared" si="5"/>
        <v>8.8002133730072218E-3</v>
      </c>
      <c r="CG39" s="69">
        <f t="shared" si="5"/>
        <v>5.771163727950784E-3</v>
      </c>
      <c r="CH39" s="69">
        <f t="shared" si="5"/>
        <v>1.4536337586809178E-2</v>
      </c>
      <c r="CI39" s="135">
        <f t="shared" si="6"/>
        <v>1</v>
      </c>
      <c r="CK39" s="136" t="str">
        <f t="shared" si="7"/>
        <v>富士市</v>
      </c>
      <c r="CL39" s="137">
        <f t="shared" si="17"/>
        <v>670.38687450058478</v>
      </c>
      <c r="CM39" s="75">
        <f t="shared" si="18"/>
        <v>1</v>
      </c>
      <c r="CN39" s="76">
        <f t="shared" si="19"/>
        <v>638.8171460854378</v>
      </c>
      <c r="CO39" s="75">
        <f t="shared" si="20"/>
        <v>1</v>
      </c>
      <c r="CP39" s="76">
        <f t="shared" si="8"/>
        <v>15.239707300299784</v>
      </c>
      <c r="CQ39" s="75">
        <f t="shared" si="21"/>
        <v>0</v>
      </c>
      <c r="CR39" s="76">
        <f t="shared" si="9"/>
        <v>16.330021114847259</v>
      </c>
      <c r="CS39" s="75">
        <f t="shared" si="22"/>
        <v>0</v>
      </c>
      <c r="CT39" s="76">
        <f t="shared" si="10"/>
        <v>274.24802810864298</v>
      </c>
      <c r="CU39" s="77">
        <f t="shared" si="23"/>
        <v>6.3128986266189221E-2</v>
      </c>
      <c r="CV39" s="18"/>
      <c r="CW39" s="1078">
        <f t="shared" si="24"/>
        <v>2598.8290000000002</v>
      </c>
      <c r="CX39" s="1081">
        <f>VLOOKUP($AX39&amp;"_"&amp;$CW$14,データシート1!$A:$BS,MATCH($CW$12&amp;"_"&amp;CX$20,データシート1!$A$1:$BS$1,0),0)</f>
        <v>2598.8290000000002</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17.312999999999999</v>
      </c>
      <c r="DB39" s="1081">
        <f>VLOOKUP($AX39&amp;"_"&amp;$CW$14,データシート1!$A:$BS,MATCH($CW$12&amp;"_"&amp;DB$20,データシート1!$A$1:$BS$1,0),0)</f>
        <v>180.976</v>
      </c>
      <c r="DC39" s="1081">
        <f>VLOOKUP($AX39&amp;"_"&amp;$CW$14,データシート1!$A:$BS,MATCH($CW$12&amp;"_"&amp;DC$20,データシート1!$A$1:$BS$1,0),0)</f>
        <v>0</v>
      </c>
      <c r="DD39" s="1080">
        <f t="shared" si="11"/>
        <v>2797.1180000000004</v>
      </c>
      <c r="DE39" s="18"/>
      <c r="DF39" s="138">
        <f>VLOOKUP($AX39&amp;"_"&amp;$DF$14,データシート1!$A:$BS,MATCH($DF$12&amp;"_"&amp;DF$20,データシート1!$A$1:$BS$1,0),0)</f>
        <v>88</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4</v>
      </c>
      <c r="DJ39" s="74">
        <f>VLOOKUP($AX39&amp;"_"&amp;$DF$14,データシート1!$A:$BS,MATCH($DF$12&amp;"_"&amp;DJ$20,データシート1!$A$1:$BS$1,0),0)</f>
        <v>4</v>
      </c>
      <c r="DK39" s="74">
        <f>VLOOKUP($AX39&amp;"_"&amp;$DF$14,データシート1!$A:$BS,MATCH($DF$12&amp;"_"&amp;DK$20,データシート1!$A$1:$BS$1,0),0)</f>
        <v>0</v>
      </c>
      <c r="DL39" s="78">
        <f t="shared" si="12"/>
        <v>96</v>
      </c>
      <c r="DM39" s="18"/>
      <c r="DN39" s="139">
        <f t="shared" si="26"/>
        <v>0.93</v>
      </c>
      <c r="DO39" s="140">
        <f t="shared" si="27"/>
        <v>0</v>
      </c>
      <c r="DP39" s="140">
        <f t="shared" si="29"/>
        <v>0</v>
      </c>
      <c r="DQ39" s="140">
        <f t="shared" si="30"/>
        <v>0.01</v>
      </c>
      <c r="DR39" s="140">
        <f t="shared" si="31"/>
        <v>0.06</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36201</v>
      </c>
      <c r="AY40" s="20" t="str">
        <f>IF(IFERROR(比較地域マスタ!$Z25,"")=0,"",IFERROR(比較地域マスタ!$Z25,""))</f>
        <v>徳島市</v>
      </c>
      <c r="BB40" s="122" t="str">
        <f t="shared" si="0"/>
        <v>36201</v>
      </c>
      <c r="BC40" s="123" t="str">
        <f t="shared" si="0"/>
        <v>徳島市</v>
      </c>
      <c r="BD40" s="40">
        <f t="shared" si="14"/>
        <v>1878.6253475419592</v>
      </c>
      <c r="BE40" s="40">
        <f t="shared" si="15"/>
        <v>481.35789325322685</v>
      </c>
      <c r="BF40" s="40">
        <f>VLOOKUP($AX40&amp;"_"&amp;$BC$14,データシート1!$A:$BS,MATCH($BC$12&amp;"_"&amp;BF$20,データシート1!$A$1:$BS$1,0),0)</f>
        <v>434.6961193988306</v>
      </c>
      <c r="BG40" s="40">
        <f>VLOOKUP($AX40&amp;"_"&amp;$BC$14,データシート1!$A:$BS,MATCH($BC$12&amp;"_"&amp;BG$20,データシート1!$A$1:$BS$1,0),0)</f>
        <v>19.142517774066821</v>
      </c>
      <c r="BH40" s="40">
        <f>VLOOKUP($AX40&amp;"_"&amp;$BC$14,データシート1!$A:$BS,MATCH($BC$12&amp;"_"&amp;BH$20,データシート1!$A$1:$BS$1,0),0)</f>
        <v>27.519256080329392</v>
      </c>
      <c r="BI40" s="40">
        <f>VLOOKUP($AX40&amp;"_"&amp;$BC$14,データシート1!$A:$BS,MATCH($BC$12&amp;"_"&amp;BI$20,データシート1!$A$1:$BS$1,0),0)</f>
        <v>484.24552715810159</v>
      </c>
      <c r="BJ40" s="40">
        <f>VLOOKUP($AX40&amp;"_"&amp;$BC$14,データシート1!$A:$BS,MATCH($BC$12&amp;"_"&amp;BJ$20,データシート1!$A$1:$BS$1,0),0)</f>
        <v>457.42814663051848</v>
      </c>
      <c r="BK40" s="40">
        <f t="shared" si="1"/>
        <v>432.47674564011197</v>
      </c>
      <c r="BL40" s="40">
        <f t="shared" si="2"/>
        <v>373.8750382833224</v>
      </c>
      <c r="BM40" s="40">
        <f>VLOOKUP($AX40&amp;"_"&amp;$BC$14,データシート1!$A:$BS,MATCH($BC$12&amp;"_"&amp;BM$20,データシート1!$A$1:$BS$1,0),0)</f>
        <v>214.86487972751178</v>
      </c>
      <c r="BN40" s="40">
        <f>VLOOKUP($AX40&amp;"_"&amp;$BC$14,データシート1!$A:$BS,MATCH($BC$12&amp;"_"&amp;BN$20,データシート1!$A$1:$BS$1,0),0)</f>
        <v>159.01015855581062</v>
      </c>
      <c r="BO40" s="40">
        <f>VLOOKUP($AX40&amp;"_"&amp;$BC$14,データシート1!$A:$BS,MATCH($BC$12&amp;"_"&amp;BO$20,データシート1!$A$1:$BS$1,0),0)</f>
        <v>14.864202680061762</v>
      </c>
      <c r="BP40" s="40">
        <f>VLOOKUP($AX40&amp;"_"&amp;$BC$14,データシート1!$A:$BS,MATCH($BC$12&amp;"_"&amp;BP$20,データシート1!$A$1:$BS$1,0),0)</f>
        <v>43.737504676727866</v>
      </c>
      <c r="BQ40" s="40">
        <f>VLOOKUP($AX40&amp;"_"&amp;$BC$14,データシート1!$A:$BS,MATCH($BC$12&amp;"_"&amp;BQ$20,データシート1!$A$1:$BS$1,0),0)</f>
        <v>23.11703486</v>
      </c>
      <c r="BR40" s="41">
        <f t="shared" si="3"/>
        <v>1878.6253475419592</v>
      </c>
      <c r="BT40" s="134" t="str">
        <f t="shared" si="4"/>
        <v>徳島市</v>
      </c>
      <c r="BU40" s="38">
        <f t="shared" si="25"/>
        <v>1878.6253475419592</v>
      </c>
      <c r="BV40" s="69">
        <f t="shared" si="16"/>
        <v>0.25622878658751608</v>
      </c>
      <c r="BW40" s="69">
        <f t="shared" si="5"/>
        <v>0.23139053242712709</v>
      </c>
      <c r="BX40" s="69">
        <f t="shared" si="5"/>
        <v>1.0189640951621021E-2</v>
      </c>
      <c r="BY40" s="69">
        <f t="shared" si="5"/>
        <v>1.4648613208767933E-2</v>
      </c>
      <c r="BZ40" s="69">
        <f t="shared" si="5"/>
        <v>0.2577658859930218</v>
      </c>
      <c r="CA40" s="69">
        <f t="shared" si="5"/>
        <v>0.24349088402806288</v>
      </c>
      <c r="CB40" s="69">
        <f t="shared" si="5"/>
        <v>0.2302091506462294</v>
      </c>
      <c r="CC40" s="69">
        <f t="shared" si="5"/>
        <v>0.19901522076901068</v>
      </c>
      <c r="CD40" s="69">
        <f t="shared" si="5"/>
        <v>0.11437345930025186</v>
      </c>
      <c r="CE40" s="69">
        <f t="shared" si="5"/>
        <v>8.4641761468758805E-2</v>
      </c>
      <c r="CF40" s="69">
        <f t="shared" si="5"/>
        <v>7.9122762287384546E-3</v>
      </c>
      <c r="CG40" s="69">
        <f t="shared" si="5"/>
        <v>2.3281653648480321E-2</v>
      </c>
      <c r="CH40" s="69">
        <f t="shared" si="5"/>
        <v>1.2305292745169713E-2</v>
      </c>
      <c r="CI40" s="135">
        <f t="shared" si="6"/>
        <v>1</v>
      </c>
      <c r="CK40" s="136" t="str">
        <f t="shared" si="7"/>
        <v>徳島市</v>
      </c>
      <c r="CL40" s="137">
        <f t="shared" si="17"/>
        <v>481.35789325322685</v>
      </c>
      <c r="CM40" s="75">
        <f t="shared" si="18"/>
        <v>0.38351505727336999</v>
      </c>
      <c r="CN40" s="76">
        <f t="shared" si="19"/>
        <v>434.6961193988306</v>
      </c>
      <c r="CO40" s="75">
        <f t="shared" si="20"/>
        <v>0.42468288020446643</v>
      </c>
      <c r="CP40" s="76">
        <f t="shared" si="8"/>
        <v>19.142517774066821</v>
      </c>
      <c r="CQ40" s="75">
        <f t="shared" si="21"/>
        <v>0</v>
      </c>
      <c r="CR40" s="76">
        <f t="shared" si="9"/>
        <v>27.519256080329392</v>
      </c>
      <c r="CS40" s="75">
        <f t="shared" si="22"/>
        <v>0</v>
      </c>
      <c r="CT40" s="76">
        <f t="shared" si="10"/>
        <v>484.24552715810159</v>
      </c>
      <c r="CU40" s="77">
        <f t="shared" si="23"/>
        <v>0.14321040899848769</v>
      </c>
      <c r="CV40" s="18"/>
      <c r="CW40" s="1078">
        <f t="shared" si="24"/>
        <v>184.608</v>
      </c>
      <c r="CX40" s="1081">
        <f>VLOOKUP($AX40&amp;"_"&amp;$CW$14,データシート1!$A:$BS,MATCH($CW$12&amp;"_"&amp;CX$20,データシート1!$A$1:$BS$1,0),0)</f>
        <v>184.608</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69.349000000000004</v>
      </c>
      <c r="DB40" s="1081">
        <f>VLOOKUP($AX40&amp;"_"&amp;$CW$14,データシート1!$A:$BS,MATCH($CW$12&amp;"_"&amp;DB$20,データシート1!$A$1:$BS$1,0),0)</f>
        <v>0</v>
      </c>
      <c r="DC40" s="1081">
        <f>VLOOKUP($AX40&amp;"_"&amp;$CW$14,データシート1!$A:$BS,MATCH($CW$12&amp;"_"&amp;DC$20,データシート1!$A$1:$BS$1,0),0)</f>
        <v>0</v>
      </c>
      <c r="DD40" s="1080">
        <f t="shared" si="11"/>
        <v>253.95699999999999</v>
      </c>
      <c r="DE40" s="18"/>
      <c r="DF40" s="138">
        <f>VLOOKUP($AX40&amp;"_"&amp;$DF$14,データシート1!$A:$BS,MATCH($DF$12&amp;"_"&amp;DF$20,データシート1!$A$1:$BS$1,0),0)</f>
        <v>14</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9</v>
      </c>
      <c r="DJ40" s="74">
        <f>VLOOKUP($AX40&amp;"_"&amp;$DF$14,データシート1!$A:$BS,MATCH($DF$12&amp;"_"&amp;DJ$20,データシート1!$A$1:$BS$1,0),0)</f>
        <v>0</v>
      </c>
      <c r="DK40" s="74">
        <f>VLOOKUP($AX40&amp;"_"&amp;$DF$14,データシート1!$A:$BS,MATCH($DF$12&amp;"_"&amp;DK$20,データシート1!$A$1:$BS$1,0),0)</f>
        <v>0</v>
      </c>
      <c r="DL40" s="78">
        <f t="shared" si="12"/>
        <v>23</v>
      </c>
      <c r="DM40" s="18"/>
      <c r="DN40" s="139">
        <f t="shared" si="26"/>
        <v>0.73</v>
      </c>
      <c r="DO40" s="140">
        <f t="shared" si="27"/>
        <v>0</v>
      </c>
      <c r="DP40" s="140">
        <f t="shared" si="29"/>
        <v>0</v>
      </c>
      <c r="DQ40" s="140">
        <f t="shared" si="30"/>
        <v>0.27</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14207</v>
      </c>
      <c r="AY41" s="20" t="str">
        <f>IF(IFERROR(比較地域マスタ!$Z26,"")=0,"",IFERROR(比較地域マスタ!$Z26,""))</f>
        <v>茅ヶ崎市</v>
      </c>
      <c r="BB41" s="122" t="str">
        <f t="shared" si="0"/>
        <v>14207</v>
      </c>
      <c r="BC41" s="123" t="str">
        <f t="shared" si="0"/>
        <v>茅ヶ崎市</v>
      </c>
      <c r="BD41" s="40">
        <f t="shared" si="14"/>
        <v>1071.2244209866988</v>
      </c>
      <c r="BE41" s="40">
        <f t="shared" si="15"/>
        <v>376.89458445925368</v>
      </c>
      <c r="BF41" s="40">
        <f>VLOOKUP($AX41&amp;"_"&amp;$BC$14,データシート1!$A:$BS,MATCH($BC$12&amp;"_"&amp;BF$20,データシート1!$A$1:$BS$1,0),0)</f>
        <v>367.08656363017059</v>
      </c>
      <c r="BG41" s="40">
        <f>VLOOKUP($AX41&amp;"_"&amp;$BC$14,データシート1!$A:$BS,MATCH($BC$12&amp;"_"&amp;BG$20,データシート1!$A$1:$BS$1,0),0)</f>
        <v>6.6880526506335736</v>
      </c>
      <c r="BH41" s="40">
        <f>VLOOKUP($AX41&amp;"_"&amp;$BC$14,データシート1!$A:$BS,MATCH($BC$12&amp;"_"&amp;BH$20,データシート1!$A$1:$BS$1,0),0)</f>
        <v>3.1199681784495601</v>
      </c>
      <c r="BI41" s="40">
        <f>VLOOKUP($AX41&amp;"_"&amp;$BC$14,データシート1!$A:$BS,MATCH($BC$12&amp;"_"&amp;BI$20,データシート1!$A$1:$BS$1,0),0)</f>
        <v>184.85103557397076</v>
      </c>
      <c r="BJ41" s="40">
        <f>VLOOKUP($AX41&amp;"_"&amp;$BC$14,データシート1!$A:$BS,MATCH($BC$12&amp;"_"&amp;BJ$20,データシート1!$A$1:$BS$1,0),0)</f>
        <v>283.07397072388693</v>
      </c>
      <c r="BK41" s="40">
        <f t="shared" si="1"/>
        <v>199.71921508809433</v>
      </c>
      <c r="BL41" s="40">
        <f t="shared" si="2"/>
        <v>185.30419384510822</v>
      </c>
      <c r="BM41" s="40">
        <f>VLOOKUP($AX41&amp;"_"&amp;$BC$14,データシート1!$A:$BS,MATCH($BC$12&amp;"_"&amp;BM$20,データシート1!$A$1:$BS$1,0),0)</f>
        <v>125.8720803916388</v>
      </c>
      <c r="BN41" s="40">
        <f>VLOOKUP($AX41&amp;"_"&amp;$BC$14,データシート1!$A:$BS,MATCH($BC$12&amp;"_"&amp;BN$20,データシート1!$A$1:$BS$1,0),0)</f>
        <v>59.43211345346942</v>
      </c>
      <c r="BO41" s="40">
        <f>VLOOKUP($AX41&amp;"_"&amp;$BC$14,データシート1!$A:$BS,MATCH($BC$12&amp;"_"&amp;BO$20,データシート1!$A$1:$BS$1,0),0)</f>
        <v>14.415021242986118</v>
      </c>
      <c r="BP41" s="40">
        <f>VLOOKUP($AX41&amp;"_"&amp;$BC$14,データシート1!$A:$BS,MATCH($BC$12&amp;"_"&amp;BP$20,データシート1!$A$1:$BS$1,0),0)</f>
        <v>0</v>
      </c>
      <c r="BQ41" s="40">
        <f>VLOOKUP($AX41&amp;"_"&amp;$BC$14,データシート1!$A:$BS,MATCH($BC$12&amp;"_"&amp;BQ$20,データシート1!$A$1:$BS$1,0),0)</f>
        <v>26.685615141492999</v>
      </c>
      <c r="BR41" s="41">
        <f t="shared" si="3"/>
        <v>1071.2244209866988</v>
      </c>
      <c r="BT41" s="134" t="str">
        <f t="shared" si="4"/>
        <v>茅ヶ崎市</v>
      </c>
      <c r="BU41" s="38">
        <f t="shared" si="25"/>
        <v>1071.2244209866988</v>
      </c>
      <c r="BV41" s="69">
        <f t="shared" si="16"/>
        <v>0.35183531767516857</v>
      </c>
      <c r="BW41" s="69">
        <f t="shared" si="5"/>
        <v>0.34267942033290205</v>
      </c>
      <c r="BX41" s="69">
        <f t="shared" si="5"/>
        <v>6.2433720886172911E-3</v>
      </c>
      <c r="BY41" s="69">
        <f t="shared" si="5"/>
        <v>2.912525253649254E-3</v>
      </c>
      <c r="BZ41" s="69">
        <f t="shared" si="5"/>
        <v>0.17256051295367736</v>
      </c>
      <c r="CA41" s="69">
        <f t="shared" si="5"/>
        <v>0.26425272349854484</v>
      </c>
      <c r="CB41" s="69">
        <f t="shared" si="5"/>
        <v>0.18644012512722039</v>
      </c>
      <c r="CC41" s="69">
        <f t="shared" si="5"/>
        <v>0.17298354127739693</v>
      </c>
      <c r="CD41" s="69">
        <f t="shared" si="5"/>
        <v>0.11750299743512077</v>
      </c>
      <c r="CE41" s="69">
        <f t="shared" si="5"/>
        <v>5.5480543842276145E-2</v>
      </c>
      <c r="CF41" s="69">
        <f t="shared" si="5"/>
        <v>1.3456583849823478E-2</v>
      </c>
      <c r="CG41" s="69">
        <f t="shared" si="5"/>
        <v>0</v>
      </c>
      <c r="CH41" s="69">
        <f t="shared" si="5"/>
        <v>2.4911320745388748E-2</v>
      </c>
      <c r="CI41" s="135">
        <f t="shared" si="6"/>
        <v>1</v>
      </c>
      <c r="CK41" s="136" t="str">
        <f t="shared" si="7"/>
        <v>茅ヶ崎市</v>
      </c>
      <c r="CL41" s="137">
        <f t="shared" si="17"/>
        <v>376.89458445925368</v>
      </c>
      <c r="CM41" s="75">
        <f t="shared" si="18"/>
        <v>0.33696424739615766</v>
      </c>
      <c r="CN41" s="76">
        <f t="shared" si="19"/>
        <v>367.08656363017059</v>
      </c>
      <c r="CO41" s="75">
        <f t="shared" si="20"/>
        <v>0.34596744360261833</v>
      </c>
      <c r="CP41" s="76">
        <f t="shared" si="8"/>
        <v>6.6880526506335736</v>
      </c>
      <c r="CQ41" s="75">
        <f t="shared" si="21"/>
        <v>0</v>
      </c>
      <c r="CR41" s="76">
        <f t="shared" si="9"/>
        <v>3.1199681784495601</v>
      </c>
      <c r="CS41" s="75">
        <f t="shared" si="22"/>
        <v>0</v>
      </c>
      <c r="CT41" s="76">
        <f t="shared" si="10"/>
        <v>184.85103557397076</v>
      </c>
      <c r="CU41" s="77">
        <f t="shared" si="23"/>
        <v>0.62047258563560037</v>
      </c>
      <c r="CV41" s="18"/>
      <c r="CW41" s="1078">
        <f t="shared" si="24"/>
        <v>127</v>
      </c>
      <c r="CX41" s="1081">
        <f>VLOOKUP($AX41&amp;"_"&amp;$CW$14,データシート1!$A:$BS,MATCH($CW$12&amp;"_"&amp;CX$20,データシート1!$A$1:$BS$1,0),0)</f>
        <v>127</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114.69499999999999</v>
      </c>
      <c r="DB41" s="1081">
        <f>VLOOKUP($AX41&amp;"_"&amp;$CW$14,データシート1!$A:$BS,MATCH($CW$12&amp;"_"&amp;DB$20,データシート1!$A$1:$BS$1,0),0)</f>
        <v>0</v>
      </c>
      <c r="DC41" s="1081">
        <f>VLOOKUP($AX41&amp;"_"&amp;$CW$14,データシート1!$A:$BS,MATCH($CW$12&amp;"_"&amp;DC$20,データシート1!$A$1:$BS$1,0),0)</f>
        <v>0</v>
      </c>
      <c r="DD41" s="1080">
        <f t="shared" si="11"/>
        <v>241.69499999999999</v>
      </c>
      <c r="DE41" s="18"/>
      <c r="DF41" s="138">
        <f>VLOOKUP($AX41&amp;"_"&amp;$DF$14,データシート1!$A:$BS,MATCH($DF$12&amp;"_"&amp;DF$20,データシート1!$A$1:$BS$1,0),0)</f>
        <v>12</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5</v>
      </c>
      <c r="DJ41" s="74">
        <f>VLOOKUP($AX41&amp;"_"&amp;$DF$14,データシート1!$A:$BS,MATCH($DF$12&amp;"_"&amp;DJ$20,データシート1!$A$1:$BS$1,0),0)</f>
        <v>0</v>
      </c>
      <c r="DK41" s="74">
        <f>VLOOKUP($AX41&amp;"_"&amp;$DF$14,データシート1!$A:$BS,MATCH($DF$12&amp;"_"&amp;DK$20,データシート1!$A$1:$BS$1,0),0)</f>
        <v>0</v>
      </c>
      <c r="DL41" s="78">
        <f t="shared" si="12"/>
        <v>17</v>
      </c>
      <c r="DM41" s="18"/>
      <c r="DN41" s="139">
        <f t="shared" si="26"/>
        <v>0.53</v>
      </c>
      <c r="DO41" s="140">
        <f t="shared" si="27"/>
        <v>0</v>
      </c>
      <c r="DP41" s="140">
        <f t="shared" si="29"/>
        <v>0</v>
      </c>
      <c r="DQ41" s="140">
        <f t="shared" si="30"/>
        <v>0.47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01202</v>
      </c>
      <c r="AY42" s="20" t="str">
        <f>IF(IFERROR(比較地域マスタ!$Z27,"")=0,"",IFERROR(比較地域マスタ!$Z27,""))</f>
        <v>函館市</v>
      </c>
      <c r="BB42" s="122" t="str">
        <f t="shared" si="0"/>
        <v>01202</v>
      </c>
      <c r="BC42" s="123" t="str">
        <f t="shared" si="0"/>
        <v>函館市</v>
      </c>
      <c r="BD42" s="40">
        <f t="shared" si="14"/>
        <v>2103.0247265154635</v>
      </c>
      <c r="BE42" s="40">
        <f t="shared" si="15"/>
        <v>438.7449989033334</v>
      </c>
      <c r="BF42" s="40">
        <f>VLOOKUP($AX42&amp;"_"&amp;$BC$14,データシート1!$A:$BS,MATCH($BC$12&amp;"_"&amp;BF$20,データシート1!$A$1:$BS$1,0),0)</f>
        <v>387.83569312872419</v>
      </c>
      <c r="BG42" s="40">
        <f>VLOOKUP($AX42&amp;"_"&amp;$BC$14,データシート1!$A:$BS,MATCH($BC$12&amp;"_"&amp;BG$20,データシート1!$A$1:$BS$1,0),0)</f>
        <v>24.283185167298033</v>
      </c>
      <c r="BH42" s="40">
        <f>VLOOKUP($AX42&amp;"_"&amp;$BC$14,データシート1!$A:$BS,MATCH($BC$12&amp;"_"&amp;BH$20,データシート1!$A$1:$BS$1,0),0)</f>
        <v>26.626120607311158</v>
      </c>
      <c r="BI42" s="40">
        <f>VLOOKUP($AX42&amp;"_"&amp;$BC$14,データシート1!$A:$BS,MATCH($BC$12&amp;"_"&amp;BI$20,データシート1!$A$1:$BS$1,0),0)</f>
        <v>438.26532575044939</v>
      </c>
      <c r="BJ42" s="40">
        <f>VLOOKUP($AX42&amp;"_"&amp;$BC$14,データシート1!$A:$BS,MATCH($BC$12&amp;"_"&amp;BJ$20,データシート1!$A$1:$BS$1,0),0)</f>
        <v>628.65007879159009</v>
      </c>
      <c r="BK42" s="40">
        <f t="shared" si="1"/>
        <v>559.03424505449061</v>
      </c>
      <c r="BL42" s="40">
        <f t="shared" si="2"/>
        <v>322.19698672265588</v>
      </c>
      <c r="BM42" s="40">
        <f>VLOOKUP($AX42&amp;"_"&amp;$BC$14,データシート1!$A:$BS,MATCH($BC$12&amp;"_"&amp;BM$20,データシート1!$A$1:$BS$1,0),0)</f>
        <v>200.72639923168958</v>
      </c>
      <c r="BN42" s="40">
        <f>VLOOKUP($AX42&amp;"_"&amp;$BC$14,データシート1!$A:$BS,MATCH($BC$12&amp;"_"&amp;BN$20,データシート1!$A$1:$BS$1,0),0)</f>
        <v>121.4705874909663</v>
      </c>
      <c r="BO42" s="40">
        <f>VLOOKUP($AX42&amp;"_"&amp;$BC$14,データシート1!$A:$BS,MATCH($BC$12&amp;"_"&amp;BO$20,データシート1!$A$1:$BS$1,0),0)</f>
        <v>14.852292119509217</v>
      </c>
      <c r="BP42" s="40">
        <f>VLOOKUP($AX42&amp;"_"&amp;$BC$14,データシート1!$A:$BS,MATCH($BC$12&amp;"_"&amp;BP$20,データシート1!$A$1:$BS$1,0),0)</f>
        <v>221.98496621232553</v>
      </c>
      <c r="BQ42" s="40">
        <f>VLOOKUP($AX42&amp;"_"&amp;$BC$14,データシート1!$A:$BS,MATCH($BC$12&amp;"_"&amp;BQ$20,データシート1!$A$1:$BS$1,0),0)</f>
        <v>38.330078015599987</v>
      </c>
      <c r="BR42" s="41">
        <f t="shared" si="3"/>
        <v>2103.0247265154635</v>
      </c>
      <c r="BT42" s="134" t="str">
        <f t="shared" si="4"/>
        <v>函館市</v>
      </c>
      <c r="BU42" s="38">
        <f t="shared" si="25"/>
        <v>2103.0247265154635</v>
      </c>
      <c r="BV42" s="69">
        <f t="shared" si="16"/>
        <v>0.20862569677452023</v>
      </c>
      <c r="BW42" s="69">
        <f t="shared" si="5"/>
        <v>0.18441803761924166</v>
      </c>
      <c r="BX42" s="69">
        <f t="shared" si="5"/>
        <v>1.1546790135717161E-2</v>
      </c>
      <c r="BY42" s="69">
        <f t="shared" si="5"/>
        <v>1.2660869019561372E-2</v>
      </c>
      <c r="BZ42" s="69">
        <f t="shared" si="5"/>
        <v>0.20839760951199965</v>
      </c>
      <c r="CA42" s="69">
        <f t="shared" ref="CA42:CH68" si="32">BJ42/$BR42</f>
        <v>0.29892662262379138</v>
      </c>
      <c r="CB42" s="69">
        <f t="shared" si="32"/>
        <v>0.26582390497175168</v>
      </c>
      <c r="CC42" s="69">
        <f t="shared" si="32"/>
        <v>0.15320646621997136</v>
      </c>
      <c r="CD42" s="69">
        <f t="shared" si="32"/>
        <v>9.5446523619470938E-2</v>
      </c>
      <c r="CE42" s="69">
        <f t="shared" si="32"/>
        <v>5.7759942600500436E-2</v>
      </c>
      <c r="CF42" s="69">
        <f t="shared" si="32"/>
        <v>7.062347832741951E-3</v>
      </c>
      <c r="CG42" s="69">
        <f t="shared" si="32"/>
        <v>0.10555509091903836</v>
      </c>
      <c r="CH42" s="69">
        <f t="shared" si="32"/>
        <v>1.8226166117937058E-2</v>
      </c>
      <c r="CI42" s="135">
        <f t="shared" si="6"/>
        <v>1</v>
      </c>
      <c r="CK42" s="136" t="str">
        <f t="shared" si="7"/>
        <v>函館市</v>
      </c>
      <c r="CL42" s="137">
        <f t="shared" si="17"/>
        <v>438.7449989033334</v>
      </c>
      <c r="CM42" s="75">
        <f t="shared" si="18"/>
        <v>0.14492017039266342</v>
      </c>
      <c r="CN42" s="76">
        <f t="shared" si="19"/>
        <v>387.83569312872419</v>
      </c>
      <c r="CO42" s="75">
        <f t="shared" si="20"/>
        <v>0.16394313655627502</v>
      </c>
      <c r="CP42" s="76">
        <f t="shared" si="8"/>
        <v>24.283185167298033</v>
      </c>
      <c r="CQ42" s="75">
        <f t="shared" si="21"/>
        <v>0</v>
      </c>
      <c r="CR42" s="76">
        <f t="shared" si="9"/>
        <v>26.626120607311158</v>
      </c>
      <c r="CS42" s="75">
        <f t="shared" si="22"/>
        <v>0</v>
      </c>
      <c r="CT42" s="76">
        <f t="shared" si="10"/>
        <v>438.26532575044939</v>
      </c>
      <c r="CU42" s="77">
        <f t="shared" si="23"/>
        <v>0.1776138686461444</v>
      </c>
      <c r="CV42" s="18"/>
      <c r="CW42" s="1078">
        <f t="shared" si="24"/>
        <v>63.582999999999998</v>
      </c>
      <c r="CX42" s="1081">
        <f>VLOOKUP($AX42&amp;"_"&amp;$CW$14,データシート1!$A:$BS,MATCH($CW$12&amp;"_"&amp;CX$20,データシート1!$A$1:$BS$1,0),0)</f>
        <v>63.582999999999998</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77.841999999999999</v>
      </c>
      <c r="DB42" s="1081">
        <f>VLOOKUP($AX42&amp;"_"&amp;$CW$14,データシート1!$A:$BS,MATCH($CW$12&amp;"_"&amp;DB$20,データシート1!$A$1:$BS$1,0),0)</f>
        <v>0</v>
      </c>
      <c r="DC42" s="1081">
        <f>VLOOKUP($AX42&amp;"_"&amp;$CW$14,データシート1!$A:$BS,MATCH($CW$12&amp;"_"&amp;DC$20,データシート1!$A$1:$BS$1,0),0)</f>
        <v>0</v>
      </c>
      <c r="DD42" s="1080">
        <f t="shared" si="11"/>
        <v>141.42500000000001</v>
      </c>
      <c r="DE42" s="18"/>
      <c r="DF42" s="138">
        <f>VLOOKUP($AX42&amp;"_"&amp;$DF$14,データシート1!$A:$BS,MATCH($DF$12&amp;"_"&amp;DF$20,データシート1!$A$1:$BS$1,0),0)</f>
        <v>5</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9</v>
      </c>
      <c r="DJ42" s="74">
        <f>VLOOKUP($AX42&amp;"_"&amp;$DF$14,データシート1!$A:$BS,MATCH($DF$12&amp;"_"&amp;DJ$20,データシート1!$A$1:$BS$1,0),0)</f>
        <v>0</v>
      </c>
      <c r="DK42" s="74">
        <f>VLOOKUP($AX42&amp;"_"&amp;$DF$14,データシート1!$A:$BS,MATCH($DF$12&amp;"_"&amp;DK$20,データシート1!$A$1:$BS$1,0),0)</f>
        <v>0</v>
      </c>
      <c r="DL42" s="78">
        <f t="shared" si="12"/>
        <v>14</v>
      </c>
      <c r="DM42" s="18"/>
      <c r="DN42" s="139">
        <f t="shared" si="26"/>
        <v>0.45</v>
      </c>
      <c r="DO42" s="140">
        <f t="shared" si="27"/>
        <v>0</v>
      </c>
      <c r="DP42" s="140">
        <f t="shared" si="29"/>
        <v>0</v>
      </c>
      <c r="DQ42" s="140">
        <f t="shared" si="30"/>
        <v>0.55000000000000004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14213</v>
      </c>
      <c r="AY43" s="20" t="str">
        <f>IF(IFERROR(比較地域マスタ!$Z28,"")=0,"",IFERROR(比較地域マスタ!$Z28,""))</f>
        <v>大和市</v>
      </c>
      <c r="AZ43" s="26"/>
      <c r="BB43" s="122" t="str">
        <f t="shared" si="0"/>
        <v>14213</v>
      </c>
      <c r="BC43" s="123" t="str">
        <f t="shared" si="0"/>
        <v>大和市</v>
      </c>
      <c r="BD43" s="40">
        <f t="shared" si="14"/>
        <v>1168.2358845769327</v>
      </c>
      <c r="BE43" s="40">
        <f t="shared" si="15"/>
        <v>408.95356739429911</v>
      </c>
      <c r="BF43" s="40">
        <f>VLOOKUP($AX43&amp;"_"&amp;$BC$14,データシート1!$A:$BS,MATCH($BC$12&amp;"_"&amp;BF$20,データシート1!$A$1:$BS$1,0),0)</f>
        <v>394.99169680760559</v>
      </c>
      <c r="BG43" s="40">
        <f>VLOOKUP($AX43&amp;"_"&amp;$BC$14,データシート1!$A:$BS,MATCH($BC$12&amp;"_"&amp;BG$20,データシート1!$A$1:$BS$1,0),0)</f>
        <v>12.313585511286185</v>
      </c>
      <c r="BH43" s="40">
        <f>VLOOKUP($AX43&amp;"_"&amp;$BC$14,データシート1!$A:$BS,MATCH($BC$12&amp;"_"&amp;BH$20,データシート1!$A$1:$BS$1,0),0)</f>
        <v>1.6482850754073148</v>
      </c>
      <c r="BI43" s="40">
        <f>VLOOKUP($AX43&amp;"_"&amp;$BC$14,データシート1!$A:$BS,MATCH($BC$12&amp;"_"&amp;BI$20,データシート1!$A$1:$BS$1,0),0)</f>
        <v>224.47968720060717</v>
      </c>
      <c r="BJ43" s="40">
        <f>VLOOKUP($AX43&amp;"_"&amp;$BC$14,データシート1!$A:$BS,MATCH($BC$12&amp;"_"&amp;BJ$20,データシート1!$A$1:$BS$1,0),0)</f>
        <v>300.81022760903477</v>
      </c>
      <c r="BK43" s="40">
        <f t="shared" si="1"/>
        <v>205.08527978843159</v>
      </c>
      <c r="BL43" s="40">
        <f t="shared" si="2"/>
        <v>190.87527349119395</v>
      </c>
      <c r="BM43" s="40">
        <f>VLOOKUP($AX43&amp;"_"&amp;$BC$14,データシート1!$A:$BS,MATCH($BC$12&amp;"_"&amp;BM$20,データシート1!$A$1:$BS$1,0),0)</f>
        <v>115.90251342615952</v>
      </c>
      <c r="BN43" s="40">
        <f>VLOOKUP($AX43&amp;"_"&amp;$BC$14,データシート1!$A:$BS,MATCH($BC$12&amp;"_"&amp;BN$20,データシート1!$A$1:$BS$1,0),0)</f>
        <v>74.972760065034436</v>
      </c>
      <c r="BO43" s="40">
        <f>VLOOKUP($AX43&amp;"_"&amp;$BC$14,データシート1!$A:$BS,MATCH($BC$12&amp;"_"&amp;BO$20,データシート1!$A$1:$BS$1,0),0)</f>
        <v>14.210006297237626</v>
      </c>
      <c r="BP43" s="40">
        <f>VLOOKUP($AX43&amp;"_"&amp;$BC$14,データシート1!$A:$BS,MATCH($BC$12&amp;"_"&amp;BP$20,データシート1!$A$1:$BS$1,0),0)</f>
        <v>0</v>
      </c>
      <c r="BQ43" s="40">
        <f>VLOOKUP($AX43&amp;"_"&amp;$BC$14,データシート1!$A:$BS,MATCH($BC$12&amp;"_"&amp;BQ$20,データシート1!$A$1:$BS$1,0),0)</f>
        <v>28.90712258456</v>
      </c>
      <c r="BR43" s="41">
        <f t="shared" si="3"/>
        <v>1168.2358845769327</v>
      </c>
      <c r="BT43" s="134" t="str">
        <f t="shared" si="4"/>
        <v>大和市</v>
      </c>
      <c r="BU43" s="38">
        <f t="shared" si="25"/>
        <v>1168.2358845769327</v>
      </c>
      <c r="BV43" s="69">
        <f t="shared" si="16"/>
        <v>0.3500607820674832</v>
      </c>
      <c r="BW43" s="69">
        <f t="shared" si="16"/>
        <v>0.338109539368112</v>
      </c>
      <c r="BX43" s="69">
        <f t="shared" si="16"/>
        <v>1.0540324667175801E-2</v>
      </c>
      <c r="BY43" s="69">
        <f t="shared" si="16"/>
        <v>1.41091803219538E-3</v>
      </c>
      <c r="BZ43" s="69">
        <f t="shared" si="16"/>
        <v>0.19215270662730988</v>
      </c>
      <c r="CA43" s="69">
        <f t="shared" si="32"/>
        <v>0.25749100124412871</v>
      </c>
      <c r="CB43" s="69">
        <f t="shared" si="32"/>
        <v>0.17555125852233308</v>
      </c>
      <c r="CC43" s="69">
        <f t="shared" si="32"/>
        <v>0.16338761376116939</v>
      </c>
      <c r="CD43" s="69">
        <f t="shared" si="32"/>
        <v>9.9211567592047287E-2</v>
      </c>
      <c r="CE43" s="69">
        <f t="shared" si="32"/>
        <v>6.4176046169122106E-2</v>
      </c>
      <c r="CF43" s="69">
        <f t="shared" si="32"/>
        <v>1.2163644761163682E-2</v>
      </c>
      <c r="CG43" s="69">
        <f t="shared" si="32"/>
        <v>0</v>
      </c>
      <c r="CH43" s="69">
        <f t="shared" si="32"/>
        <v>2.4744251538745092E-2</v>
      </c>
      <c r="CI43" s="135">
        <f t="shared" si="6"/>
        <v>1</v>
      </c>
      <c r="CJ43" s="26"/>
      <c r="CK43" s="136" t="str">
        <f t="shared" si="7"/>
        <v>大和市</v>
      </c>
      <c r="CL43" s="137">
        <f t="shared" si="17"/>
        <v>408.95356739429911</v>
      </c>
      <c r="CM43" s="75">
        <f t="shared" si="18"/>
        <v>0.12381356720426996</v>
      </c>
      <c r="CN43" s="76">
        <f t="shared" si="19"/>
        <v>394.99169680760559</v>
      </c>
      <c r="CO43" s="75">
        <f t="shared" si="20"/>
        <v>0.12819003642160876</v>
      </c>
      <c r="CP43" s="76">
        <f t="shared" si="8"/>
        <v>12.313585511286185</v>
      </c>
      <c r="CQ43" s="75">
        <f t="shared" si="21"/>
        <v>0</v>
      </c>
      <c r="CR43" s="76">
        <f t="shared" si="9"/>
        <v>1.6482850754073148</v>
      </c>
      <c r="CS43" s="75">
        <f t="shared" si="22"/>
        <v>0</v>
      </c>
      <c r="CT43" s="76">
        <f t="shared" si="10"/>
        <v>224.47968720060717</v>
      </c>
      <c r="CU43" s="77">
        <f t="shared" si="23"/>
        <v>0.33621304867800023</v>
      </c>
      <c r="CV43" s="18"/>
      <c r="CW43" s="1078">
        <f t="shared" si="24"/>
        <v>50.634</v>
      </c>
      <c r="CX43" s="1081">
        <f>VLOOKUP($AX43&amp;"_"&amp;$CW$14,データシート1!$A:$BS,MATCH($CW$12&amp;"_"&amp;CX$20,データシート1!$A$1:$BS$1,0),0)</f>
        <v>50.634</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75.472999999999999</v>
      </c>
      <c r="DB43" s="1081">
        <f>VLOOKUP($AX43&amp;"_"&amp;$CW$14,データシート1!$A:$BS,MATCH($CW$12&amp;"_"&amp;DB$20,データシート1!$A$1:$BS$1,0),0)</f>
        <v>0</v>
      </c>
      <c r="DC43" s="1081">
        <f>VLOOKUP($AX43&amp;"_"&amp;$CW$14,データシート1!$A:$BS,MATCH($CW$12&amp;"_"&amp;DC$20,データシート1!$A$1:$BS$1,0),0)</f>
        <v>0</v>
      </c>
      <c r="DD43" s="1080">
        <f t="shared" si="11"/>
        <v>126.107</v>
      </c>
      <c r="DE43" s="18"/>
      <c r="DF43" s="138">
        <f>VLOOKUP($AX43&amp;"_"&amp;$DF$14,データシート1!$A:$BS,MATCH($DF$12&amp;"_"&amp;DF$20,データシート1!$A$1:$BS$1,0),0)</f>
        <v>12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8</v>
      </c>
      <c r="DJ43" s="74">
        <f>VLOOKUP($AX43&amp;"_"&amp;$DF$14,データシート1!$A:$BS,MATCH($DF$12&amp;"_"&amp;DJ$20,データシート1!$A$1:$BS$1,0),0)</f>
        <v>0</v>
      </c>
      <c r="DK43" s="74">
        <f>VLOOKUP($AX43&amp;"_"&amp;$DF$14,データシート1!$A:$BS,MATCH($DF$12&amp;"_"&amp;DK$20,データシート1!$A$1:$BS$1,0),0)</f>
        <v>0</v>
      </c>
      <c r="DL43" s="78">
        <f t="shared" si="12"/>
        <v>20</v>
      </c>
      <c r="DM43" s="18"/>
      <c r="DN43" s="139">
        <f t="shared" si="26"/>
        <v>0.4</v>
      </c>
      <c r="DO43" s="140">
        <f t="shared" si="27"/>
        <v>0</v>
      </c>
      <c r="DP43" s="140">
        <f t="shared" si="29"/>
        <v>0</v>
      </c>
      <c r="DQ43" s="140">
        <f t="shared" si="30"/>
        <v>0.6</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42202</v>
      </c>
      <c r="AY44" s="20" t="str">
        <f>IF(IFERROR(比較地域マスタ!$Z29,"")=0,"",IFERROR(比較地域マスタ!$Z29,""))</f>
        <v>佐世保市</v>
      </c>
      <c r="BB44" s="122" t="str">
        <f t="shared" si="0"/>
        <v>42202</v>
      </c>
      <c r="BC44" s="123" t="str">
        <f t="shared" si="0"/>
        <v>佐世保市</v>
      </c>
      <c r="BD44" s="40">
        <f t="shared" si="14"/>
        <v>1161.5702553766394</v>
      </c>
      <c r="BE44" s="40">
        <f t="shared" si="15"/>
        <v>186.40994859882551</v>
      </c>
      <c r="BF44" s="40">
        <f>VLOOKUP($AX44&amp;"_"&amp;$BC$14,データシート1!$A:$BS,MATCH($BC$12&amp;"_"&amp;BF$20,データシート1!$A$1:$BS$1,0),0)</f>
        <v>89.38678582975119</v>
      </c>
      <c r="BG44" s="40">
        <f>VLOOKUP($AX44&amp;"_"&amp;$BC$14,データシート1!$A:$BS,MATCH($BC$12&amp;"_"&amp;BG$20,データシート1!$A$1:$BS$1,0),0)</f>
        <v>15.685146979649998</v>
      </c>
      <c r="BH44" s="40">
        <f>VLOOKUP($AX44&amp;"_"&amp;$BC$14,データシート1!$A:$BS,MATCH($BC$12&amp;"_"&amp;BH$20,データシート1!$A$1:$BS$1,0),0)</f>
        <v>81.338015789424304</v>
      </c>
      <c r="BI44" s="40">
        <f>VLOOKUP($AX44&amp;"_"&amp;$BC$14,データシート1!$A:$BS,MATCH($BC$12&amp;"_"&amp;BI$20,データシート1!$A$1:$BS$1,0),0)</f>
        <v>299.04175436617464</v>
      </c>
      <c r="BJ44" s="40">
        <f>VLOOKUP($AX44&amp;"_"&amp;$BC$14,データシート1!$A:$BS,MATCH($BC$12&amp;"_"&amp;BJ$20,データシート1!$A$1:$BS$1,0),0)</f>
        <v>264.63882197518632</v>
      </c>
      <c r="BK44" s="40">
        <f t="shared" si="1"/>
        <v>385.56089363468004</v>
      </c>
      <c r="BL44" s="40">
        <f t="shared" si="2"/>
        <v>332.82127530051133</v>
      </c>
      <c r="BM44" s="40">
        <f>VLOOKUP($AX44&amp;"_"&amp;$BC$14,データシート1!$A:$BS,MATCH($BC$12&amp;"_"&amp;BM$20,データシート1!$A$1:$BS$1,0),0)</f>
        <v>192.47673650548234</v>
      </c>
      <c r="BN44" s="40">
        <f>VLOOKUP($AX44&amp;"_"&amp;$BC$14,データシート1!$A:$BS,MATCH($BC$12&amp;"_"&amp;BN$20,データシート1!$A$1:$BS$1,0),0)</f>
        <v>140.344538795029</v>
      </c>
      <c r="BO44" s="40">
        <f>VLOOKUP($AX44&amp;"_"&amp;$BC$14,データシート1!$A:$BS,MATCH($BC$12&amp;"_"&amp;BO$20,データシート1!$A$1:$BS$1,0),0)</f>
        <v>14.53094283727474</v>
      </c>
      <c r="BP44" s="40">
        <f>VLOOKUP($AX44&amp;"_"&amp;$BC$14,データシート1!$A:$BS,MATCH($BC$12&amp;"_"&amp;BP$20,データシート1!$A$1:$BS$1,0),0)</f>
        <v>38.208675496893981</v>
      </c>
      <c r="BQ44" s="40">
        <f>VLOOKUP($AX44&amp;"_"&amp;$BC$14,データシート1!$A:$BS,MATCH($BC$12&amp;"_"&amp;BQ$20,データシート1!$A$1:$BS$1,0),0)</f>
        <v>25.918836801772802</v>
      </c>
      <c r="BR44" s="41">
        <f t="shared" si="3"/>
        <v>1161.5702553766394</v>
      </c>
      <c r="BT44" s="134" t="str">
        <f t="shared" si="4"/>
        <v>佐世保市</v>
      </c>
      <c r="BU44" s="38">
        <f t="shared" si="25"/>
        <v>1161.5702553766394</v>
      </c>
      <c r="BV44" s="69">
        <f t="shared" si="16"/>
        <v>0.1604809934964993</v>
      </c>
      <c r="BW44" s="69">
        <f t="shared" si="16"/>
        <v>7.6953404596924277E-2</v>
      </c>
      <c r="BX44" s="69">
        <f t="shared" si="16"/>
        <v>1.3503399305420476E-2</v>
      </c>
      <c r="BY44" s="69">
        <f t="shared" si="16"/>
        <v>7.0024189594154546E-2</v>
      </c>
      <c r="BZ44" s="69">
        <f t="shared" si="16"/>
        <v>0.25744611914947002</v>
      </c>
      <c r="CA44" s="69">
        <f t="shared" si="32"/>
        <v>0.22782851123316439</v>
      </c>
      <c r="CB44" s="69">
        <f t="shared" si="32"/>
        <v>0.33193075653410381</v>
      </c>
      <c r="CC44" s="69">
        <f t="shared" si="32"/>
        <v>0.28652702990624873</v>
      </c>
      <c r="CD44" s="69">
        <f t="shared" si="32"/>
        <v>0.16570391297000947</v>
      </c>
      <c r="CE44" s="69">
        <f t="shared" si="32"/>
        <v>0.12082311693623926</v>
      </c>
      <c r="CF44" s="69">
        <f t="shared" si="32"/>
        <v>1.2509740818529378E-2</v>
      </c>
      <c r="CG44" s="69">
        <f t="shared" si="32"/>
        <v>3.2893985809325683E-2</v>
      </c>
      <c r="CH44" s="69">
        <f t="shared" si="32"/>
        <v>2.2313619586762416E-2</v>
      </c>
      <c r="CI44" s="135">
        <f t="shared" si="6"/>
        <v>1</v>
      </c>
      <c r="CK44" s="136" t="str">
        <f t="shared" si="7"/>
        <v>佐世保市</v>
      </c>
      <c r="CL44" s="137">
        <f t="shared" si="17"/>
        <v>186.40994859882551</v>
      </c>
      <c r="CM44" s="75">
        <f t="shared" si="18"/>
        <v>0.211517680769579</v>
      </c>
      <c r="CN44" s="76">
        <f t="shared" si="19"/>
        <v>89.38678582975119</v>
      </c>
      <c r="CO44" s="75">
        <f t="shared" si="20"/>
        <v>0.44110546803973555</v>
      </c>
      <c r="CP44" s="76">
        <f t="shared" si="8"/>
        <v>15.685146979649998</v>
      </c>
      <c r="CQ44" s="75">
        <f t="shared" si="21"/>
        <v>0</v>
      </c>
      <c r="CR44" s="76">
        <f t="shared" si="9"/>
        <v>81.338015789424304</v>
      </c>
      <c r="CS44" s="75">
        <f t="shared" si="22"/>
        <v>0</v>
      </c>
      <c r="CT44" s="76">
        <f t="shared" si="10"/>
        <v>299.04175436617464</v>
      </c>
      <c r="CU44" s="77">
        <f t="shared" si="23"/>
        <v>0.27666704997554137</v>
      </c>
      <c r="CV44" s="18"/>
      <c r="CW44" s="1078">
        <f t="shared" si="24"/>
        <v>39.429000000000002</v>
      </c>
      <c r="CX44" s="1081">
        <f>VLOOKUP($AX44&amp;"_"&amp;$CW$14,データシート1!$A:$BS,MATCH($CW$12&amp;"_"&amp;CX$20,データシート1!$A$1:$BS$1,0),0)</f>
        <v>39.429000000000002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82.734999999999999</v>
      </c>
      <c r="DB44" s="1081">
        <f>VLOOKUP($AX44&amp;"_"&amp;$CW$14,データシート1!$A:$BS,MATCH($CW$12&amp;"_"&amp;DB$20,データシート1!$A$1:$BS$1,0),0)</f>
        <v>0.52</v>
      </c>
      <c r="DC44" s="1081">
        <f>VLOOKUP($AX44&amp;"_"&amp;$CW$14,データシート1!$A:$BS,MATCH($CW$12&amp;"_"&amp;DC$20,データシート1!$A$1:$BS$1,0),0)</f>
        <v>0</v>
      </c>
      <c r="DD44" s="1080">
        <f t="shared" si="11"/>
        <v>122.684</v>
      </c>
      <c r="DE44" s="18"/>
      <c r="DF44" s="138">
        <f>VLOOKUP($AX44&amp;"_"&amp;$DF$14,データシート1!$A:$BS,MATCH($DF$12&amp;"_"&amp;DF$20,データシート1!$A$1:$BS$1,0),0)</f>
        <v>6</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11</v>
      </c>
      <c r="DJ44" s="74">
        <f>VLOOKUP($AX44&amp;"_"&amp;$DF$14,データシート1!$A:$BS,MATCH($DF$12&amp;"_"&amp;DJ$20,データシート1!$A$1:$BS$1,0),0)</f>
        <v>1</v>
      </c>
      <c r="DK44" s="74">
        <f>VLOOKUP($AX44&amp;"_"&amp;$DF$14,データシート1!$A:$BS,MATCH($DF$12&amp;"_"&amp;DK$20,データシート1!$A$1:$BS$1,0),0)</f>
        <v>0</v>
      </c>
      <c r="DL44" s="78">
        <f t="shared" si="12"/>
        <v>18</v>
      </c>
      <c r="DM44" s="18"/>
      <c r="DN44" s="139">
        <f t="shared" si="26"/>
        <v>0.32</v>
      </c>
      <c r="DO44" s="140">
        <f t="shared" si="27"/>
        <v>0</v>
      </c>
      <c r="DP44" s="140">
        <f t="shared" si="29"/>
        <v>0</v>
      </c>
      <c r="DQ44" s="140">
        <f t="shared" si="30"/>
        <v>0.67</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06201</v>
      </c>
      <c r="AY45" s="20" t="str">
        <f>IF(IFERROR(比較地域マスタ!$Z30,"")=0,"",IFERROR(比較地域マスタ!$Z30,""))</f>
        <v>山形市</v>
      </c>
      <c r="BB45" s="122" t="str">
        <f t="shared" si="0"/>
        <v>06201</v>
      </c>
      <c r="BC45" s="123" t="str">
        <f t="shared" si="0"/>
        <v>山形市</v>
      </c>
      <c r="BD45" s="40">
        <f t="shared" si="14"/>
        <v>1432.4120853950387</v>
      </c>
      <c r="BE45" s="40">
        <f t="shared" si="15"/>
        <v>193.89378850245069</v>
      </c>
      <c r="BF45" s="40">
        <f>VLOOKUP($AX45&amp;"_"&amp;$BC$14,データシート1!$A:$BS,MATCH($BC$12&amp;"_"&amp;BF$20,データシート1!$A$1:$BS$1,0),0)</f>
        <v>152.6167409511238</v>
      </c>
      <c r="BG45" s="40">
        <f>VLOOKUP($AX45&amp;"_"&amp;$BC$14,データシート1!$A:$BS,MATCH($BC$12&amp;"_"&amp;BG$20,データシート1!$A$1:$BS$1,0),0)</f>
        <v>20.345589952297626</v>
      </c>
      <c r="BH45" s="40">
        <f>VLOOKUP($AX45&amp;"_"&amp;$BC$14,データシート1!$A:$BS,MATCH($BC$12&amp;"_"&amp;BH$20,データシート1!$A$1:$BS$1,0),0)</f>
        <v>20.931457599029279</v>
      </c>
      <c r="BI45" s="40">
        <f>VLOOKUP($AX45&amp;"_"&amp;$BC$14,データシート1!$A:$BS,MATCH($BC$12&amp;"_"&amp;BI$20,データシート1!$A$1:$BS$1,0),0)</f>
        <v>417.60307189195106</v>
      </c>
      <c r="BJ45" s="40">
        <f>VLOOKUP($AX45&amp;"_"&amp;$BC$14,データシート1!$A:$BS,MATCH($BC$12&amp;"_"&amp;BJ$20,データシート1!$A$1:$BS$1,0),0)</f>
        <v>408.64891472253379</v>
      </c>
      <c r="BK45" s="40">
        <f t="shared" si="1"/>
        <v>385.21913591016357</v>
      </c>
      <c r="BL45" s="40">
        <f t="shared" si="2"/>
        <v>370.85075453547972</v>
      </c>
      <c r="BM45" s="40">
        <f>VLOOKUP($AX45&amp;"_"&amp;$BC$14,データシート1!$A:$BS,MATCH($BC$12&amp;"_"&amp;BM$20,データシート1!$A$1:$BS$1,0),0)</f>
        <v>226.140118503602</v>
      </c>
      <c r="BN45" s="40">
        <f>VLOOKUP($AX45&amp;"_"&amp;$BC$14,データシート1!$A:$BS,MATCH($BC$12&amp;"_"&amp;BN$20,データシート1!$A$1:$BS$1,0),0)</f>
        <v>144.7106360318777</v>
      </c>
      <c r="BO45" s="40">
        <f>VLOOKUP($AX45&amp;"_"&amp;$BC$14,データシート1!$A:$BS,MATCH($BC$12&amp;"_"&amp;BO$20,データシート1!$A$1:$BS$1,0),0)</f>
        <v>14.36838137468383</v>
      </c>
      <c r="BP45" s="40">
        <f>VLOOKUP($AX45&amp;"_"&amp;$BC$14,データシート1!$A:$BS,MATCH($BC$12&amp;"_"&amp;BP$20,データシート1!$A$1:$BS$1,0),0)</f>
        <v>0</v>
      </c>
      <c r="BQ45" s="40">
        <f>VLOOKUP($AX45&amp;"_"&amp;$BC$14,データシート1!$A:$BS,MATCH($BC$12&amp;"_"&amp;BQ$20,データシート1!$A$1:$BS$1,0),0)</f>
        <v>27.047174367939679</v>
      </c>
      <c r="BR45" s="41">
        <f t="shared" si="3"/>
        <v>1432.4120853950387</v>
      </c>
      <c r="BT45" s="134" t="str">
        <f t="shared" si="4"/>
        <v>山形市</v>
      </c>
      <c r="BU45" s="38">
        <f t="shared" si="25"/>
        <v>1432.4120853950387</v>
      </c>
      <c r="BV45" s="69">
        <f t="shared" si="16"/>
        <v>0.13536173736552742</v>
      </c>
      <c r="BW45" s="69">
        <f t="shared" si="16"/>
        <v>0.10654527597694367</v>
      </c>
      <c r="BX45" s="69">
        <f t="shared" si="16"/>
        <v>1.4203726818380343E-2</v>
      </c>
      <c r="BY45" s="69">
        <f t="shared" si="16"/>
        <v>1.4612734570203437E-2</v>
      </c>
      <c r="BZ45" s="69">
        <f t="shared" si="16"/>
        <v>0.29153836116705351</v>
      </c>
      <c r="CA45" s="69">
        <f t="shared" si="32"/>
        <v>0.28528725699059865</v>
      </c>
      <c r="CB45" s="69">
        <f t="shared" si="32"/>
        <v>0.26893038661002755</v>
      </c>
      <c r="CC45" s="69">
        <f t="shared" si="32"/>
        <v>0.2588994873170205</v>
      </c>
      <c r="CD45" s="69">
        <f t="shared" si="32"/>
        <v>0.15787364600546203</v>
      </c>
      <c r="CE45" s="69">
        <f t="shared" si="32"/>
        <v>0.10102584131155845</v>
      </c>
      <c r="CF45" s="69">
        <f t="shared" si="32"/>
        <v>1.0030899293007038E-2</v>
      </c>
      <c r="CG45" s="69">
        <f t="shared" si="32"/>
        <v>0</v>
      </c>
      <c r="CH45" s="69">
        <f t="shared" si="32"/>
        <v>1.888225786679289E-2</v>
      </c>
      <c r="CI45" s="135">
        <f t="shared" si="6"/>
        <v>1</v>
      </c>
      <c r="CK45" s="136" t="str">
        <f t="shared" si="7"/>
        <v>山形市</v>
      </c>
      <c r="CL45" s="137">
        <f t="shared" si="17"/>
        <v>193.89378850245069</v>
      </c>
      <c r="CM45" s="75">
        <f t="shared" si="18"/>
        <v>0.27016337348701563</v>
      </c>
      <c r="CN45" s="76">
        <f t="shared" si="19"/>
        <v>152.6167409511238</v>
      </c>
      <c r="CO45" s="75">
        <f t="shared" si="20"/>
        <v>0.34323233266248226</v>
      </c>
      <c r="CP45" s="76">
        <f t="shared" si="8"/>
        <v>20.345589952297626</v>
      </c>
      <c r="CQ45" s="75">
        <f t="shared" si="21"/>
        <v>0</v>
      </c>
      <c r="CR45" s="76">
        <f t="shared" si="9"/>
        <v>20.931457599029279</v>
      </c>
      <c r="CS45" s="75">
        <f t="shared" si="22"/>
        <v>0</v>
      </c>
      <c r="CT45" s="76">
        <f t="shared" si="10"/>
        <v>417.60307189195106</v>
      </c>
      <c r="CU45" s="77">
        <f t="shared" si="23"/>
        <v>0.2556374873306041</v>
      </c>
      <c r="CV45" s="18"/>
      <c r="CW45" s="1078">
        <f t="shared" si="24"/>
        <v>52.383000000000003</v>
      </c>
      <c r="CX45" s="1081">
        <f>VLOOKUP($AX45&amp;"_"&amp;$CW$14,データシート1!$A:$BS,MATCH($CW$12&amp;"_"&amp;CX$20,データシート1!$A$1:$BS$1,0),0)</f>
        <v>52.383000000000003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106.755</v>
      </c>
      <c r="DB45" s="1081">
        <f>VLOOKUP($AX45&amp;"_"&amp;$CW$14,データシート1!$A:$BS,MATCH($CW$12&amp;"_"&amp;DB$20,データシート1!$A$1:$BS$1,0),0)</f>
        <v>1.2390000000000001</v>
      </c>
      <c r="DC45" s="1081">
        <f>VLOOKUP($AX45&amp;"_"&amp;$CW$14,データシート1!$A:$BS,MATCH($CW$12&amp;"_"&amp;DC$20,データシート1!$A$1:$BS$1,0),0)</f>
        <v>0</v>
      </c>
      <c r="DD45" s="1080">
        <f t="shared" si="11"/>
        <v>160.37700000000001</v>
      </c>
      <c r="DE45" s="18"/>
      <c r="DF45" s="138">
        <f>VLOOKUP($AX45&amp;"_"&amp;$DF$14,データシート1!$A:$BS,MATCH($DF$12&amp;"_"&amp;DF$20,データシート1!$A$1:$BS$1,0),0)</f>
        <v>10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9</v>
      </c>
      <c r="DJ45" s="74">
        <f>VLOOKUP($AX45&amp;"_"&amp;$DF$14,データシート1!$A:$BS,MATCH($DF$12&amp;"_"&amp;DJ$20,データシート1!$A$1:$BS$1,0),0)</f>
        <v>1</v>
      </c>
      <c r="DK45" s="74">
        <f>VLOOKUP($AX45&amp;"_"&amp;$DF$14,データシート1!$A:$BS,MATCH($DF$12&amp;"_"&amp;DK$20,データシート1!$A$1:$BS$1,0),0)</f>
        <v>0</v>
      </c>
      <c r="DL45" s="78">
        <f t="shared" si="12"/>
        <v>20</v>
      </c>
      <c r="DM45" s="18"/>
      <c r="DN45" s="139">
        <f t="shared" si="26"/>
        <v>0.33</v>
      </c>
      <c r="DO45" s="140">
        <f t="shared" si="27"/>
        <v>0</v>
      </c>
      <c r="DP45" s="140">
        <f t="shared" si="29"/>
        <v>0</v>
      </c>
      <c r="DQ45" s="140">
        <f t="shared" si="30"/>
        <v>0.67</v>
      </c>
      <c r="DR45" s="140">
        <f t="shared" si="31"/>
        <v>0.01</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13208</v>
      </c>
      <c r="AY46" s="20" t="str">
        <f>IF(IFERROR(比較地域マスタ!$Z31,"")=0,"",IFERROR(比較地域マスタ!$Z31,""))</f>
        <v>調布市</v>
      </c>
      <c r="BB46" s="122" t="str">
        <f t="shared" si="0"/>
        <v>13208</v>
      </c>
      <c r="BC46" s="123" t="str">
        <f t="shared" si="0"/>
        <v>調布市</v>
      </c>
      <c r="BD46" s="40">
        <f t="shared" si="14"/>
        <v>695.73706848040649</v>
      </c>
      <c r="BE46" s="40">
        <f t="shared" si="15"/>
        <v>33.208236398564402</v>
      </c>
      <c r="BF46" s="40">
        <f>VLOOKUP($AX46&amp;"_"&amp;$BC$14,データシート1!$A:$BS,MATCH($BC$12&amp;"_"&amp;BF$20,データシート1!$A$1:$BS$1,0),0)</f>
        <v>21.61422786933452</v>
      </c>
      <c r="BG46" s="40">
        <f>VLOOKUP($AX46&amp;"_"&amp;$BC$14,データシート1!$A:$BS,MATCH($BC$12&amp;"_"&amp;BG$20,データシート1!$A$1:$BS$1,0),0)</f>
        <v>7.473670029366553</v>
      </c>
      <c r="BH46" s="40">
        <f>VLOOKUP($AX46&amp;"_"&amp;$BC$14,データシート1!$A:$BS,MATCH($BC$12&amp;"_"&amp;BH$20,データシート1!$A$1:$BS$1,0),0)</f>
        <v>4.1203384998633279</v>
      </c>
      <c r="BI46" s="40">
        <f>VLOOKUP($AX46&amp;"_"&amp;$BC$14,データシート1!$A:$BS,MATCH($BC$12&amp;"_"&amp;BI$20,データシート1!$A$1:$BS$1,0),0)</f>
        <v>231.55436175413504</v>
      </c>
      <c r="BJ46" s="40">
        <f>VLOOKUP($AX46&amp;"_"&amp;$BC$14,データシート1!$A:$BS,MATCH($BC$12&amp;"_"&amp;BJ$20,データシート1!$A$1:$BS$1,0),0)</f>
        <v>278.13571667719111</v>
      </c>
      <c r="BK46" s="40">
        <f t="shared" si="1"/>
        <v>138.87162042281878</v>
      </c>
      <c r="BL46" s="40">
        <f t="shared" si="2"/>
        <v>124.8492938990403</v>
      </c>
      <c r="BM46" s="40">
        <f>VLOOKUP($AX46&amp;"_"&amp;$BC$14,データシート1!$A:$BS,MATCH($BC$12&amp;"_"&amp;BM$20,データシート1!$A$1:$BS$1,0),0)</f>
        <v>78.511039570089721</v>
      </c>
      <c r="BN46" s="40">
        <f>VLOOKUP($AX46&amp;"_"&amp;$BC$14,データシート1!$A:$BS,MATCH($BC$12&amp;"_"&amp;BN$20,データシート1!$A$1:$BS$1,0),0)</f>
        <v>46.338254328950576</v>
      </c>
      <c r="BO46" s="40">
        <f>VLOOKUP($AX46&amp;"_"&amp;$BC$14,データシート1!$A:$BS,MATCH($BC$12&amp;"_"&amp;BO$20,データシート1!$A$1:$BS$1,0),0)</f>
        <v>14.022326523778478</v>
      </c>
      <c r="BP46" s="40">
        <f>VLOOKUP($AX46&amp;"_"&amp;$BC$14,データシート1!$A:$BS,MATCH($BC$12&amp;"_"&amp;BP$20,データシート1!$A$1:$BS$1,0),0)</f>
        <v>0</v>
      </c>
      <c r="BQ46" s="40">
        <f>VLOOKUP($AX46&amp;"_"&amp;$BC$14,データシート1!$A:$BS,MATCH($BC$12&amp;"_"&amp;BQ$20,データシート1!$A$1:$BS$1,0),0)</f>
        <v>13.96713322769723</v>
      </c>
      <c r="BR46" s="41">
        <f t="shared" si="3"/>
        <v>695.73706848040649</v>
      </c>
      <c r="BT46" s="134" t="str">
        <f t="shared" si="4"/>
        <v>調布市</v>
      </c>
      <c r="BU46" s="38">
        <f t="shared" si="25"/>
        <v>695.73706848040649</v>
      </c>
      <c r="BV46" s="69">
        <f t="shared" si="16"/>
        <v>4.773101492363508E-2</v>
      </c>
      <c r="BW46" s="69">
        <f t="shared" si="16"/>
        <v>3.1066661312934233E-2</v>
      </c>
      <c r="BX46" s="69">
        <f t="shared" si="16"/>
        <v>1.0742089746188403E-2</v>
      </c>
      <c r="BY46" s="69">
        <f t="shared" si="16"/>
        <v>5.9222638645124396E-3</v>
      </c>
      <c r="BZ46" s="69">
        <f t="shared" si="16"/>
        <v>0.33281877916880914</v>
      </c>
      <c r="CA46" s="69">
        <f t="shared" si="32"/>
        <v>0.39977130625608465</v>
      </c>
      <c r="CB46" s="69">
        <f t="shared" si="32"/>
        <v>0.19960359554527562</v>
      </c>
      <c r="CC46" s="69">
        <f t="shared" si="32"/>
        <v>0.17944896075715755</v>
      </c>
      <c r="CD46" s="69">
        <f t="shared" si="32"/>
        <v>0.11284584813278606</v>
      </c>
      <c r="CE46" s="69">
        <f t="shared" si="32"/>
        <v>6.6603112624371491E-2</v>
      </c>
      <c r="CF46" s="69">
        <f t="shared" si="32"/>
        <v>2.0154634788118062E-2</v>
      </c>
      <c r="CG46" s="69">
        <f t="shared" si="32"/>
        <v>0</v>
      </c>
      <c r="CH46" s="69">
        <f t="shared" si="32"/>
        <v>2.0075304106195652E-2</v>
      </c>
      <c r="CI46" s="135">
        <f t="shared" si="6"/>
        <v>1</v>
      </c>
      <c r="CK46" s="136" t="str">
        <f t="shared" si="7"/>
        <v>調布市</v>
      </c>
      <c r="CL46" s="137">
        <f t="shared" si="17"/>
        <v>33.208236398564402</v>
      </c>
      <c r="CM46" s="75">
        <f t="shared" si="18"/>
        <v>0.78597970957374752</v>
      </c>
      <c r="CN46" s="76">
        <f t="shared" si="19"/>
        <v>21.61422786933452</v>
      </c>
      <c r="CO46" s="75">
        <f t="shared" si="20"/>
        <v>1</v>
      </c>
      <c r="CP46" s="76">
        <f t="shared" si="8"/>
        <v>7.473670029366553</v>
      </c>
      <c r="CQ46" s="75">
        <f t="shared" si="21"/>
        <v>0</v>
      </c>
      <c r="CR46" s="76">
        <f t="shared" si="9"/>
        <v>4.1203384998633279</v>
      </c>
      <c r="CS46" s="75">
        <f t="shared" si="22"/>
        <v>0</v>
      </c>
      <c r="CT46" s="76">
        <f t="shared" si="10"/>
        <v>231.55436175413504</v>
      </c>
      <c r="CU46" s="77">
        <f t="shared" si="23"/>
        <v>0.13420606618931483</v>
      </c>
      <c r="CV46" s="18"/>
      <c r="CW46" s="1078">
        <f t="shared" si="24"/>
        <v>26.100999999999999</v>
      </c>
      <c r="CX46" s="1081">
        <f>VLOOKUP($AX46&amp;"_"&amp;$CW$14,データシート1!$A:$BS,MATCH($CW$12&amp;"_"&amp;CX$20,データシート1!$A$1:$BS$1,0),0)</f>
        <v>26.100999999999999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31.075999999999997</v>
      </c>
      <c r="DB46" s="1081">
        <f>VLOOKUP($AX46&amp;"_"&amp;$CW$14,データシート1!$A:$BS,MATCH($CW$12&amp;"_"&amp;DB$20,データシート1!$A$1:$BS$1,0),0)</f>
        <v>0</v>
      </c>
      <c r="DC46" s="1081">
        <f>VLOOKUP($AX46&amp;"_"&amp;$CW$14,データシート1!$A:$BS,MATCH($CW$12&amp;"_"&amp;DC$20,データシート1!$A$1:$BS$1,0),0)</f>
        <v>0</v>
      </c>
      <c r="DD46" s="1080">
        <f t="shared" si="11"/>
        <v>57.176999999999992</v>
      </c>
      <c r="DE46" s="18"/>
      <c r="DF46" s="138">
        <f>VLOOKUP($AX46&amp;"_"&amp;$DF$14,データシート1!$A:$BS,MATCH($DF$12&amp;"_"&amp;DF$20,データシート1!$A$1:$BS$1,0),0)</f>
        <v>2</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6</v>
      </c>
      <c r="DJ46" s="74">
        <f>VLOOKUP($AX46&amp;"_"&amp;$DF$14,データシート1!$A:$BS,MATCH($DF$12&amp;"_"&amp;DJ$20,データシート1!$A$1:$BS$1,0),0)</f>
        <v>0</v>
      </c>
      <c r="DK46" s="74">
        <f>VLOOKUP($AX46&amp;"_"&amp;$DF$14,データシート1!$A:$BS,MATCH($DF$12&amp;"_"&amp;DK$20,データシート1!$A$1:$BS$1,0),0)</f>
        <v>0</v>
      </c>
      <c r="DL46" s="78">
        <f t="shared" si="12"/>
        <v>8</v>
      </c>
      <c r="DM46" s="18"/>
      <c r="DN46" s="139">
        <f t="shared" si="26"/>
        <v>0.46</v>
      </c>
      <c r="DO46" s="140">
        <f t="shared" si="27"/>
        <v>0</v>
      </c>
      <c r="DP46" s="140">
        <f t="shared" si="29"/>
        <v>0</v>
      </c>
      <c r="DQ46" s="140">
        <f t="shared" si="30"/>
        <v>0.54</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20202</v>
      </c>
      <c r="AY47" s="20" t="str">
        <f>IF(IFERROR(比較地域マスタ!$Z32,"")=0,"",IFERROR(比較地域マスタ!$Z32,""))</f>
        <v>松本市</v>
      </c>
      <c r="BB47" s="122" t="str">
        <f t="shared" si="0"/>
        <v>20202</v>
      </c>
      <c r="BC47" s="123" t="str">
        <f t="shared" si="0"/>
        <v>松本市</v>
      </c>
      <c r="BD47" s="40">
        <f t="shared" si="14"/>
        <v>1446.3915896460205</v>
      </c>
      <c r="BE47" s="40">
        <f t="shared" si="15"/>
        <v>246.97597810539494</v>
      </c>
      <c r="BF47" s="40">
        <f>VLOOKUP($AX47&amp;"_"&amp;$BC$14,データシート1!$A:$BS,MATCH($BC$12&amp;"_"&amp;BF$20,データシート1!$A$1:$BS$1,0),0)</f>
        <v>209.83997259836059</v>
      </c>
      <c r="BG47" s="40">
        <f>VLOOKUP($AX47&amp;"_"&amp;$BC$14,データシート1!$A:$BS,MATCH($BC$12&amp;"_"&amp;BG$20,データシート1!$A$1:$BS$1,0),0)</f>
        <v>17.008639903104367</v>
      </c>
      <c r="BH47" s="40">
        <f>VLOOKUP($AX47&amp;"_"&amp;$BC$14,データシート1!$A:$BS,MATCH($BC$12&amp;"_"&amp;BH$20,データシート1!$A$1:$BS$1,0),0)</f>
        <v>20.12736560392997</v>
      </c>
      <c r="BI47" s="40">
        <f>VLOOKUP($AX47&amp;"_"&amp;$BC$14,データシート1!$A:$BS,MATCH($BC$12&amp;"_"&amp;BI$20,データシート1!$A$1:$BS$1,0),0)</f>
        <v>360.0243229422224</v>
      </c>
      <c r="BJ47" s="40">
        <f>VLOOKUP($AX47&amp;"_"&amp;$BC$14,データシート1!$A:$BS,MATCH($BC$12&amp;"_"&amp;BJ$20,データシート1!$A$1:$BS$1,0),0)</f>
        <v>373.99694857427443</v>
      </c>
      <c r="BK47" s="40">
        <f t="shared" si="1"/>
        <v>431.67258997766578</v>
      </c>
      <c r="BL47" s="40">
        <f t="shared" si="2"/>
        <v>417.64112416237418</v>
      </c>
      <c r="BM47" s="40">
        <f>VLOOKUP($AX47&amp;"_"&amp;$BC$14,データシート1!$A:$BS,MATCH($BC$12&amp;"_"&amp;BM$20,データシート1!$A$1:$BS$1,0),0)</f>
        <v>225.18710403090526</v>
      </c>
      <c r="BN47" s="40">
        <f>VLOOKUP($AX47&amp;"_"&amp;$BC$14,データシート1!$A:$BS,MATCH($BC$12&amp;"_"&amp;BN$20,データシート1!$A$1:$BS$1,0),0)</f>
        <v>192.45402013146892</v>
      </c>
      <c r="BO47" s="40">
        <f>VLOOKUP($AX47&amp;"_"&amp;$BC$14,データシート1!$A:$BS,MATCH($BC$12&amp;"_"&amp;BO$20,データシート1!$A$1:$BS$1,0),0)</f>
        <v>14.031465815291568</v>
      </c>
      <c r="BP47" s="40">
        <f>VLOOKUP($AX47&amp;"_"&amp;$BC$14,データシート1!$A:$BS,MATCH($BC$12&amp;"_"&amp;BP$20,データシート1!$A$1:$BS$1,0),0)</f>
        <v>0</v>
      </c>
      <c r="BQ47" s="40">
        <f>VLOOKUP($AX47&amp;"_"&amp;$BC$14,データシート1!$A:$BS,MATCH($BC$12&amp;"_"&amp;BQ$20,データシート1!$A$1:$BS$1,0),0)</f>
        <v>33.721750046462887</v>
      </c>
      <c r="BR47" s="41">
        <f t="shared" si="3"/>
        <v>1446.3915896460205</v>
      </c>
      <c r="BT47" s="134" t="str">
        <f t="shared" si="4"/>
        <v>松本市</v>
      </c>
      <c r="BU47" s="38">
        <f t="shared" si="25"/>
        <v>1446.3915896460205</v>
      </c>
      <c r="BV47" s="69">
        <f t="shared" si="16"/>
        <v>0.17075319012732787</v>
      </c>
      <c r="BW47" s="69">
        <f t="shared" si="16"/>
        <v>0.14507825826733084</v>
      </c>
      <c r="BX47" s="69">
        <f t="shared" si="16"/>
        <v>1.1759360345331473E-2</v>
      </c>
      <c r="BY47" s="69">
        <f t="shared" si="16"/>
        <v>1.3915571514665539E-2</v>
      </c>
      <c r="BZ47" s="69">
        <f t="shared" si="16"/>
        <v>0.24891206884736669</v>
      </c>
      <c r="CA47" s="69">
        <f t="shared" si="32"/>
        <v>0.25857240269614934</v>
      </c>
      <c r="CB47" s="69">
        <f t="shared" si="32"/>
        <v>0.29844793973346473</v>
      </c>
      <c r="CC47" s="69">
        <f t="shared" si="32"/>
        <v>0.2887469252117158</v>
      </c>
      <c r="CD47" s="69">
        <f t="shared" si="32"/>
        <v>0.15568889202820652</v>
      </c>
      <c r="CE47" s="69">
        <f t="shared" si="32"/>
        <v>0.13305803318350928</v>
      </c>
      <c r="CF47" s="69">
        <f t="shared" si="32"/>
        <v>9.7010145217489331E-3</v>
      </c>
      <c r="CG47" s="69">
        <f t="shared" si="32"/>
        <v>0</v>
      </c>
      <c r="CH47" s="69">
        <f t="shared" si="32"/>
        <v>2.3314398595691298E-2</v>
      </c>
      <c r="CI47" s="135">
        <f t="shared" si="6"/>
        <v>1</v>
      </c>
      <c r="CK47" s="136" t="str">
        <f t="shared" si="7"/>
        <v>松本市</v>
      </c>
      <c r="CL47" s="137">
        <f t="shared" si="17"/>
        <v>246.97597810539494</v>
      </c>
      <c r="CM47" s="75">
        <f t="shared" si="18"/>
        <v>0.95005191112096465</v>
      </c>
      <c r="CN47" s="76">
        <f t="shared" si="19"/>
        <v>209.83997259836059</v>
      </c>
      <c r="CO47" s="75">
        <f t="shared" si="20"/>
        <v>1</v>
      </c>
      <c r="CP47" s="76">
        <f t="shared" si="8"/>
        <v>17.008639903104367</v>
      </c>
      <c r="CQ47" s="75">
        <f t="shared" si="21"/>
        <v>0</v>
      </c>
      <c r="CR47" s="76">
        <f t="shared" si="9"/>
        <v>20.12736560392997</v>
      </c>
      <c r="CS47" s="75">
        <f t="shared" si="22"/>
        <v>0</v>
      </c>
      <c r="CT47" s="76">
        <f t="shared" si="10"/>
        <v>360.0243229422224</v>
      </c>
      <c r="CU47" s="77">
        <f t="shared" si="23"/>
        <v>0.23445915906505707</v>
      </c>
      <c r="CV47" s="18"/>
      <c r="CW47" s="1078">
        <f t="shared" si="24"/>
        <v>234.64</v>
      </c>
      <c r="CX47" s="1081">
        <f>VLOOKUP($AX47&amp;"_"&amp;$CW$14,データシート1!$A:$BS,MATCH($CW$12&amp;"_"&amp;CX$20,データシート1!$A$1:$BS$1,0),0)</f>
        <v>234.64</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84.411000000000001</v>
      </c>
      <c r="DB47" s="1081">
        <f>VLOOKUP($AX47&amp;"_"&amp;$CW$14,データシート1!$A:$BS,MATCH($CW$12&amp;"_"&amp;DB$20,データシート1!$A$1:$BS$1,0),0)</f>
        <v>0</v>
      </c>
      <c r="DC47" s="1081">
        <f>VLOOKUP($AX47&amp;"_"&amp;$CW$14,データシート1!$A:$BS,MATCH($CW$12&amp;"_"&amp;DC$20,データシート1!$A$1:$BS$1,0),0)</f>
        <v>0</v>
      </c>
      <c r="DD47" s="1080">
        <f t="shared" si="11"/>
        <v>319.05099999999999</v>
      </c>
      <c r="DE47" s="18"/>
      <c r="DF47" s="138">
        <f>VLOOKUP($AX47&amp;"_"&amp;$DF$14,データシート1!$A:$BS,MATCH($DF$12&amp;"_"&amp;DF$20,データシート1!$A$1:$BS$1,0),0)</f>
        <v>20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6</v>
      </c>
      <c r="DJ47" s="74">
        <f>VLOOKUP($AX47&amp;"_"&amp;$DF$14,データシート1!$A:$BS,MATCH($DF$12&amp;"_"&amp;DJ$20,データシート1!$A$1:$BS$1,0),0)</f>
        <v>0</v>
      </c>
      <c r="DK47" s="74">
        <f>VLOOKUP($AX47&amp;"_"&amp;$DF$14,データシート1!$A:$BS,MATCH($DF$12&amp;"_"&amp;DK$20,データシート1!$A$1:$BS$1,0),0)</f>
        <v>0</v>
      </c>
      <c r="DL47" s="78">
        <f t="shared" si="12"/>
        <v>26</v>
      </c>
      <c r="DM47" s="18"/>
      <c r="DN47" s="139">
        <f t="shared" si="26"/>
        <v>0.74</v>
      </c>
      <c r="DO47" s="140">
        <f t="shared" si="27"/>
        <v>0</v>
      </c>
      <c r="DP47" s="140">
        <f t="shared" si="29"/>
        <v>0</v>
      </c>
      <c r="DQ47" s="140">
        <f t="shared" si="30"/>
        <v>0.26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11214</v>
      </c>
      <c r="AY48" s="20" t="str">
        <f>IF(IFERROR(比較地域マスタ!$Z33,"")=0,"",IFERROR(比較地域マスタ!$Z33,""))</f>
        <v>春日部市</v>
      </c>
      <c r="BB48" s="122" t="str">
        <f t="shared" si="0"/>
        <v>11214</v>
      </c>
      <c r="BC48" s="123" t="str">
        <f t="shared" si="0"/>
        <v>春日部市</v>
      </c>
      <c r="BD48" s="40">
        <f t="shared" si="14"/>
        <v>887.47198136265592</v>
      </c>
      <c r="BE48" s="40">
        <f t="shared" si="15"/>
        <v>129.03393066520891</v>
      </c>
      <c r="BF48" s="40">
        <f>VLOOKUP($AX48&amp;"_"&amp;$BC$14,データシート1!$A:$BS,MATCH($BC$12&amp;"_"&amp;BF$20,データシート1!$A$1:$BS$1,0),0)</f>
        <v>117.3404893958342</v>
      </c>
      <c r="BG48" s="40">
        <f>VLOOKUP($AX48&amp;"_"&amp;$BC$14,データシート1!$A:$BS,MATCH($BC$12&amp;"_"&amp;BG$20,データシート1!$A$1:$BS$1,0),0)</f>
        <v>7.5072520703995629</v>
      </c>
      <c r="BH48" s="40">
        <f>VLOOKUP($AX48&amp;"_"&amp;$BC$14,データシート1!$A:$BS,MATCH($BC$12&amp;"_"&amp;BH$20,データシート1!$A$1:$BS$1,0),0)</f>
        <v>4.1861891989751445</v>
      </c>
      <c r="BI48" s="40">
        <f>VLOOKUP($AX48&amp;"_"&amp;$BC$14,データシート1!$A:$BS,MATCH($BC$12&amp;"_"&amp;BI$20,データシート1!$A$1:$BS$1,0),0)</f>
        <v>205.36946823207182</v>
      </c>
      <c r="BJ48" s="40">
        <f>VLOOKUP($AX48&amp;"_"&amp;$BC$14,データシート1!$A:$BS,MATCH($BC$12&amp;"_"&amp;BJ$20,データシート1!$A$1:$BS$1,0),0)</f>
        <v>273.56077596652318</v>
      </c>
      <c r="BK48" s="40">
        <f t="shared" si="1"/>
        <v>249.51295669234852</v>
      </c>
      <c r="BL48" s="40">
        <f t="shared" si="2"/>
        <v>235.75148323730497</v>
      </c>
      <c r="BM48" s="40">
        <f>VLOOKUP($AX48&amp;"_"&amp;$BC$14,データシート1!$A:$BS,MATCH($BC$12&amp;"_"&amp;BM$20,データシート1!$A$1:$BS$1,0),0)</f>
        <v>149.4889265608455</v>
      </c>
      <c r="BN48" s="40">
        <f>VLOOKUP($AX48&amp;"_"&amp;$BC$14,データシート1!$A:$BS,MATCH($BC$12&amp;"_"&amp;BN$20,データシート1!$A$1:$BS$1,0),0)</f>
        <v>86.262556676459454</v>
      </c>
      <c r="BO48" s="40">
        <f>VLOOKUP($AX48&amp;"_"&amp;$BC$14,データシート1!$A:$BS,MATCH($BC$12&amp;"_"&amp;BO$20,データシート1!$A$1:$BS$1,0),0)</f>
        <v>13.761473455043554</v>
      </c>
      <c r="BP48" s="40">
        <f>VLOOKUP($AX48&amp;"_"&amp;$BC$14,データシート1!$A:$BS,MATCH($BC$12&amp;"_"&amp;BP$20,データシート1!$A$1:$BS$1,0),0)</f>
        <v>0</v>
      </c>
      <c r="BQ48" s="40">
        <f>VLOOKUP($AX48&amp;"_"&amp;$BC$14,データシート1!$A:$BS,MATCH($BC$12&amp;"_"&amp;BQ$20,データシート1!$A$1:$BS$1,0),0)</f>
        <v>29.994849806503499</v>
      </c>
      <c r="BR48" s="41">
        <f t="shared" si="3"/>
        <v>887.47198136265592</v>
      </c>
      <c r="BT48" s="134" t="str">
        <f t="shared" si="4"/>
        <v>春日部市</v>
      </c>
      <c r="BU48" s="38">
        <f t="shared" si="25"/>
        <v>887.47198136265592</v>
      </c>
      <c r="BV48" s="69">
        <f t="shared" si="16"/>
        <v>0.14539493457256605</v>
      </c>
      <c r="BW48" s="69">
        <f t="shared" si="16"/>
        <v>0.13221881012588751</v>
      </c>
      <c r="BX48" s="69">
        <f t="shared" si="16"/>
        <v>8.4591426299145383E-3</v>
      </c>
      <c r="BY48" s="69">
        <f t="shared" si="16"/>
        <v>4.7169818167639745E-3</v>
      </c>
      <c r="BZ48" s="69">
        <f t="shared" si="16"/>
        <v>0.23140952339333606</v>
      </c>
      <c r="CA48" s="69">
        <f t="shared" si="32"/>
        <v>0.30824722550281336</v>
      </c>
      <c r="CB48" s="69">
        <f t="shared" si="32"/>
        <v>0.28115023564939762</v>
      </c>
      <c r="CC48" s="69">
        <f t="shared" si="32"/>
        <v>0.26564386052540362</v>
      </c>
      <c r="CD48" s="69">
        <f t="shared" si="32"/>
        <v>0.16844354492331678</v>
      </c>
      <c r="CE48" s="69">
        <f t="shared" si="32"/>
        <v>9.7200315602086806E-2</v>
      </c>
      <c r="CF48" s="69">
        <f t="shared" si="32"/>
        <v>1.5506375123993998E-2</v>
      </c>
      <c r="CG48" s="69">
        <f t="shared" si="32"/>
        <v>0</v>
      </c>
      <c r="CH48" s="69">
        <f t="shared" si="32"/>
        <v>3.3798080881886933E-2</v>
      </c>
      <c r="CI48" s="135">
        <f t="shared" si="6"/>
        <v>1</v>
      </c>
      <c r="CK48" s="136" t="str">
        <f t="shared" si="7"/>
        <v>春日部市</v>
      </c>
      <c r="CL48" s="137">
        <f t="shared" si="17"/>
        <v>129.03393066520891</v>
      </c>
      <c r="CM48" s="75">
        <f t="shared" si="18"/>
        <v>0.36886421854025703</v>
      </c>
      <c r="CN48" s="76">
        <f t="shared" si="19"/>
        <v>117.3404893958342</v>
      </c>
      <c r="CO48" s="75">
        <f t="shared" si="20"/>
        <v>0.40562298866370455</v>
      </c>
      <c r="CP48" s="76">
        <f t="shared" si="8"/>
        <v>7.5072520703995629</v>
      </c>
      <c r="CQ48" s="75">
        <f t="shared" si="21"/>
        <v>0</v>
      </c>
      <c r="CR48" s="76">
        <f t="shared" si="9"/>
        <v>4.1861891989751445</v>
      </c>
      <c r="CS48" s="75">
        <f t="shared" si="22"/>
        <v>0</v>
      </c>
      <c r="CT48" s="76">
        <f t="shared" si="10"/>
        <v>205.36946823207182</v>
      </c>
      <c r="CU48" s="77">
        <f t="shared" si="23"/>
        <v>0.22903599256948554</v>
      </c>
      <c r="CV48" s="18"/>
      <c r="CW48" s="1078">
        <f t="shared" si="24"/>
        <v>47.595999999999997</v>
      </c>
      <c r="CX48" s="1081">
        <f>VLOOKUP($AX48&amp;"_"&amp;$CW$14,データシート1!$A:$BS,MATCH($CW$12&amp;"_"&amp;CX$20,データシート1!$A$1:$BS$1,0),0)</f>
        <v>47.595999999999997</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47.036999999999999</v>
      </c>
      <c r="DB48" s="1081">
        <f>VLOOKUP($AX48&amp;"_"&amp;$CW$14,データシート1!$A:$BS,MATCH($CW$12&amp;"_"&amp;DB$20,データシート1!$A$1:$BS$1,0),0)</f>
        <v>0</v>
      </c>
      <c r="DC48" s="1081">
        <f>VLOOKUP($AX48&amp;"_"&amp;$CW$14,データシート1!$A:$BS,MATCH($CW$12&amp;"_"&amp;DC$20,データシート1!$A$1:$BS$1,0),0)</f>
        <v>0</v>
      </c>
      <c r="DD48" s="1080">
        <f t="shared" si="11"/>
        <v>94.632999999999996</v>
      </c>
      <c r="DE48" s="18"/>
      <c r="DF48" s="138">
        <f>VLOOKUP($AX48&amp;"_"&amp;$DF$14,データシート1!$A:$BS,MATCH($DF$12&amp;"_"&amp;DF$20,データシート1!$A$1:$BS$1,0),0)</f>
        <v>6</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7</v>
      </c>
      <c r="DJ48" s="74">
        <f>VLOOKUP($AX48&amp;"_"&amp;$DF$14,データシート1!$A:$BS,MATCH($DF$12&amp;"_"&amp;DJ$20,データシート1!$A$1:$BS$1,0),0)</f>
        <v>0</v>
      </c>
      <c r="DK48" s="74">
        <f>VLOOKUP($AX48&amp;"_"&amp;$DF$14,データシート1!$A:$BS,MATCH($DF$12&amp;"_"&amp;DK$20,データシート1!$A$1:$BS$1,0),0)</f>
        <v>0</v>
      </c>
      <c r="DL48" s="78">
        <f t="shared" si="12"/>
        <v>13</v>
      </c>
      <c r="DM48" s="18"/>
      <c r="DN48" s="139">
        <f t="shared" si="26"/>
        <v>0.5</v>
      </c>
      <c r="DO48" s="140">
        <f t="shared" si="27"/>
        <v>0</v>
      </c>
      <c r="DP48" s="140">
        <f t="shared" si="29"/>
        <v>0</v>
      </c>
      <c r="DQ48" s="140">
        <f t="shared" si="30"/>
        <v>0.5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28214</v>
      </c>
      <c r="AY49" s="20" t="str">
        <f>IF(IFERROR(比較地域マスタ!$Z34,"")=0,"",IFERROR(比較地域マスタ!$Z34,""))</f>
        <v>宝塚市</v>
      </c>
      <c r="BB49" s="122" t="str">
        <f t="shared" si="0"/>
        <v>28214</v>
      </c>
      <c r="BC49" s="123" t="str">
        <f t="shared" si="0"/>
        <v>宝塚市</v>
      </c>
      <c r="BD49" s="40">
        <f t="shared" si="14"/>
        <v>689.72873581142983</v>
      </c>
      <c r="BE49" s="40">
        <f t="shared" si="15"/>
        <v>129.37123358244315</v>
      </c>
      <c r="BF49" s="40">
        <f>VLOOKUP($AX49&amp;"_"&amp;$BC$14,データシート1!$A:$BS,MATCH($BC$12&amp;"_"&amp;BF$20,データシート1!$A$1:$BS$1,0),0)</f>
        <v>117.32892314757041</v>
      </c>
      <c r="BG49" s="40">
        <f>VLOOKUP($AX49&amp;"_"&amp;$BC$14,データシート1!$A:$BS,MATCH($BC$12&amp;"_"&amp;BG$20,データシート1!$A$1:$BS$1,0),0)</f>
        <v>5.2529190183597212</v>
      </c>
      <c r="BH49" s="40">
        <f>VLOOKUP($AX49&amp;"_"&amp;$BC$14,データシート1!$A:$BS,MATCH($BC$12&amp;"_"&amp;BH$20,データシート1!$A$1:$BS$1,0),0)</f>
        <v>6.789391416513018</v>
      </c>
      <c r="BI49" s="40">
        <f>VLOOKUP($AX49&amp;"_"&amp;$BC$14,データシート1!$A:$BS,MATCH($BC$12&amp;"_"&amp;BI$20,データシート1!$A$1:$BS$1,0),0)</f>
        <v>160.19539129243097</v>
      </c>
      <c r="BJ49" s="40">
        <f>VLOOKUP($AX49&amp;"_"&amp;$BC$14,データシート1!$A:$BS,MATCH($BC$12&amp;"_"&amp;BJ$20,データシート1!$A$1:$BS$1,0),0)</f>
        <v>207.39686928614358</v>
      </c>
      <c r="BK49" s="40">
        <f t="shared" si="1"/>
        <v>170.30514686441211</v>
      </c>
      <c r="BL49" s="40">
        <f t="shared" si="2"/>
        <v>156.53730538689493</v>
      </c>
      <c r="BM49" s="40">
        <f>VLOOKUP($AX49&amp;"_"&amp;$BC$14,データシート1!$A:$BS,MATCH($BC$12&amp;"_"&amp;BM$20,データシート1!$A$1:$BS$1,0),0)</f>
        <v>114.44990105808435</v>
      </c>
      <c r="BN49" s="40">
        <f>VLOOKUP($AX49&amp;"_"&amp;$BC$14,データシート1!$A:$BS,MATCH($BC$12&amp;"_"&amp;BN$20,データシート1!$A$1:$BS$1,0),0)</f>
        <v>42.087404328810571</v>
      </c>
      <c r="BO49" s="40">
        <f>VLOOKUP($AX49&amp;"_"&amp;$BC$14,データシート1!$A:$BS,MATCH($BC$12&amp;"_"&amp;BO$20,データシート1!$A$1:$BS$1,0),0)</f>
        <v>13.767841477517191</v>
      </c>
      <c r="BP49" s="40">
        <f>VLOOKUP($AX49&amp;"_"&amp;$BC$14,データシート1!$A:$BS,MATCH($BC$12&amp;"_"&amp;BP$20,データシート1!$A$1:$BS$1,0),0)</f>
        <v>0</v>
      </c>
      <c r="BQ49" s="40">
        <f>VLOOKUP($AX49&amp;"_"&amp;$BC$14,データシート1!$A:$BS,MATCH($BC$12&amp;"_"&amp;BQ$20,データシート1!$A$1:$BS$1,0),0)</f>
        <v>22.460094785999999</v>
      </c>
      <c r="BR49" s="41">
        <f t="shared" si="3"/>
        <v>689.72873581142983</v>
      </c>
      <c r="BT49" s="134" t="str">
        <f t="shared" si="4"/>
        <v>宝塚市</v>
      </c>
      <c r="BU49" s="38">
        <f t="shared" si="25"/>
        <v>689.72873581142983</v>
      </c>
      <c r="BV49" s="69">
        <f t="shared" si="16"/>
        <v>0.18756828136244702</v>
      </c>
      <c r="BW49" s="69">
        <f t="shared" si="16"/>
        <v>0.17010879358178263</v>
      </c>
      <c r="BX49" s="69">
        <f t="shared" si="16"/>
        <v>7.6159202098197874E-3</v>
      </c>
      <c r="BY49" s="69">
        <f t="shared" si="16"/>
        <v>9.8435675708445775E-3</v>
      </c>
      <c r="BZ49" s="69">
        <f t="shared" si="16"/>
        <v>0.23225854306906535</v>
      </c>
      <c r="CA49" s="69">
        <f t="shared" si="32"/>
        <v>0.30069338642553728</v>
      </c>
      <c r="CB49" s="69">
        <f t="shared" si="32"/>
        <v>0.24691612516920439</v>
      </c>
      <c r="CC49" s="69">
        <f t="shared" si="32"/>
        <v>0.22695488423102594</v>
      </c>
      <c r="CD49" s="69">
        <f t="shared" si="32"/>
        <v>0.16593465679437006</v>
      </c>
      <c r="CE49" s="69">
        <f t="shared" si="32"/>
        <v>6.1020227436655861E-2</v>
      </c>
      <c r="CF49" s="69">
        <f t="shared" si="32"/>
        <v>1.9961240938178464E-2</v>
      </c>
      <c r="CG49" s="69">
        <f t="shared" si="32"/>
        <v>0</v>
      </c>
      <c r="CH49" s="69">
        <f t="shared" si="32"/>
        <v>3.2563663973745959E-2</v>
      </c>
      <c r="CI49" s="135">
        <f t="shared" si="6"/>
        <v>1</v>
      </c>
      <c r="CK49" s="136" t="str">
        <f t="shared" si="7"/>
        <v>宝塚市</v>
      </c>
      <c r="CL49" s="137">
        <f t="shared" si="17"/>
        <v>129.37123358244315</v>
      </c>
      <c r="CM49" s="75">
        <f t="shared" si="18"/>
        <v>0.18826441802828517</v>
      </c>
      <c r="CN49" s="76">
        <f t="shared" si="19"/>
        <v>117.32892314757041</v>
      </c>
      <c r="CO49" s="75">
        <f t="shared" si="20"/>
        <v>0.20758734800085271</v>
      </c>
      <c r="CP49" s="76">
        <f t="shared" si="8"/>
        <v>5.2529190183597212</v>
      </c>
      <c r="CQ49" s="75">
        <f t="shared" si="21"/>
        <v>0</v>
      </c>
      <c r="CR49" s="76">
        <f t="shared" si="9"/>
        <v>6.789391416513018</v>
      </c>
      <c r="CS49" s="75">
        <f t="shared" si="22"/>
        <v>0</v>
      </c>
      <c r="CT49" s="76">
        <f t="shared" si="10"/>
        <v>160.19539129243097</v>
      </c>
      <c r="CU49" s="77">
        <f t="shared" si="23"/>
        <v>0.26882171610909955</v>
      </c>
      <c r="CV49" s="18"/>
      <c r="CW49" s="1078">
        <f t="shared" si="24"/>
        <v>24.356000000000002</v>
      </c>
      <c r="CX49" s="1081">
        <f>VLOOKUP($AX49&amp;"_"&amp;$CW$14,データシート1!$A:$BS,MATCH($CW$12&amp;"_"&amp;CX$20,データシート1!$A$1:$BS$1,0),0)</f>
        <v>24.356000000000002</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43.064</v>
      </c>
      <c r="DB49" s="1081">
        <f>VLOOKUP($AX49&amp;"_"&amp;$CW$14,データシート1!$A:$BS,MATCH($CW$12&amp;"_"&amp;DB$20,データシート1!$A$1:$BS$1,0),0)</f>
        <v>0</v>
      </c>
      <c r="DC49" s="1081">
        <f>VLOOKUP($AX49&amp;"_"&amp;$CW$14,データシート1!$A:$BS,MATCH($CW$12&amp;"_"&amp;DC$20,データシート1!$A$1:$BS$1,0),0)</f>
        <v>0</v>
      </c>
      <c r="DD49" s="1080">
        <f t="shared" si="11"/>
        <v>67.42</v>
      </c>
      <c r="DE49" s="18"/>
      <c r="DF49" s="138">
        <f>VLOOKUP($AX49&amp;"_"&amp;$DF$14,データシート1!$A:$BS,MATCH($DF$12&amp;"_"&amp;DF$20,データシート1!$A$1:$BS$1,0),0)</f>
        <v>5</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5</v>
      </c>
      <c r="DJ49" s="74">
        <f>VLOOKUP($AX49&amp;"_"&amp;$DF$14,データシート1!$A:$BS,MATCH($DF$12&amp;"_"&amp;DJ$20,データシート1!$A$1:$BS$1,0),0)</f>
        <v>0</v>
      </c>
      <c r="DK49" s="74">
        <f>VLOOKUP($AX49&amp;"_"&amp;$DF$14,データシート1!$A:$BS,MATCH($DF$12&amp;"_"&amp;DK$20,データシート1!$A$1:$BS$1,0),0)</f>
        <v>0</v>
      </c>
      <c r="DL49" s="78">
        <f t="shared" si="12"/>
        <v>10</v>
      </c>
      <c r="DM49" s="18"/>
      <c r="DN49" s="139">
        <f t="shared" si="26"/>
        <v>0.36</v>
      </c>
      <c r="DO49" s="140">
        <f t="shared" si="27"/>
        <v>0</v>
      </c>
      <c r="DP49" s="140">
        <f t="shared" si="29"/>
        <v>0</v>
      </c>
      <c r="DQ49" s="140">
        <f t="shared" si="30"/>
        <v>0.64</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佐世保市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長崎県</v>
      </c>
      <c r="AY4" s="261" t="str">
        <f>年度マスタ!$J4</f>
        <v>佐世保市</v>
      </c>
      <c r="AZ4" s="261" t="str">
        <f>年度マスタ!$K4</f>
        <v>42202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03201</v>
      </c>
      <c r="AY13" s="20" t="str">
        <f>IF(IFERROR(比較地域マスタ!$Z6,"")=0,"",IFERROR(比較地域マスタ!$Z6,""))</f>
        <v>盛岡市</v>
      </c>
      <c r="BC13" s="960" t="str">
        <f t="shared" ref="BC13:BC59" si="0">AX13</f>
        <v>03201</v>
      </c>
      <c r="BD13" s="123" t="str">
        <f>AY13</f>
        <v>盛岡市</v>
      </c>
      <c r="BE13" s="40">
        <f>VLOOKUP($BC13&amp;"_"&amp;$AZ$7,データシート1!$A:$BS,MATCH("cb_"&amp;BE$12,データシート1!$A$1:$BS$1,0),0)</f>
        <v>29103.000000000142</v>
      </c>
      <c r="BF13" s="40">
        <f>VLOOKUP($BC13&amp;"_"&amp;$AZ$7,データシート1!$A:$BS,MATCH("cb_"&amp;BF$12,データシート1!$A$1:$BS$1,0),0)</f>
        <v>65822.5</v>
      </c>
      <c r="BG13" s="40">
        <f>VLOOKUP($BC13&amp;"_"&amp;$AZ$7,データシート1!$A:$BS,MATCH("cb_"&amp;BG$12,データシート1!$A$1:$BS$1,0),0)</f>
        <v>18000</v>
      </c>
      <c r="BH13" s="40">
        <f>VLOOKUP($BC13&amp;"_"&amp;$AZ$7,データシート1!$A:$BS,MATCH("cb_"&amp;BH$12,データシート1!$A$1:$BS$1,0),0)</f>
        <v>1900</v>
      </c>
      <c r="BI13" s="40">
        <f>VLOOKUP($BC13&amp;"_"&amp;$AZ$7,データシート1!$A:$BS,MATCH("cb_"&amp;BI$12,データシート1!$A$1:$BS$1,0),0)</f>
        <v>0</v>
      </c>
      <c r="BJ13" s="40">
        <f>VLOOKUP($BC13&amp;"_"&amp;$AZ$7,データシート1!$A:$BS,MATCH("cb_"&amp;BJ$12,データシート1!$A$1:$BS$1,0),0)</f>
        <v>894.9</v>
      </c>
      <c r="BK13" s="40">
        <f>SUM(BE13:BJ13)</f>
        <v>115720.40000000014</v>
      </c>
      <c r="BL13" s="42"/>
      <c r="BM13" s="960" t="str">
        <f>AX13</f>
        <v>03201</v>
      </c>
      <c r="BN13" s="123" t="str">
        <f>AY13</f>
        <v>盛岡市</v>
      </c>
      <c r="BO13" s="40">
        <f>BE13*VLOOKUP(BO$12,別紙!$B$4:$E$10,MATCH("設備利用率",別紙!$B$4:$E$4,0),0)/100*8760/10^3</f>
        <v>34927.092360000162</v>
      </c>
      <c r="BP13" s="40">
        <f>BF13*VLOOKUP(BP$12,別紙!$B$4:$E$10,MATCH("設備利用率",別紙!$B$4:$E$4,0),0)/100*8760/10^3</f>
        <v>87067.370100000015</v>
      </c>
      <c r="BQ13" s="40">
        <f>BG13*VLOOKUP(BQ$12,別紙!$B$4:$E$10,MATCH("設備利用率",別紙!$B$4:$E$4,0),0)/100*8760/10^3</f>
        <v>39104.639999999999</v>
      </c>
      <c r="BR13" s="40">
        <f>BH13*VLOOKUP(BR$12,別紙!$B$4:$E$10,MATCH("設備利用率",別紙!$B$4:$E$4,0),0)/100*8760/10^3</f>
        <v>9986.4</v>
      </c>
      <c r="BS13" s="40">
        <f>BI13*VLOOKUP(BS$12,別紙!$B$4:$E$10,MATCH("設備利用率",別紙!$B$4:$E$4,0),0)/100*8760/10^3</f>
        <v>0</v>
      </c>
      <c r="BT13" s="40">
        <f>BJ13*VLOOKUP(BT$12,別紙!$B$4:$E$10,MATCH("設備利用率",別紙!$B$4:$E$4,0),0)/100*8760/10^3</f>
        <v>6271.4591999999993</v>
      </c>
      <c r="BU13" s="40">
        <f>SUM(BO13:BT13)</f>
        <v>177356.9616600002</v>
      </c>
      <c r="BV13" s="42"/>
      <c r="BW13" s="38" t="str">
        <f>AX13</f>
        <v>03201</v>
      </c>
      <c r="BX13" s="38" t="str">
        <f>AY13</f>
        <v>盛岡市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1604198.3366996113</v>
      </c>
      <c r="BZ13" s="42"/>
      <c r="CA13" s="38" t="str">
        <f>AX13</f>
        <v>03201</v>
      </c>
      <c r="CB13" s="38" t="str">
        <f>AY13</f>
        <v>盛岡市</v>
      </c>
      <c r="CC13" s="260">
        <f>BO13/$BY13</f>
        <v>2.1772303063134466E-2</v>
      </c>
      <c r="CD13" s="260">
        <f t="shared" ref="CD13:CH28" si="1">BP13/$BY13</f>
        <v>5.427469166881671E-2</v>
      </c>
      <c r="CE13" s="260">
        <f t="shared" si="1"/>
        <v>2.4376437193203752E-2</v>
      </c>
      <c r="CF13" s="260">
        <f t="shared" si="1"/>
        <v>6.2251654122428939E-3</v>
      </c>
      <c r="CG13" s="260">
        <f t="shared" si="1"/>
        <v>0</v>
      </c>
      <c r="CH13" s="260">
        <f t="shared" si="1"/>
        <v>3.9094038788885371E-3</v>
      </c>
      <c r="CI13" s="260">
        <f>BU13/BY13</f>
        <v>0.11055800121628638</v>
      </c>
      <c r="CK13" s="20" t="str">
        <f>AX13</f>
        <v>03201</v>
      </c>
      <c r="CL13" s="20" t="str">
        <f>AY13</f>
        <v>盛岡市</v>
      </c>
      <c r="CM13" s="20">
        <f>VLOOKUP($CK13&amp;"_"&amp;$AZ$7,データシート1!$A:$BS,MATCH("ca_太陽光発電（10kW未満）",データシート1!$A$1:$BS$1,0),0)</f>
        <v>6171</v>
      </c>
      <c r="CN13" s="20">
        <f>VLOOKUP($CK13&amp;"_"&amp;$AZ$5,データシート1!$A:$BS,MATCH("ab_家庭",データシート1!$A$1:$BS$1,0),0)</f>
        <v>137623</v>
      </c>
      <c r="CO13" s="260">
        <f>CM13/CN13</f>
        <v>4.4839888681397731E-2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13107</v>
      </c>
      <c r="AY14" s="20" t="str">
        <f>IF(IFERROR(比較地域マスタ!$Z7,"")=0,"",IFERROR(比較地域マスタ!$Z7,""))</f>
        <v>墨田区</v>
      </c>
      <c r="BC14" s="960" t="str">
        <f t="shared" si="0"/>
        <v>13107</v>
      </c>
      <c r="BD14" s="123" t="str">
        <f t="shared" ref="BD14:BD60" si="2">AY14</f>
        <v>墨田区</v>
      </c>
      <c r="BE14" s="40">
        <f>VLOOKUP($BC14&amp;"_"&amp;$AZ$7,データシート1!$A:$BS,MATCH("cb_"&amp;BE$12,データシート1!$A$1:$BS$1,0),0)</f>
        <v>3583.2000000000012</v>
      </c>
      <c r="BF14" s="40">
        <f>VLOOKUP($BC14&amp;"_"&amp;$AZ$7,データシート1!$A:$BS,MATCH("cb_"&amp;BF$12,データシート1!$A$1:$BS$1,0),0)</f>
        <v>1090.3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6899.9</v>
      </c>
      <c r="BK14" s="40">
        <f t="shared" ref="BK14:BK60" si="3">SUM(BE14:BJ14)</f>
        <v>11573.400000000001</v>
      </c>
      <c r="BL14" s="42"/>
      <c r="BM14" s="960" t="str">
        <f t="shared" ref="BM14:BM60" si="4">AX14</f>
        <v>13107</v>
      </c>
      <c r="BN14" s="123" t="str">
        <f t="shared" ref="BN14:BN60" si="5">AY14</f>
        <v>墨田区</v>
      </c>
      <c r="BO14" s="40">
        <f>BE14*VLOOKUP(BO$12,別紙!$B$4:$E$10,MATCH("設備利用率",別紙!$B$4:$E$4,0),0)/100*8760/10^3</f>
        <v>4300.2699840000014</v>
      </c>
      <c r="BP14" s="40">
        <f>BF14*VLOOKUP(BP$12,別紙!$B$4:$E$10,MATCH("設備利用率",別紙!$B$4:$E$4,0),0)/100*8760/10^3</f>
        <v>1442.205228</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48354.499200000006</v>
      </c>
      <c r="BU14" s="40">
        <f t="shared" ref="BU14:BU60" si="6">SUM(BO14:BT14)</f>
        <v>54096.97441200001</v>
      </c>
      <c r="BV14" s="42"/>
      <c r="BW14" s="38" t="str">
        <f t="shared" ref="BW14:BW60" si="7">AX14</f>
        <v>13107</v>
      </c>
      <c r="BX14" s="38" t="str">
        <f t="shared" ref="BX14:BX60" si="8">AY14</f>
        <v>墨田区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1524811.1781665441</v>
      </c>
      <c r="BZ14" s="42"/>
      <c r="CA14" s="38" t="str">
        <f t="shared" ref="CA14:CA60" si="9">AX14</f>
        <v>13107</v>
      </c>
      <c r="CB14" s="38" t="str">
        <f t="shared" ref="CB14:CB60" si="10">AY14</f>
        <v>墨田区</v>
      </c>
      <c r="CC14" s="260">
        <f t="shared" ref="CC14:CC60" si="11">BO14/$BY14</f>
        <v>2.8201983600164258E-3</v>
      </c>
      <c r="CD14" s="260">
        <f t="shared" si="1"/>
        <v>9.4582545606343817E-4</v>
      </c>
      <c r="CE14" s="260">
        <f t="shared" si="1"/>
        <v>0</v>
      </c>
      <c r="CF14" s="260">
        <f t="shared" si="1"/>
        <v>0</v>
      </c>
      <c r="CG14" s="260">
        <f t="shared" si="1"/>
        <v>0</v>
      </c>
      <c r="CH14" s="260">
        <f t="shared" si="1"/>
        <v>3.1711794806057354E-2</v>
      </c>
      <c r="CI14" s="260">
        <f t="shared" ref="CI14:CI60" si="12">BU14/BY14</f>
        <v>3.5477818622137218E-2</v>
      </c>
      <c r="CK14" s="20" t="str">
        <f t="shared" ref="CK14:CK60" si="13">AX14</f>
        <v>13107</v>
      </c>
      <c r="CL14" s="20" t="str">
        <f t="shared" ref="CL14:CL60" si="14">AY14</f>
        <v>墨田区</v>
      </c>
      <c r="CM14" s="20">
        <f>VLOOKUP($CK14&amp;"_"&amp;$AZ$7,データシート1!$A:$BS,MATCH("ca_太陽光発電（10kW未満）",データシート1!$A$1:$BS$1,0),0)</f>
        <v>961</v>
      </c>
      <c r="CN14" s="20">
        <f>VLOOKUP($CK14&amp;"_"&amp;$AZ$5,データシート1!$A:$BS,MATCH("ab_家庭",データシート1!$A$1:$BS$1,0),0)</f>
        <v>157015</v>
      </c>
      <c r="CO14" s="260">
        <f t="shared" ref="CO14:CO60" si="15">CM14/CN14</f>
        <v>6.1204343534057258E-3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13110</v>
      </c>
      <c r="AY15" s="20" t="str">
        <f>IF(IFERROR(比較地域マスタ!$Z8,"")=0,"",IFERROR(比較地域マスタ!$Z8,""))</f>
        <v>目黒区</v>
      </c>
      <c r="BC15" s="960" t="str">
        <f t="shared" si="0"/>
        <v>13110</v>
      </c>
      <c r="BD15" s="123" t="str">
        <f t="shared" si="2"/>
        <v>目黒区</v>
      </c>
      <c r="BE15" s="40">
        <f>VLOOKUP($BC15&amp;"_"&amp;$AZ$7,データシート1!$A:$BS,MATCH("cb_"&amp;BE$12,データシート1!$A$1:$BS$1,0),0)</f>
        <v>8025.7</v>
      </c>
      <c r="BF15" s="40">
        <f>VLOOKUP($BC15&amp;"_"&amp;$AZ$7,データシート1!$A:$BS,MATCH("cb_"&amp;BF$12,データシート1!$A$1:$BS$1,0),0)</f>
        <v>1562.8</v>
      </c>
      <c r="BG15" s="40">
        <f>VLOOKUP($BC15&amp;"_"&amp;$AZ$7,データシート1!$A:$BS,MATCH("cb_"&amp;BG$12,データシート1!$A$1:$BS$1,0),0)</f>
        <v>0</v>
      </c>
      <c r="BH15" s="40">
        <f>VLOOKUP($BC15&amp;"_"&amp;$AZ$7,データシート1!$A:$BS,MATCH("cb_"&amp;BH$12,データシート1!$A$1:$BS$1,0),0)</f>
        <v>300</v>
      </c>
      <c r="BI15" s="40">
        <f>VLOOKUP($BC15&amp;"_"&amp;$AZ$7,データシート1!$A:$BS,MATCH("cb_"&amp;BI$12,データシート1!$A$1:$BS$1,0),0)</f>
        <v>0</v>
      </c>
      <c r="BJ15" s="40">
        <f>VLOOKUP($BC15&amp;"_"&amp;$AZ$7,データシート1!$A:$BS,MATCH("cb_"&amp;BJ$12,データシート1!$A$1:$BS$1,0),0)</f>
        <v>0</v>
      </c>
      <c r="BK15" s="40">
        <f t="shared" si="3"/>
        <v>9888.5</v>
      </c>
      <c r="BL15" s="42"/>
      <c r="BM15" s="960" t="str">
        <f t="shared" si="4"/>
        <v>13110</v>
      </c>
      <c r="BN15" s="123" t="str">
        <f t="shared" si="5"/>
        <v>目黒区</v>
      </c>
      <c r="BO15" s="40">
        <f>BE15*VLOOKUP(BO$12,別紙!$B$4:$E$10,MATCH("設備利用率",別紙!$B$4:$E$4,0),0)/100*8760/10^3</f>
        <v>9631.803084000001</v>
      </c>
      <c r="BP15" s="40">
        <f>BF15*VLOOKUP(BP$12,別紙!$B$4:$E$10,MATCH("設備利用率",別紙!$B$4:$E$4,0),0)/100*8760/10^3</f>
        <v>2067.2093279999999</v>
      </c>
      <c r="BQ15" s="40">
        <f>BG15*VLOOKUP(BQ$12,別紙!$B$4:$E$10,MATCH("設備利用率",別紙!$B$4:$E$4,0),0)/100*8760/10^3</f>
        <v>0</v>
      </c>
      <c r="BR15" s="40">
        <f>BH15*VLOOKUP(BR$12,別紙!$B$4:$E$10,MATCH("設備利用率",別紙!$B$4:$E$4,0),0)/100*8760/10^3</f>
        <v>1576.8</v>
      </c>
      <c r="BS15" s="40">
        <f>BI15*VLOOKUP(BS$12,別紙!$B$4:$E$10,MATCH("設備利用率",別紙!$B$4:$E$4,0),0)/100*8760/10^3</f>
        <v>0</v>
      </c>
      <c r="BT15" s="40">
        <f>BJ15*VLOOKUP(BT$12,別紙!$B$4:$E$10,MATCH("設備利用率",別紙!$B$4:$E$4,0),0)/100*8760/10^3</f>
        <v>0</v>
      </c>
      <c r="BU15" s="40">
        <f t="shared" si="6"/>
        <v>13275.812411999999</v>
      </c>
      <c r="BV15" s="42"/>
      <c r="BW15" s="38" t="str">
        <f t="shared" si="7"/>
        <v>13110</v>
      </c>
      <c r="BX15" s="38" t="str">
        <f t="shared" si="8"/>
        <v>目黒区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1294091.9594222545</v>
      </c>
      <c r="BZ15" s="42"/>
      <c r="CA15" s="38" t="str">
        <f t="shared" si="9"/>
        <v>13110</v>
      </c>
      <c r="CB15" s="38" t="str">
        <f t="shared" si="10"/>
        <v>目黒区</v>
      </c>
      <c r="CC15" s="260">
        <f t="shared" si="11"/>
        <v>7.4429046667596217E-3</v>
      </c>
      <c r="CD15" s="260">
        <f t="shared" si="1"/>
        <v>1.5974207342443444E-3</v>
      </c>
      <c r="CE15" s="260">
        <f t="shared" si="1"/>
        <v>0</v>
      </c>
      <c r="CF15" s="260">
        <f t="shared" si="1"/>
        <v>1.2184605495145493E-3</v>
      </c>
      <c r="CG15" s="260">
        <f t="shared" si="1"/>
        <v>0</v>
      </c>
      <c r="CH15" s="260">
        <f t="shared" si="1"/>
        <v>0</v>
      </c>
      <c r="CI15" s="260">
        <f t="shared" si="12"/>
        <v>1.0258785950518514E-2</v>
      </c>
      <c r="CK15" s="20" t="str">
        <f t="shared" si="13"/>
        <v>13110</v>
      </c>
      <c r="CL15" s="20" t="str">
        <f t="shared" si="14"/>
        <v>目黒区</v>
      </c>
      <c r="CM15" s="20">
        <f>VLOOKUP($CK15&amp;"_"&amp;$AZ$7,データシート1!$A:$BS,MATCH("ca_太陽光発電（10kW未満）",データシート1!$A$1:$BS$1,0),0)</f>
        <v>2074</v>
      </c>
      <c r="CN15" s="20">
        <f>VLOOKUP($CK15&amp;"_"&amp;$AZ$5,データシート1!$A:$BS,MATCH("ab_家庭",データシート1!$A$1:$BS$1,0),0)</f>
        <v>156910</v>
      </c>
      <c r="CO15" s="260">
        <f t="shared" si="15"/>
        <v>1.3217768147345613E-2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24201</v>
      </c>
      <c r="AY16" s="20" t="str">
        <f>IF(IFERROR(比較地域マスタ!$Z9,"")=0,"",IFERROR(比較地域マスタ!$Z9,""))</f>
        <v>津市</v>
      </c>
      <c r="BC16" s="960" t="str">
        <f t="shared" si="0"/>
        <v>24201</v>
      </c>
      <c r="BD16" s="123" t="str">
        <f t="shared" si="2"/>
        <v>津市</v>
      </c>
      <c r="BE16" s="40">
        <f>VLOOKUP($BC16&amp;"_"&amp;$AZ$7,データシート1!$A:$BS,MATCH("cb_"&amp;BE$12,データシート1!$A$1:$BS$1,0),0)</f>
        <v>50383.400000000649</v>
      </c>
      <c r="BF16" s="40">
        <f>VLOOKUP($BC16&amp;"_"&amp;$AZ$7,データシート1!$A:$BS,MATCH("cb_"&amp;BF$12,データシート1!$A$1:$BS$1,0),0)</f>
        <v>430917.70000000222</v>
      </c>
      <c r="BG16" s="40">
        <f>VLOOKUP($BC16&amp;"_"&amp;$AZ$7,データシート1!$A:$BS,MATCH("cb_"&amp;BG$12,データシート1!$A$1:$BS$1,0),0)</f>
        <v>19019.5</v>
      </c>
      <c r="BH16" s="40">
        <f>VLOOKUP($BC16&amp;"_"&amp;$AZ$7,データシート1!$A:$BS,MATCH("cb_"&amp;BH$12,データシート1!$A$1:$BS$1,0),0)</f>
        <v>337.8</v>
      </c>
      <c r="BI16" s="40">
        <f>VLOOKUP($BC16&amp;"_"&amp;$AZ$7,データシート1!$A:$BS,MATCH("cb_"&amp;BI$12,データシート1!$A$1:$BS$1,0),0)</f>
        <v>0</v>
      </c>
      <c r="BJ16" s="40">
        <f>VLOOKUP($BC16&amp;"_"&amp;$AZ$7,データシート1!$A:$BS,MATCH("cb_"&amp;BJ$12,データシート1!$A$1:$BS$1,0),0)</f>
        <v>21793</v>
      </c>
      <c r="BK16" s="40">
        <f t="shared" si="3"/>
        <v>522451.40000000288</v>
      </c>
      <c r="BL16" s="42"/>
      <c r="BM16" s="960" t="str">
        <f t="shared" si="4"/>
        <v>24201</v>
      </c>
      <c r="BN16" s="123" t="str">
        <f t="shared" si="5"/>
        <v>津市</v>
      </c>
      <c r="BO16" s="40">
        <f>BE16*VLOOKUP(BO$12,別紙!$B$4:$E$10,MATCH("設備利用率",別紙!$B$4:$E$4,0),0)/100*8760/10^3</f>
        <v>60466.126008000771</v>
      </c>
      <c r="BP16" s="40">
        <f>BF16*VLOOKUP(BP$12,別紙!$B$4:$E$10,MATCH("設備利用率",別紙!$B$4:$E$4,0),0)/100*8760/10^3</f>
        <v>570000.69685200287</v>
      </c>
      <c r="BQ16" s="40">
        <f>BG16*VLOOKUP(BQ$12,別紙!$B$4:$E$10,MATCH("設備利用率",別紙!$B$4:$E$4,0),0)/100*8760/10^3</f>
        <v>41319.483359999998</v>
      </c>
      <c r="BR16" s="40">
        <f>BH16*VLOOKUP(BR$12,別紙!$B$4:$E$10,MATCH("設備利用率",別紙!$B$4:$E$4,0),0)/100*8760/10^3</f>
        <v>1775.4768000000001</v>
      </c>
      <c r="BS16" s="40">
        <f>BI16*VLOOKUP(BS$12,別紙!$B$4:$E$10,MATCH("設備利用率",別紙!$B$4:$E$4,0),0)/100*8760/10^3</f>
        <v>0</v>
      </c>
      <c r="BT16" s="40">
        <f>BJ16*VLOOKUP(BT$12,別紙!$B$4:$E$10,MATCH("設備利用率",別紙!$B$4:$E$4,0),0)/100*8760/10^3</f>
        <v>152725.34400000001</v>
      </c>
      <c r="BU16" s="40">
        <f t="shared" si="6"/>
        <v>826287.12702000362</v>
      </c>
      <c r="BV16" s="42"/>
      <c r="BW16" s="38" t="str">
        <f t="shared" si="7"/>
        <v>24201</v>
      </c>
      <c r="BX16" s="38" t="str">
        <f t="shared" si="8"/>
        <v>津市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2233540.1688519414</v>
      </c>
      <c r="BZ16" s="42"/>
      <c r="CA16" s="38" t="str">
        <f t="shared" si="9"/>
        <v>24201</v>
      </c>
      <c r="CB16" s="38" t="str">
        <f t="shared" si="10"/>
        <v>津市</v>
      </c>
      <c r="CC16" s="260">
        <f t="shared" si="11"/>
        <v>2.7071877574102853E-2</v>
      </c>
      <c r="CD16" s="260">
        <f t="shared" si="1"/>
        <v>0.25520055775177219</v>
      </c>
      <c r="CE16" s="260">
        <f t="shared" si="1"/>
        <v>1.8499547908842204E-2</v>
      </c>
      <c r="CF16" s="260">
        <f t="shared" si="1"/>
        <v>7.9491599245005312E-4</v>
      </c>
      <c r="CG16" s="260">
        <f t="shared" si="1"/>
        <v>0</v>
      </c>
      <c r="CH16" s="260">
        <f t="shared" si="1"/>
        <v>6.8378149688036335E-2</v>
      </c>
      <c r="CI16" s="260">
        <f t="shared" si="12"/>
        <v>0.36994504891520363</v>
      </c>
      <c r="CK16" s="20" t="str">
        <f t="shared" si="13"/>
        <v>24201</v>
      </c>
      <c r="CL16" s="20" t="str">
        <f t="shared" si="14"/>
        <v>津市</v>
      </c>
      <c r="CM16" s="20">
        <f>VLOOKUP($CK16&amp;"_"&amp;$AZ$7,データシート1!$A:$BS,MATCH("ca_太陽光発電（10kW未満）",データシート1!$A$1:$BS$1,0),0)</f>
        <v>10907</v>
      </c>
      <c r="CN16" s="20">
        <f>VLOOKUP($CK16&amp;"_"&amp;$AZ$5,データシート1!$A:$BS,MATCH("ab_家庭",データシート1!$A$1:$BS$1,0),0)</f>
        <v>126922</v>
      </c>
      <c r="CO16" s="260">
        <f t="shared" si="15"/>
        <v>8.5934668536581521E-2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02201</v>
      </c>
      <c r="AY17" s="20" t="str">
        <f>IF(IFERROR(比較地域マスタ!$Z10,"")=0,"",IFERROR(比較地域マスタ!$Z10,""))</f>
        <v>青森市</v>
      </c>
      <c r="BC17" s="960" t="str">
        <f t="shared" si="0"/>
        <v>02201</v>
      </c>
      <c r="BD17" s="123" t="str">
        <f t="shared" si="2"/>
        <v>青森市</v>
      </c>
      <c r="BE17" s="40">
        <f>VLOOKUP($BC17&amp;"_"&amp;$AZ$7,データシート1!$A:$BS,MATCH("cb_"&amp;BE$12,データシート1!$A$1:$BS$1,0),0)</f>
        <v>8540.0999999999804</v>
      </c>
      <c r="BF17" s="40">
        <f>VLOOKUP($BC17&amp;"_"&amp;$AZ$7,データシート1!$A:$BS,MATCH("cb_"&amp;BF$12,データシート1!$A$1:$BS$1,0),0)</f>
        <v>57415.200000000026</v>
      </c>
      <c r="BG17" s="40">
        <f>VLOOKUP($BC17&amp;"_"&amp;$AZ$7,データシート1!$A:$BS,MATCH("cb_"&amp;BG$12,データシート1!$A$1:$BS$1,0),0)</f>
        <v>116.5</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5266.5889999999999</v>
      </c>
      <c r="BK17" s="40">
        <f t="shared" si="3"/>
        <v>71338.388999999996</v>
      </c>
      <c r="BL17" s="42"/>
      <c r="BM17" s="960" t="str">
        <f t="shared" si="4"/>
        <v>02201</v>
      </c>
      <c r="BN17" s="123" t="str">
        <f t="shared" si="5"/>
        <v>青森市</v>
      </c>
      <c r="BO17" s="40">
        <f>BE17*VLOOKUP(BO$12,別紙!$B$4:$E$10,MATCH("設備利用率",別紙!$B$4:$E$4,0),0)/100*8760/10^3</f>
        <v>10249.144811999977</v>
      </c>
      <c r="BP17" s="40">
        <f>BF17*VLOOKUP(BP$12,別紙!$B$4:$E$10,MATCH("設備利用率",別紙!$B$4:$E$4,0),0)/100*8760/10^3</f>
        <v>75946.529952000041</v>
      </c>
      <c r="BQ17" s="40">
        <f>BG17*VLOOKUP(BQ$12,別紙!$B$4:$E$10,MATCH("設備利用率",別紙!$B$4:$E$4,0),0)/100*8760/10^3</f>
        <v>253.09392000000003</v>
      </c>
      <c r="BR17" s="40">
        <f>BH17*VLOOKUP(BR$12,別紙!$B$4:$E$10,MATCH("設備利用率",別紙!$B$4:$E$4,0),0)/100*8760/10^3</f>
        <v>0</v>
      </c>
      <c r="BS17" s="40">
        <f>BI17*VLOOKUP(BS$12,別紙!$B$4:$E$10,MATCH("設備利用率",別紙!$B$4:$E$4,0),0)/100*8760/10^3</f>
        <v>0</v>
      </c>
      <c r="BT17" s="40">
        <f>BJ17*VLOOKUP(BT$12,別紙!$B$4:$E$10,MATCH("設備利用率",別紙!$B$4:$E$4,0),0)/100*8760/10^3</f>
        <v>36908.255711999998</v>
      </c>
      <c r="BU17" s="40">
        <f t="shared" si="6"/>
        <v>123357.02439600002</v>
      </c>
      <c r="BV17" s="42"/>
      <c r="BW17" s="38" t="str">
        <f t="shared" si="7"/>
        <v>02201</v>
      </c>
      <c r="BX17" s="38" t="str">
        <f t="shared" si="8"/>
        <v>青森市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1594470.9489130117</v>
      </c>
      <c r="BZ17" s="42"/>
      <c r="CA17" s="38" t="str">
        <f t="shared" si="9"/>
        <v>02201</v>
      </c>
      <c r="CB17" s="38" t="str">
        <f t="shared" si="10"/>
        <v>青森市</v>
      </c>
      <c r="CC17" s="260">
        <f t="shared" si="11"/>
        <v>6.427928222202518E-3</v>
      </c>
      <c r="CD17" s="260">
        <f t="shared" si="1"/>
        <v>4.7631178231108302E-2</v>
      </c>
      <c r="CE17" s="260">
        <f t="shared" si="1"/>
        <v>1.5873222411016022E-4</v>
      </c>
      <c r="CF17" s="260">
        <f t="shared" si="1"/>
        <v>0</v>
      </c>
      <c r="CG17" s="260">
        <f t="shared" si="1"/>
        <v>0</v>
      </c>
      <c r="CH17" s="260">
        <f t="shared" si="1"/>
        <v>2.3147650157665917E-2</v>
      </c>
      <c r="CI17" s="260">
        <f t="shared" si="12"/>
        <v>7.7365488835086899E-2</v>
      </c>
      <c r="CK17" s="20" t="str">
        <f t="shared" si="13"/>
        <v>02201</v>
      </c>
      <c r="CL17" s="20" t="str">
        <f t="shared" si="14"/>
        <v>青森市</v>
      </c>
      <c r="CM17" s="20">
        <f>VLOOKUP($CK17&amp;"_"&amp;$AZ$7,データシート1!$A:$BS,MATCH("ca_太陽光発電（10kW未満）",データシート1!$A$1:$BS$1,0),0)</f>
        <v>1752</v>
      </c>
      <c r="CN17" s="20">
        <f>VLOOKUP($CK17&amp;"_"&amp;$AZ$5,データシート1!$A:$BS,MATCH("ab_家庭",データシート1!$A$1:$BS$1,0),0)</f>
        <v>137258</v>
      </c>
      <c r="CO17" s="260">
        <f t="shared" si="15"/>
        <v>1.2764283320462195E-2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07201</v>
      </c>
      <c r="AY18" s="20" t="str">
        <f>IF(IFERROR(比較地域マスタ!$Z11,"")=0,"",IFERROR(比較地域マスタ!$Z11,""))</f>
        <v>福島市</v>
      </c>
      <c r="BC18" s="960" t="str">
        <f t="shared" si="0"/>
        <v>07201</v>
      </c>
      <c r="BD18" s="123" t="str">
        <f t="shared" si="2"/>
        <v>福島市</v>
      </c>
      <c r="BE18" s="40">
        <f>VLOOKUP($BC18&amp;"_"&amp;$AZ$7,データシート1!$A:$BS,MATCH("cb_"&amp;BE$12,データシート1!$A$1:$BS$1,0),0)</f>
        <v>49751.000000000473</v>
      </c>
      <c r="BF18" s="40">
        <f>VLOOKUP($BC18&amp;"_"&amp;$AZ$7,データシート1!$A:$BS,MATCH("cb_"&amp;BF$12,データシート1!$A$1:$BS$1,0),0)</f>
        <v>195829.40000000034</v>
      </c>
      <c r="BG18" s="40">
        <f>VLOOKUP($BC18&amp;"_"&amp;$AZ$7,データシート1!$A:$BS,MATCH("cb_"&amp;BG$12,データシート1!$A$1:$BS$1,0),0)</f>
        <v>0</v>
      </c>
      <c r="BH18" s="40">
        <f>VLOOKUP($BC18&amp;"_"&amp;$AZ$7,データシート1!$A:$BS,MATCH("cb_"&amp;BH$12,データシート1!$A$1:$BS$1,0),0)</f>
        <v>2994.8</v>
      </c>
      <c r="BI18" s="40">
        <f>VLOOKUP($BC18&amp;"_"&amp;$AZ$7,データシート1!$A:$BS,MATCH("cb_"&amp;BI$12,データシート1!$A$1:$BS$1,0),0)</f>
        <v>440</v>
      </c>
      <c r="BJ18" s="40">
        <f>VLOOKUP($BC18&amp;"_"&amp;$AZ$7,データシート1!$A:$BS,MATCH("cb_"&amp;BJ$12,データシート1!$A$1:$BS$1,0),0)</f>
        <v>3929</v>
      </c>
      <c r="BK18" s="40">
        <f t="shared" si="3"/>
        <v>252944.2000000008</v>
      </c>
      <c r="BL18" s="42"/>
      <c r="BM18" s="960" t="str">
        <f t="shared" si="4"/>
        <v>07201</v>
      </c>
      <c r="BN18" s="123" t="str">
        <f t="shared" si="5"/>
        <v>福島市</v>
      </c>
      <c r="BO18" s="40">
        <f>BE18*VLOOKUP(BO$12,別紙!$B$4:$E$10,MATCH("設備利用率",別紙!$B$4:$E$4,0),0)/100*8760/10^3</f>
        <v>59707.170120000563</v>
      </c>
      <c r="BP18" s="40">
        <f>BF18*VLOOKUP(BP$12,別紙!$B$4:$E$10,MATCH("設備利用率",別紙!$B$4:$E$4,0),0)/100*8760/10^3</f>
        <v>259035.29714400045</v>
      </c>
      <c r="BQ18" s="40">
        <f>BG18*VLOOKUP(BQ$12,別紙!$B$4:$E$10,MATCH("設備利用率",別紙!$B$4:$E$4,0),0)/100*8760/10^3</f>
        <v>0</v>
      </c>
      <c r="BR18" s="40">
        <f>BH18*VLOOKUP(BR$12,別紙!$B$4:$E$10,MATCH("設備利用率",別紙!$B$4:$E$4,0),0)/100*8760/10^3</f>
        <v>15740.668800000001</v>
      </c>
      <c r="BS18" s="40">
        <f>BI18*VLOOKUP(BS$12,別紙!$B$4:$E$10,MATCH("設備利用率",別紙!$B$4:$E$4,0),0)/100*8760/10^3</f>
        <v>3083.52</v>
      </c>
      <c r="BT18" s="40">
        <f>BJ18*VLOOKUP(BT$12,別紙!$B$4:$E$10,MATCH("設備利用率",別紙!$B$4:$E$4,0),0)/100*8760/10^3</f>
        <v>27534.432000000001</v>
      </c>
      <c r="BU18" s="40">
        <f t="shared" si="6"/>
        <v>365101.08806400106</v>
      </c>
      <c r="BV18" s="42"/>
      <c r="BW18" s="38" t="str">
        <f t="shared" si="7"/>
        <v>07201</v>
      </c>
      <c r="BX18" s="38" t="str">
        <f t="shared" si="8"/>
        <v>福島市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1784035.0046542969</v>
      </c>
      <c r="BZ18" s="42"/>
      <c r="CA18" s="38" t="str">
        <f t="shared" si="9"/>
        <v>07201</v>
      </c>
      <c r="CB18" s="38" t="str">
        <f t="shared" si="10"/>
        <v>福島市</v>
      </c>
      <c r="CC18" s="260">
        <f t="shared" si="11"/>
        <v>3.3467488005691E-2</v>
      </c>
      <c r="CD18" s="260">
        <f t="shared" si="1"/>
        <v>0.14519630863083613</v>
      </c>
      <c r="CE18" s="260">
        <f t="shared" si="1"/>
        <v>0</v>
      </c>
      <c r="CF18" s="260">
        <f t="shared" si="1"/>
        <v>8.823071721650531E-3</v>
      </c>
      <c r="CG18" s="260">
        <f t="shared" si="1"/>
        <v>1.7283965796385885E-3</v>
      </c>
      <c r="CH18" s="260">
        <f t="shared" si="1"/>
        <v>1.5433795821363668E-2</v>
      </c>
      <c r="CI18" s="260">
        <f t="shared" si="12"/>
        <v>0.20464906075917993</v>
      </c>
      <c r="CK18" s="20" t="str">
        <f t="shared" si="13"/>
        <v>07201</v>
      </c>
      <c r="CL18" s="20" t="str">
        <f t="shared" si="14"/>
        <v>福島市</v>
      </c>
      <c r="CM18" s="20">
        <f>VLOOKUP($CK18&amp;"_"&amp;$AZ$7,データシート1!$A:$BS,MATCH("ca_太陽光発電（10kW未満）",データシート1!$A$1:$BS$1,0),0)</f>
        <v>11129</v>
      </c>
      <c r="CN18" s="20">
        <f>VLOOKUP($CK18&amp;"_"&amp;$AZ$5,データシート1!$A:$BS,MATCH("ab_家庭",データシート1!$A$1:$BS$1,0),0)</f>
        <v>124222</v>
      </c>
      <c r="CO18" s="260">
        <f t="shared" si="15"/>
        <v>8.9589605705913608E-2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12219</v>
      </c>
      <c r="AY19" s="20" t="str">
        <f>IF(IFERROR(比較地域マスタ!$Z12,"")=0,"",IFERROR(比較地域マスタ!$Z12,""))</f>
        <v>市原市</v>
      </c>
      <c r="BC19" s="960" t="str">
        <f t="shared" si="0"/>
        <v>12219</v>
      </c>
      <c r="BD19" s="123" t="str">
        <f t="shared" si="2"/>
        <v>市原市</v>
      </c>
      <c r="BE19" s="40">
        <f>VLOOKUP($BC19&amp;"_"&amp;$AZ$7,データシート1!$A:$BS,MATCH("cb_"&amp;BE$12,データシート1!$A$1:$BS$1,0),0)</f>
        <v>34596.900000000198</v>
      </c>
      <c r="BF19" s="40">
        <f>VLOOKUP($BC19&amp;"_"&amp;$AZ$7,データシート1!$A:$BS,MATCH("cb_"&amp;BF$12,データシート1!$A$1:$BS$1,0),0)</f>
        <v>276231.60000000027</v>
      </c>
      <c r="BG19" s="40">
        <f>VLOOKUP($BC19&amp;"_"&amp;$AZ$7,データシート1!$A:$BS,MATCH("cb_"&amp;BG$12,データシート1!$A$1:$BS$1,0),0)</f>
        <v>1500</v>
      </c>
      <c r="BH19" s="40">
        <f>VLOOKUP($BC19&amp;"_"&amp;$AZ$7,データシート1!$A:$BS,MATCH("cb_"&amp;BH$12,データシート1!$A$1:$BS$1,0),0)</f>
        <v>198</v>
      </c>
      <c r="BI19" s="40">
        <f>VLOOKUP($BC19&amp;"_"&amp;$AZ$7,データシート1!$A:$BS,MATCH("cb_"&amp;BI$12,データシート1!$A$1:$BS$1,0),0)</f>
        <v>0</v>
      </c>
      <c r="BJ19" s="40">
        <f>VLOOKUP($BC19&amp;"_"&amp;$AZ$7,データシート1!$A:$BS,MATCH("cb_"&amp;BJ$12,データシート1!$A$1:$BS$1,0),0)</f>
        <v>99454.388999999996</v>
      </c>
      <c r="BK19" s="40">
        <f t="shared" si="3"/>
        <v>411980.88900000043</v>
      </c>
      <c r="BL19" s="42"/>
      <c r="BM19" s="960" t="str">
        <f t="shared" si="4"/>
        <v>12219</v>
      </c>
      <c r="BN19" s="123" t="str">
        <f t="shared" si="5"/>
        <v>市原市</v>
      </c>
      <c r="BO19" s="40">
        <f>BE19*VLOOKUP(BO$12,別紙!$B$4:$E$10,MATCH("設備利用率",別紙!$B$4:$E$4,0),0)/100*8760/10^3</f>
        <v>41520.431628000231</v>
      </c>
      <c r="BP19" s="40">
        <f>BF19*VLOOKUP(BP$12,別紙!$B$4:$E$10,MATCH("設備利用率",別紙!$B$4:$E$4,0),0)/100*8760/10^3</f>
        <v>365388.1112160004</v>
      </c>
      <c r="BQ19" s="40">
        <f>BG19*VLOOKUP(BQ$12,別紙!$B$4:$E$10,MATCH("設備利用率",別紙!$B$4:$E$4,0),0)/100*8760/10^3</f>
        <v>3258.72</v>
      </c>
      <c r="BR19" s="40">
        <f>BH19*VLOOKUP(BR$12,別紙!$B$4:$E$10,MATCH("設備利用率",別紙!$B$4:$E$4,0),0)/100*8760/10^3</f>
        <v>1040.6880000000001</v>
      </c>
      <c r="BS19" s="40">
        <f>BI19*VLOOKUP(BS$12,別紙!$B$4:$E$10,MATCH("設備利用率",別紙!$B$4:$E$4,0),0)/100*8760/10^3</f>
        <v>0</v>
      </c>
      <c r="BT19" s="40">
        <f>BJ19*VLOOKUP(BT$12,別紙!$B$4:$E$10,MATCH("設備利用率",別紙!$B$4:$E$4,0),0)/100*8760/10^3</f>
        <v>696976.35811200005</v>
      </c>
      <c r="BU19" s="40">
        <f t="shared" si="6"/>
        <v>1108184.3089560007</v>
      </c>
      <c r="BV19" s="42"/>
      <c r="BW19" s="38" t="str">
        <f t="shared" si="7"/>
        <v>12219</v>
      </c>
      <c r="BX19" s="38" t="str">
        <f t="shared" si="8"/>
        <v>市原市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5327785.9157880805</v>
      </c>
      <c r="BZ19" s="42"/>
      <c r="CA19" s="38" t="str">
        <f t="shared" si="9"/>
        <v>12219</v>
      </c>
      <c r="CB19" s="38" t="str">
        <f t="shared" si="10"/>
        <v>市原市</v>
      </c>
      <c r="CC19" s="260">
        <f t="shared" si="11"/>
        <v>7.7931869418703123E-3</v>
      </c>
      <c r="CD19" s="260">
        <f t="shared" si="1"/>
        <v>6.8581605378179422E-2</v>
      </c>
      <c r="CE19" s="260">
        <f t="shared" si="1"/>
        <v>6.1164619815959201E-4</v>
      </c>
      <c r="CF19" s="260">
        <f t="shared" si="1"/>
        <v>1.9533217296064393E-4</v>
      </c>
      <c r="CG19" s="260">
        <f t="shared" si="1"/>
        <v>0</v>
      </c>
      <c r="CH19" s="260">
        <f t="shared" si="1"/>
        <v>0.13081913746695734</v>
      </c>
      <c r="CI19" s="260">
        <f t="shared" si="12"/>
        <v>0.2080009081581273</v>
      </c>
      <c r="CK19" s="20" t="str">
        <f t="shared" si="13"/>
        <v>12219</v>
      </c>
      <c r="CL19" s="20" t="str">
        <f t="shared" si="14"/>
        <v>市原市</v>
      </c>
      <c r="CM19" s="20">
        <f>VLOOKUP($CK19&amp;"_"&amp;$AZ$7,データシート1!$A:$BS,MATCH("ca_太陽光発電（10kW未満）",データシート1!$A$1:$BS$1,0),0)</f>
        <v>7916</v>
      </c>
      <c r="CN19" s="20">
        <f>VLOOKUP($CK19&amp;"_"&amp;$AZ$5,データシート1!$A:$BS,MATCH("ab_家庭",データシート1!$A$1:$BS$1,0),0)</f>
        <v>128832</v>
      </c>
      <c r="CO19" s="260">
        <f t="shared" si="15"/>
        <v>6.1444361649279682E-2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08201</v>
      </c>
      <c r="AY20" s="20" t="str">
        <f>IF(IFERROR(比較地域マスタ!$Z13,"")=0,"",IFERROR(比較地域マスタ!$Z13,""))</f>
        <v>水戸市</v>
      </c>
      <c r="BC20" s="960" t="str">
        <f t="shared" si="0"/>
        <v>08201</v>
      </c>
      <c r="BD20" s="123" t="str">
        <f t="shared" si="2"/>
        <v>水戸市</v>
      </c>
      <c r="BE20" s="40">
        <f>VLOOKUP($BC20&amp;"_"&amp;$AZ$7,データシート1!$A:$BS,MATCH("cb_"&amp;BE$12,データシート1!$A$1:$BS$1,0),0)</f>
        <v>44019.800000000454</v>
      </c>
      <c r="BF20" s="40">
        <f>VLOOKUP($BC20&amp;"_"&amp;$AZ$7,データシート1!$A:$BS,MATCH("cb_"&amp;BF$12,データシート1!$A$1:$BS$1,0),0)</f>
        <v>225500.90000000002</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8131.8249999999998</v>
      </c>
      <c r="BK20" s="40">
        <f t="shared" si="3"/>
        <v>277652.52500000049</v>
      </c>
      <c r="BL20" s="42"/>
      <c r="BM20" s="960" t="str">
        <f t="shared" si="4"/>
        <v>08201</v>
      </c>
      <c r="BN20" s="123" t="str">
        <f t="shared" si="5"/>
        <v>水戸市</v>
      </c>
      <c r="BO20" s="40">
        <f>BE20*VLOOKUP(BO$12,別紙!$B$4:$E$10,MATCH("設備利用率",別紙!$B$4:$E$4,0),0)/100*8760/10^3</f>
        <v>52829.042376000536</v>
      </c>
      <c r="BP20" s="40">
        <f>BF20*VLOOKUP(BP$12,別紙!$B$4:$E$10,MATCH("設備利用率",別紙!$B$4:$E$4,0),0)/100*8760/10^3</f>
        <v>298283.57048400003</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56987.829600000005</v>
      </c>
      <c r="BU20" s="40">
        <f t="shared" si="6"/>
        <v>408100.44246000057</v>
      </c>
      <c r="BV20" s="42"/>
      <c r="BW20" s="38" t="str">
        <f t="shared" si="7"/>
        <v>08201</v>
      </c>
      <c r="BX20" s="38" t="str">
        <f t="shared" si="8"/>
        <v>水戸市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1760950.0730628434</v>
      </c>
      <c r="BZ20" s="42"/>
      <c r="CA20" s="38" t="str">
        <f t="shared" si="9"/>
        <v>08201</v>
      </c>
      <c r="CB20" s="38" t="str">
        <f t="shared" si="10"/>
        <v>水戸市</v>
      </c>
      <c r="CC20" s="260">
        <f t="shared" si="11"/>
        <v>3.0000306757200841E-2</v>
      </c>
      <c r="CD20" s="260">
        <f t="shared" si="1"/>
        <v>0.16938786343055798</v>
      </c>
      <c r="CE20" s="260">
        <f t="shared" si="1"/>
        <v>0</v>
      </c>
      <c r="CF20" s="260">
        <f t="shared" si="1"/>
        <v>0</v>
      </c>
      <c r="CG20" s="260">
        <f t="shared" si="1"/>
        <v>0</v>
      </c>
      <c r="CH20" s="260">
        <f t="shared" si="1"/>
        <v>3.2361979179159991E-2</v>
      </c>
      <c r="CI20" s="260">
        <f t="shared" si="12"/>
        <v>0.23175014936691882</v>
      </c>
      <c r="CK20" s="20" t="str">
        <f t="shared" si="13"/>
        <v>08201</v>
      </c>
      <c r="CL20" s="20" t="str">
        <f t="shared" si="14"/>
        <v>水戸市</v>
      </c>
      <c r="CM20" s="20">
        <f>VLOOKUP($CK20&amp;"_"&amp;$AZ$7,データシート1!$A:$BS,MATCH("ca_太陽光発電（10kW未満）",データシート1!$A$1:$BS$1,0),0)</f>
        <v>9562</v>
      </c>
      <c r="CN20" s="20">
        <f>VLOOKUP($CK20&amp;"_"&amp;$AZ$5,データシート1!$A:$BS,MATCH("ab_家庭",データシート1!$A$1:$BS$1,0),0)</f>
        <v>129106</v>
      </c>
      <c r="CO20" s="260">
        <f t="shared" si="15"/>
        <v>7.4063172896689539E-2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27212</v>
      </c>
      <c r="AY21" s="20" t="str">
        <f>IF(IFERROR(比較地域マスタ!$Z14,"")=0,"",IFERROR(比較地域マスタ!$Z14,""))</f>
        <v>八尾市</v>
      </c>
      <c r="BC21" s="960" t="str">
        <f t="shared" si="0"/>
        <v>27212</v>
      </c>
      <c r="BD21" s="123" t="str">
        <f t="shared" si="2"/>
        <v>八尾市</v>
      </c>
      <c r="BE21" s="40">
        <f>VLOOKUP($BC21&amp;"_"&amp;$AZ$7,データシート1!$A:$BS,MATCH("cb_"&amp;BE$12,データシート1!$A$1:$BS$1,0),0)</f>
        <v>18983.299999999952</v>
      </c>
      <c r="BF21" s="40">
        <f>VLOOKUP($BC21&amp;"_"&amp;$AZ$7,データシート1!$A:$BS,MATCH("cb_"&amp;BF$12,データシート1!$A$1:$BS$1,0),0)</f>
        <v>15136.300000000012</v>
      </c>
      <c r="BG21" s="40">
        <f>VLOOKUP($BC21&amp;"_"&amp;$AZ$7,データシート1!$A:$BS,MATCH("cb_"&amp;BG$12,データシート1!$A$1:$BS$1,0),0)</f>
        <v>0</v>
      </c>
      <c r="BH21" s="40">
        <f>VLOOKUP($BC21&amp;"_"&amp;$AZ$7,データシート1!$A:$BS,MATCH("cb_"&amp;BH$12,データシート1!$A$1:$BS$1,0),0)</f>
        <v>150</v>
      </c>
      <c r="BI21" s="40">
        <f>VLOOKUP($BC21&amp;"_"&amp;$AZ$7,データシート1!$A:$BS,MATCH("cb_"&amp;BI$12,データシート1!$A$1:$BS$1,0),0)</f>
        <v>0</v>
      </c>
      <c r="BJ21" s="40">
        <f>VLOOKUP($BC21&amp;"_"&amp;$AZ$7,データシート1!$A:$BS,MATCH("cb_"&amp;BJ$12,データシート1!$A$1:$BS$1,0),0)</f>
        <v>0</v>
      </c>
      <c r="BK21" s="40">
        <f t="shared" si="3"/>
        <v>34269.599999999962</v>
      </c>
      <c r="BL21" s="42"/>
      <c r="BM21" s="960" t="str">
        <f t="shared" si="4"/>
        <v>27212</v>
      </c>
      <c r="BN21" s="123" t="str">
        <f t="shared" si="5"/>
        <v>八尾市</v>
      </c>
      <c r="BO21" s="40">
        <f>BE21*VLOOKUP(BO$12,別紙!$B$4:$E$10,MATCH("設備利用率",別紙!$B$4:$E$4,0),0)/100*8760/10^3</f>
        <v>22782.237995999945</v>
      </c>
      <c r="BP21" s="40">
        <f>BF21*VLOOKUP(BP$12,別紙!$B$4:$E$10,MATCH("設備利用率",別紙!$B$4:$E$4,0),0)/100*8760/10^3</f>
        <v>20021.692188000015</v>
      </c>
      <c r="BQ21" s="40">
        <f>BG21*VLOOKUP(BQ$12,別紙!$B$4:$E$10,MATCH("設備利用率",別紙!$B$4:$E$4,0),0)/100*8760/10^3</f>
        <v>0</v>
      </c>
      <c r="BR21" s="40">
        <f>BH21*VLOOKUP(BR$12,別紙!$B$4:$E$10,MATCH("設備利用率",別紙!$B$4:$E$4,0),0)/100*8760/10^3</f>
        <v>788.4</v>
      </c>
      <c r="BS21" s="40">
        <f>BI21*VLOOKUP(BS$12,別紙!$B$4:$E$10,MATCH("設備利用率",別紙!$B$4:$E$4,0),0)/100*8760/10^3</f>
        <v>0</v>
      </c>
      <c r="BT21" s="40">
        <f>BJ21*VLOOKUP(BT$12,別紙!$B$4:$E$10,MATCH("設備利用率",別紙!$B$4:$E$4,0),0)/100*8760/10^3</f>
        <v>0</v>
      </c>
      <c r="BU21" s="40">
        <f t="shared" si="6"/>
        <v>43592.330183999962</v>
      </c>
      <c r="BV21" s="42"/>
      <c r="BW21" s="38" t="str">
        <f t="shared" si="7"/>
        <v>27212</v>
      </c>
      <c r="BX21" s="38" t="str">
        <f t="shared" si="8"/>
        <v>八尾市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1562059.9499679198</v>
      </c>
      <c r="BZ21" s="42"/>
      <c r="CA21" s="38" t="str">
        <f t="shared" si="9"/>
        <v>27212</v>
      </c>
      <c r="CB21" s="38" t="str">
        <f t="shared" si="10"/>
        <v>八尾市</v>
      </c>
      <c r="CC21" s="260">
        <f t="shared" si="11"/>
        <v>1.4584739847192054E-2</v>
      </c>
      <c r="CD21" s="260">
        <f t="shared" si="1"/>
        <v>1.2817492816720129E-2</v>
      </c>
      <c r="CE21" s="260">
        <f t="shared" si="1"/>
        <v>0</v>
      </c>
      <c r="CF21" s="260">
        <f t="shared" si="1"/>
        <v>5.0471814479091626E-4</v>
      </c>
      <c r="CG21" s="260">
        <f t="shared" si="1"/>
        <v>0</v>
      </c>
      <c r="CH21" s="260">
        <f t="shared" si="1"/>
        <v>0</v>
      </c>
      <c r="CI21" s="260">
        <f t="shared" si="12"/>
        <v>2.7906950808703097E-2</v>
      </c>
      <c r="CK21" s="20" t="str">
        <f t="shared" si="13"/>
        <v>27212</v>
      </c>
      <c r="CL21" s="20" t="str">
        <f t="shared" si="14"/>
        <v>八尾市</v>
      </c>
      <c r="CM21" s="20">
        <f>VLOOKUP($CK21&amp;"_"&amp;$AZ$7,データシート1!$A:$BS,MATCH("ca_太陽光発電（10kW未満）",データシート1!$A$1:$BS$1,0),0)</f>
        <v>4501</v>
      </c>
      <c r="CN21" s="20">
        <f>VLOOKUP($CK21&amp;"_"&amp;$AZ$5,データシート1!$A:$BS,MATCH("ab_家庭",データシート1!$A$1:$BS$1,0),0)</f>
        <v>126585</v>
      </c>
      <c r="CO21" s="260">
        <f t="shared" si="15"/>
        <v>3.5557135521586285E-2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13103</v>
      </c>
      <c r="AY22" s="20" t="str">
        <f>IF(IFERROR(比較地域マスタ!$Z15,"")=0,"",IFERROR(比較地域マスタ!$Z15,""))</f>
        <v>港区</v>
      </c>
      <c r="BC22" s="960" t="str">
        <f t="shared" si="0"/>
        <v>13103</v>
      </c>
      <c r="BD22" s="123" t="str">
        <f t="shared" si="2"/>
        <v>港区</v>
      </c>
      <c r="BE22" s="40">
        <f>VLOOKUP($BC22&amp;"_"&amp;$AZ$7,データシート1!$A:$BS,MATCH("cb_"&amp;BE$12,データシート1!$A$1:$BS$1,0),0)</f>
        <v>2069.8000000000002</v>
      </c>
      <c r="BF22" s="40">
        <f>VLOOKUP($BC22&amp;"_"&amp;$AZ$7,データシート1!$A:$BS,MATCH("cb_"&amp;BF$12,データシート1!$A$1:$BS$1,0),0)</f>
        <v>333.40000000000009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11660</v>
      </c>
      <c r="BK22" s="40">
        <f t="shared" si="3"/>
        <v>14063.2</v>
      </c>
      <c r="BL22" s="42"/>
      <c r="BM22" s="960" t="str">
        <f t="shared" si="4"/>
        <v>13103</v>
      </c>
      <c r="BN22" s="123" t="str">
        <f t="shared" si="5"/>
        <v>港区</v>
      </c>
      <c r="BO22" s="40">
        <f>BE22*VLOOKUP(BO$12,別紙!$B$4:$E$10,MATCH("設備利用率",別紙!$B$4:$E$4,0),0)/100*8760/10^3</f>
        <v>2484.0083760000002</v>
      </c>
      <c r="BP22" s="40">
        <f>BF22*VLOOKUP(BP$12,別紙!$B$4:$E$10,MATCH("設備利用率",別紙!$B$4:$E$4,0),0)/100*8760/10^3</f>
        <v>441.00818400000009</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81713.279999999999</v>
      </c>
      <c r="BU22" s="40">
        <f t="shared" si="6"/>
        <v>84638.296560000003</v>
      </c>
      <c r="BV22" s="42"/>
      <c r="BW22" s="38" t="str">
        <f t="shared" si="7"/>
        <v>13103</v>
      </c>
      <c r="BX22" s="38" t="str">
        <f t="shared" si="8"/>
        <v>港区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6339717.9001384173</v>
      </c>
      <c r="BZ22" s="42"/>
      <c r="CA22" s="38" t="str">
        <f t="shared" si="9"/>
        <v>13103</v>
      </c>
      <c r="CB22" s="38" t="str">
        <f t="shared" si="10"/>
        <v>港区</v>
      </c>
      <c r="CC22" s="260">
        <f t="shared" si="11"/>
        <v>3.9181686237896578E-4</v>
      </c>
      <c r="CD22" s="260">
        <f t="shared" si="1"/>
        <v>6.9562745684689122E-5</v>
      </c>
      <c r="CE22" s="260">
        <f t="shared" si="1"/>
        <v>0</v>
      </c>
      <c r="CF22" s="260">
        <f t="shared" si="1"/>
        <v>0</v>
      </c>
      <c r="CG22" s="260">
        <f t="shared" si="1"/>
        <v>0</v>
      </c>
      <c r="CH22" s="260">
        <f t="shared" si="1"/>
        <v>1.2889103472287926E-2</v>
      </c>
      <c r="CI22" s="260">
        <f t="shared" si="12"/>
        <v>1.3350483080351583E-2</v>
      </c>
      <c r="CK22" s="20" t="str">
        <f t="shared" si="13"/>
        <v>13103</v>
      </c>
      <c r="CL22" s="20" t="str">
        <f t="shared" si="14"/>
        <v>港区</v>
      </c>
      <c r="CM22" s="20">
        <f>VLOOKUP($CK22&amp;"_"&amp;$AZ$7,データシート1!$A:$BS,MATCH("ca_太陽光発電（10kW未満）",データシート1!$A$1:$BS$1,0),0)</f>
        <v>523</v>
      </c>
      <c r="CN22" s="20">
        <f>VLOOKUP($CK22&amp;"_"&amp;$AZ$5,データシート1!$A:$BS,MATCH("ab_家庭",データシート1!$A$1:$BS$1,0),0)</f>
        <v>145951</v>
      </c>
      <c r="CO22" s="260">
        <f t="shared" si="15"/>
        <v>3.5833944268966983E-3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15202</v>
      </c>
      <c r="AY23" s="20" t="str">
        <f>IF(IFERROR(比較地域マスタ!$Z16,"")=0,"",IFERROR(比較地域マスタ!$Z16,""))</f>
        <v>長岡市</v>
      </c>
      <c r="BC23" s="960" t="str">
        <f t="shared" si="0"/>
        <v>15202</v>
      </c>
      <c r="BD23" s="123" t="str">
        <f t="shared" si="2"/>
        <v>長岡市</v>
      </c>
      <c r="BE23" s="40">
        <f>VLOOKUP($BC23&amp;"_"&amp;$AZ$7,データシート1!$A:$BS,MATCH("cb_"&amp;BE$12,データシート1!$A$1:$BS$1,0),0)</f>
        <v>6348.9000000000078</v>
      </c>
      <c r="BF23" s="40">
        <f>VLOOKUP($BC23&amp;"_"&amp;$AZ$7,データシート1!$A:$BS,MATCH("cb_"&amp;BF$12,データシート1!$A$1:$BS$1,0),0)</f>
        <v>11584.599999999995</v>
      </c>
      <c r="BG23" s="40">
        <f>VLOOKUP($BC23&amp;"_"&amp;$AZ$7,データシート1!$A:$BS,MATCH("cb_"&amp;BG$12,データシート1!$A$1:$BS$1,0),0)</f>
        <v>4.2</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560</v>
      </c>
      <c r="BK23" s="40">
        <f t="shared" si="3"/>
        <v>18497.700000000004</v>
      </c>
      <c r="BL23" s="42"/>
      <c r="BM23" s="960" t="str">
        <f t="shared" si="4"/>
        <v>15202</v>
      </c>
      <c r="BN23" s="123" t="str">
        <f t="shared" si="5"/>
        <v>長岡市</v>
      </c>
      <c r="BO23" s="40">
        <f>BE23*VLOOKUP(BO$12,別紙!$B$4:$E$10,MATCH("設備利用率",別紙!$B$4:$E$4,0),0)/100*8760/10^3</f>
        <v>7619.441868000009</v>
      </c>
      <c r="BP23" s="40">
        <f>BF23*VLOOKUP(BP$12,別紙!$B$4:$E$10,MATCH("設備利用率",別紙!$B$4:$E$4,0),0)/100*8760/10^3</f>
        <v>15323.645495999992</v>
      </c>
      <c r="BQ23" s="40">
        <f>BG23*VLOOKUP(BQ$12,別紙!$B$4:$E$10,MATCH("設備利用率",別紙!$B$4:$E$4,0),0)/100*8760/10^3</f>
        <v>9.1244160000000019</v>
      </c>
      <c r="BR23" s="40">
        <f>BH23*VLOOKUP(BR$12,別紙!$B$4:$E$10,MATCH("設備利用率",別紙!$B$4:$E$4,0),0)/100*8760/10^3</f>
        <v>0</v>
      </c>
      <c r="BS23" s="40">
        <f>BI23*VLOOKUP(BS$12,別紙!$B$4:$E$10,MATCH("設備利用率",別紙!$B$4:$E$4,0),0)/100*8760/10^3</f>
        <v>0</v>
      </c>
      <c r="BT23" s="40">
        <f>BJ23*VLOOKUP(BT$12,別紙!$B$4:$E$10,MATCH("設備利用率",別紙!$B$4:$E$4,0),0)/100*8760/10^3</f>
        <v>3924.48</v>
      </c>
      <c r="BU23" s="40">
        <f t="shared" si="6"/>
        <v>26876.691779999997</v>
      </c>
      <c r="BV23" s="42"/>
      <c r="BW23" s="38" t="str">
        <f t="shared" si="7"/>
        <v>15202</v>
      </c>
      <c r="BX23" s="38" t="str">
        <f t="shared" si="8"/>
        <v>長岡市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1708078.2661113448</v>
      </c>
      <c r="BZ23" s="42"/>
      <c r="CA23" s="38" t="str">
        <f t="shared" si="9"/>
        <v>15202</v>
      </c>
      <c r="CB23" s="38" t="str">
        <f t="shared" si="10"/>
        <v>長岡市</v>
      </c>
      <c r="CC23" s="260">
        <f t="shared" si="11"/>
        <v>4.4608271290440503E-3</v>
      </c>
      <c r="CD23" s="260">
        <f t="shared" si="1"/>
        <v>8.9712783073378714E-3</v>
      </c>
      <c r="CE23" s="260">
        <f t="shared" si="1"/>
        <v>5.341919150328447E-6</v>
      </c>
      <c r="CF23" s="260">
        <f t="shared" si="1"/>
        <v>0</v>
      </c>
      <c r="CG23" s="260">
        <f t="shared" si="1"/>
        <v>0</v>
      </c>
      <c r="CH23" s="260">
        <f t="shared" si="1"/>
        <v>2.2975996345498692E-3</v>
      </c>
      <c r="CI23" s="260">
        <f t="shared" si="12"/>
        <v>1.5735046990082116E-2</v>
      </c>
      <c r="CK23" s="20" t="str">
        <f t="shared" si="13"/>
        <v>15202</v>
      </c>
      <c r="CL23" s="20" t="str">
        <f t="shared" si="14"/>
        <v>長岡市</v>
      </c>
      <c r="CM23" s="20">
        <f>VLOOKUP($CK23&amp;"_"&amp;$AZ$7,データシート1!$A:$BS,MATCH("ca_太陽光発電（10kW未満）",データシート1!$A$1:$BS$1,0),0)</f>
        <v>1489</v>
      </c>
      <c r="CN23" s="20">
        <f>VLOOKUP($CK23&amp;"_"&amp;$AZ$5,データシート1!$A:$BS,MATCH("ab_家庭",データシート1!$A$1:$BS$1,0),0)</f>
        <v>109263</v>
      </c>
      <c r="CO23" s="260">
        <f t="shared" si="15"/>
        <v>1.3627669018789526E-2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13206</v>
      </c>
      <c r="AY24" s="20" t="str">
        <f>IF(IFERROR(比較地域マスタ!$Z17,"")=0,"",IFERROR(比較地域マスタ!$Z17,""))</f>
        <v>府中市</v>
      </c>
      <c r="BC24" s="960" t="str">
        <f t="shared" si="0"/>
        <v>13206</v>
      </c>
      <c r="BD24" s="123" t="str">
        <f t="shared" si="2"/>
        <v>府中市</v>
      </c>
      <c r="BE24" s="40">
        <f>VLOOKUP($BC24&amp;"_"&amp;$AZ$7,データシート1!$A:$BS,MATCH("cb_"&amp;BE$12,データシート1!$A$1:$BS$1,0),0)</f>
        <v>11678.499999999982</v>
      </c>
      <c r="BF24" s="40">
        <f>VLOOKUP($BC24&amp;"_"&amp;$AZ$7,データシート1!$A:$BS,MATCH("cb_"&amp;BF$12,データシート1!$A$1:$BS$1,0),0)</f>
        <v>4848.0999999999967</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550</v>
      </c>
      <c r="BK24" s="40">
        <f t="shared" si="3"/>
        <v>17076.599999999977</v>
      </c>
      <c r="BL24" s="42"/>
      <c r="BM24" s="960" t="str">
        <f t="shared" si="4"/>
        <v>13206</v>
      </c>
      <c r="BN24" s="123" t="str">
        <f t="shared" si="5"/>
        <v>府中市</v>
      </c>
      <c r="BO24" s="40">
        <f>BE24*VLOOKUP(BO$12,別紙!$B$4:$E$10,MATCH("設備利用率",別紙!$B$4:$E$4,0),0)/100*8760/10^3</f>
        <v>14015.601419999979</v>
      </c>
      <c r="BP24" s="40">
        <f>BF24*VLOOKUP(BP$12,別紙!$B$4:$E$10,MATCH("設備利用率",別紙!$B$4:$E$4,0),0)/100*8760/10^3</f>
        <v>6412.8727559999952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3854.4</v>
      </c>
      <c r="BU24" s="40">
        <f t="shared" si="6"/>
        <v>24282.874175999976</v>
      </c>
      <c r="BV24" s="42"/>
      <c r="BW24" s="38" t="str">
        <f t="shared" si="7"/>
        <v>13206</v>
      </c>
      <c r="BX24" s="38" t="str">
        <f t="shared" si="8"/>
        <v>府中市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1525332.4016112464</v>
      </c>
      <c r="BZ24" s="42"/>
      <c r="CA24" s="38" t="str">
        <f t="shared" si="9"/>
        <v>13206</v>
      </c>
      <c r="CB24" s="38" t="str">
        <f t="shared" si="10"/>
        <v>府中市</v>
      </c>
      <c r="CC24" s="260">
        <f t="shared" si="11"/>
        <v>9.188555494654773E-3</v>
      </c>
      <c r="CD24" s="260">
        <f t="shared" si="1"/>
        <v>4.2042460707095181E-3</v>
      </c>
      <c r="CE24" s="260">
        <f t="shared" si="1"/>
        <v>0</v>
      </c>
      <c r="CF24" s="260">
        <f t="shared" si="1"/>
        <v>0</v>
      </c>
      <c r="CG24" s="260">
        <f t="shared" si="1"/>
        <v>0</v>
      </c>
      <c r="CH24" s="260">
        <f t="shared" si="1"/>
        <v>2.5269246204489603E-3</v>
      </c>
      <c r="CI24" s="260">
        <f t="shared" si="12"/>
        <v>1.5919726185813252E-2</v>
      </c>
      <c r="CK24" s="20" t="str">
        <f t="shared" si="13"/>
        <v>13206</v>
      </c>
      <c r="CL24" s="20" t="str">
        <f t="shared" si="14"/>
        <v>府中市</v>
      </c>
      <c r="CM24" s="20">
        <f>VLOOKUP($CK24&amp;"_"&amp;$AZ$7,データシート1!$A:$BS,MATCH("ca_太陽光発電（10kW未満）",データシート1!$A$1:$BS$1,0),0)</f>
        <v>3107</v>
      </c>
      <c r="CN24" s="20">
        <f>VLOOKUP($CK24&amp;"_"&amp;$AZ$5,データシート1!$A:$BS,MATCH("ab_家庭",データシート1!$A$1:$BS$1,0),0)</f>
        <v>127939</v>
      </c>
      <c r="CO24" s="260">
        <f t="shared" si="15"/>
        <v>2.4285010825471513E-2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28210</v>
      </c>
      <c r="AY25" s="20" t="str">
        <f>IF(IFERROR(比較地域マスタ!$Z18,"")=0,"",IFERROR(比較地域マスタ!$Z18,""))</f>
        <v>加古川市</v>
      </c>
      <c r="BC25" s="960" t="str">
        <f t="shared" si="0"/>
        <v>28210</v>
      </c>
      <c r="BD25" s="123" t="str">
        <f t="shared" si="2"/>
        <v>加古川市</v>
      </c>
      <c r="BE25" s="40">
        <f>VLOOKUP($BC25&amp;"_"&amp;$AZ$7,データシート1!$A:$BS,MATCH("cb_"&amp;BE$12,データシート1!$A$1:$BS$1,0),0)</f>
        <v>41661.900000000278</v>
      </c>
      <c r="BF25" s="40">
        <f>VLOOKUP($BC25&amp;"_"&amp;$AZ$7,データシート1!$A:$BS,MATCH("cb_"&amp;BF$12,データシート1!$A$1:$BS$1,0),0)</f>
        <v>67588.999999999898</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5920</v>
      </c>
      <c r="BK25" s="40">
        <f t="shared" si="3"/>
        <v>115170.90000000017</v>
      </c>
      <c r="BL25" s="42"/>
      <c r="BM25" s="960" t="str">
        <f t="shared" si="4"/>
        <v>28210</v>
      </c>
      <c r="BN25" s="123" t="str">
        <f t="shared" si="5"/>
        <v>加古川市</v>
      </c>
      <c r="BO25" s="40">
        <f>BE25*VLOOKUP(BO$12,別紙!$B$4:$E$10,MATCH("設備利用率",別紙!$B$4:$E$4,0),0)/100*8760/10^3</f>
        <v>49999.279428000322</v>
      </c>
      <c r="BP25" s="40">
        <f>BF25*VLOOKUP(BP$12,別紙!$B$4:$E$10,MATCH("設備利用率",別紙!$B$4:$E$4,0),0)/100*8760/10^3</f>
        <v>89404.025639999862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41487.360000000001</v>
      </c>
      <c r="BU25" s="40">
        <f t="shared" si="6"/>
        <v>180890.66506800021</v>
      </c>
      <c r="BV25" s="42"/>
      <c r="BW25" s="38" t="str">
        <f t="shared" si="7"/>
        <v>28210</v>
      </c>
      <c r="BX25" s="38" t="str">
        <f t="shared" si="8"/>
        <v>加古川市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1691442.2933696059</v>
      </c>
      <c r="BZ25" s="42"/>
      <c r="CA25" s="38" t="str">
        <f t="shared" si="9"/>
        <v>28210</v>
      </c>
      <c r="CB25" s="38" t="str">
        <f t="shared" si="10"/>
        <v>加古川市</v>
      </c>
      <c r="CC25" s="260">
        <f t="shared" si="11"/>
        <v>2.9560144986320688E-2</v>
      </c>
      <c r="CD25" s="260">
        <f t="shared" si="1"/>
        <v>5.2856680946468282E-2</v>
      </c>
      <c r="CE25" s="260">
        <f t="shared" si="1"/>
        <v>0</v>
      </c>
      <c r="CF25" s="260">
        <f t="shared" si="1"/>
        <v>0</v>
      </c>
      <c r="CG25" s="260">
        <f t="shared" si="1"/>
        <v>0</v>
      </c>
      <c r="CH25" s="260">
        <f t="shared" si="1"/>
        <v>2.4527801014926132E-2</v>
      </c>
      <c r="CI25" s="260">
        <f t="shared" si="12"/>
        <v>0.10694462694771512</v>
      </c>
      <c r="CK25" s="20" t="str">
        <f t="shared" si="13"/>
        <v>28210</v>
      </c>
      <c r="CL25" s="20" t="str">
        <f t="shared" si="14"/>
        <v>加古川市</v>
      </c>
      <c r="CM25" s="20">
        <f>VLOOKUP($CK25&amp;"_"&amp;$AZ$7,データシート1!$A:$BS,MATCH("ca_太陽光発電（10kW未満）",データシート1!$A$1:$BS$1,0),0)</f>
        <v>9801</v>
      </c>
      <c r="CN25" s="20">
        <f>VLOOKUP($CK25&amp;"_"&amp;$AZ$5,データシート1!$A:$BS,MATCH("ab_家庭",データシート1!$A$1:$BS$1,0),0)</f>
        <v>117175</v>
      </c>
      <c r="CO25" s="260">
        <f t="shared" si="15"/>
        <v>8.3644122039684229E-2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18201</v>
      </c>
      <c r="AY26" s="20" t="str">
        <f>IF(IFERROR(比較地域マスタ!$Z19,"")=0,"",IFERROR(比較地域マスタ!$Z19,""))</f>
        <v>福井市</v>
      </c>
      <c r="BC26" s="960" t="str">
        <f t="shared" si="0"/>
        <v>18201</v>
      </c>
      <c r="BD26" s="123" t="str">
        <f t="shared" si="2"/>
        <v>福井市</v>
      </c>
      <c r="BE26" s="40">
        <f>VLOOKUP($BC26&amp;"_"&amp;$AZ$7,データシート1!$A:$BS,MATCH("cb_"&amp;BE$12,データシート1!$A$1:$BS$1,0),0)</f>
        <v>21068.241999999904</v>
      </c>
      <c r="BF26" s="40">
        <f>VLOOKUP($BC26&amp;"_"&amp;$AZ$7,データシート1!$A:$BS,MATCH("cb_"&amp;BF$12,データシート1!$A$1:$BS$1,0),0)</f>
        <v>50456.700000000026</v>
      </c>
      <c r="BG26" s="40">
        <f>VLOOKUP($BC26&amp;"_"&amp;$AZ$7,データシート1!$A:$BS,MATCH("cb_"&amp;BG$12,データシート1!$A$1:$BS$1,0),0)</f>
        <v>0</v>
      </c>
      <c r="BH26" s="40">
        <f>VLOOKUP($BC26&amp;"_"&amp;$AZ$7,データシート1!$A:$BS,MATCH("cb_"&amp;BH$12,データシート1!$A$1:$BS$1,0),0)</f>
        <v>1173.9000000000001</v>
      </c>
      <c r="BI26" s="40">
        <f>VLOOKUP($BC26&amp;"_"&amp;$AZ$7,データシート1!$A:$BS,MATCH("cb_"&amp;BI$12,データシート1!$A$1:$BS$1,0),0)</f>
        <v>0</v>
      </c>
      <c r="BJ26" s="40">
        <f>VLOOKUP($BC26&amp;"_"&amp;$AZ$7,データシート1!$A:$BS,MATCH("cb_"&amp;BJ$12,データシート1!$A$1:$BS$1,0),0)</f>
        <v>0</v>
      </c>
      <c r="BK26" s="40">
        <f t="shared" si="3"/>
        <v>72698.841999999917</v>
      </c>
      <c r="BL26" s="42"/>
      <c r="BM26" s="960" t="str">
        <f t="shared" si="4"/>
        <v>18201</v>
      </c>
      <c r="BN26" s="123" t="str">
        <f t="shared" si="5"/>
        <v>福井市</v>
      </c>
      <c r="BO26" s="40">
        <f>BE26*VLOOKUP(BO$12,別紙!$B$4:$E$10,MATCH("設備利用率",別紙!$B$4:$E$4,0),0)/100*8760/10^3</f>
        <v>25284.418589039884</v>
      </c>
      <c r="BP26" s="40">
        <f>BF26*VLOOKUP(BP$12,別紙!$B$4:$E$10,MATCH("設備利用率",別紙!$B$4:$E$4,0),0)/100*8760/10^3</f>
        <v>66742.104492000028</v>
      </c>
      <c r="BQ26" s="40">
        <f>BG26*VLOOKUP(BQ$12,別紙!$B$4:$E$10,MATCH("設備利用率",別紙!$B$4:$E$4,0),0)/100*8760/10^3</f>
        <v>0</v>
      </c>
      <c r="BR26" s="40">
        <f>BH26*VLOOKUP(BR$12,別紙!$B$4:$E$10,MATCH("設備利用率",別紙!$B$4:$E$4,0),0)/100*8760/10^3</f>
        <v>6170.0183999999999</v>
      </c>
      <c r="BS26" s="40">
        <f>BI26*VLOOKUP(BS$12,別紙!$B$4:$E$10,MATCH("設備利用率",別紙!$B$4:$E$4,0),0)/100*8760/10^3</f>
        <v>0</v>
      </c>
      <c r="BT26" s="40">
        <f>BJ26*VLOOKUP(BT$12,別紙!$B$4:$E$10,MATCH("設備利用率",別紙!$B$4:$E$4,0),0)/100*8760/10^3</f>
        <v>0</v>
      </c>
      <c r="BU26" s="40">
        <f t="shared" si="6"/>
        <v>98196.541481039909</v>
      </c>
      <c r="BV26" s="42"/>
      <c r="BW26" s="38" t="str">
        <f t="shared" si="7"/>
        <v>18201</v>
      </c>
      <c r="BX26" s="38" t="str">
        <f t="shared" si="8"/>
        <v>福井市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2180142.6748844166</v>
      </c>
      <c r="BZ26" s="42"/>
      <c r="CA26" s="38" t="str">
        <f t="shared" si="9"/>
        <v>18201</v>
      </c>
      <c r="CB26" s="38" t="str">
        <f t="shared" si="10"/>
        <v>福井市</v>
      </c>
      <c r="CC26" s="260">
        <f t="shared" si="11"/>
        <v>1.1597598120673626E-2</v>
      </c>
      <c r="CD26" s="260">
        <f t="shared" si="1"/>
        <v>3.0613640685483327E-2</v>
      </c>
      <c r="CE26" s="260">
        <f t="shared" si="1"/>
        <v>0</v>
      </c>
      <c r="CF26" s="260">
        <f t="shared" si="1"/>
        <v>2.8300984477206805E-3</v>
      </c>
      <c r="CG26" s="260">
        <f t="shared" si="1"/>
        <v>0</v>
      </c>
      <c r="CH26" s="260">
        <f t="shared" si="1"/>
        <v>0</v>
      </c>
      <c r="CI26" s="260">
        <f t="shared" si="12"/>
        <v>4.5041337253877635E-2</v>
      </c>
      <c r="CK26" s="20" t="str">
        <f t="shared" si="13"/>
        <v>18201</v>
      </c>
      <c r="CL26" s="20" t="str">
        <f t="shared" si="14"/>
        <v>福井市</v>
      </c>
      <c r="CM26" s="20">
        <f>VLOOKUP($CK26&amp;"_"&amp;$AZ$7,データシート1!$A:$BS,MATCH("ca_太陽光発電（10kW未満）",データシート1!$A$1:$BS$1,0),0)</f>
        <v>4507</v>
      </c>
      <c r="CN26" s="20">
        <f>VLOOKUP($CK26&amp;"_"&amp;$AZ$5,データシート1!$A:$BS,MATCH("ab_家庭",データシート1!$A$1:$BS$1,0),0)</f>
        <v>105801</v>
      </c>
      <c r="CO26" s="260">
        <f t="shared" si="15"/>
        <v>4.2598841220782412E-2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14203</v>
      </c>
      <c r="AY27" s="20" t="str">
        <f>IF(IFERROR(比較地域マスタ!$Z20,"")=0,"",IFERROR(比較地域マスタ!$Z20,""))</f>
        <v>平塚市</v>
      </c>
      <c r="BC27" s="960" t="str">
        <f t="shared" si="0"/>
        <v>14203</v>
      </c>
      <c r="BD27" s="123" t="str">
        <f t="shared" si="2"/>
        <v>平塚市</v>
      </c>
      <c r="BE27" s="40">
        <f>VLOOKUP($BC27&amp;"_"&amp;$AZ$7,データシート1!$A:$BS,MATCH("cb_"&amp;BE$12,データシート1!$A$1:$BS$1,0),0)</f>
        <v>26600.999999999993</v>
      </c>
      <c r="BF27" s="40">
        <f>VLOOKUP($BC27&amp;"_"&amp;$AZ$7,データシート1!$A:$BS,MATCH("cb_"&amp;BF$12,データシート1!$A$1:$BS$1,0),0)</f>
        <v>14448.600000000006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3717</v>
      </c>
      <c r="BK27" s="40">
        <f t="shared" si="3"/>
        <v>44766.6</v>
      </c>
      <c r="BL27" s="42"/>
      <c r="BM27" s="960" t="str">
        <f t="shared" si="4"/>
        <v>14203</v>
      </c>
      <c r="BN27" s="123" t="str">
        <f t="shared" si="5"/>
        <v>平塚市</v>
      </c>
      <c r="BO27" s="40">
        <f>BE27*VLOOKUP(BO$12,別紙!$B$4:$E$10,MATCH("設備利用率",別紙!$B$4:$E$4,0),0)/100*8760/10^3</f>
        <v>31924.392119999993</v>
      </c>
      <c r="BP27" s="40">
        <f>BF27*VLOOKUP(BP$12,別紙!$B$4:$E$10,MATCH("設備利用率",別紙!$B$4:$E$4,0),0)/100*8760/10^3</f>
        <v>19112.030136000005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26048.736000000001</v>
      </c>
      <c r="BU27" s="40">
        <f t="shared" si="6"/>
        <v>77085.158255999995</v>
      </c>
      <c r="BV27" s="42"/>
      <c r="BW27" s="38" t="str">
        <f t="shared" si="7"/>
        <v>14203</v>
      </c>
      <c r="BX27" s="38" t="str">
        <f t="shared" si="8"/>
        <v>平塚市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1635594.6067093466</v>
      </c>
      <c r="BZ27" s="42"/>
      <c r="CA27" s="38" t="str">
        <f t="shared" si="9"/>
        <v>14203</v>
      </c>
      <c r="CB27" s="38" t="str">
        <f t="shared" si="10"/>
        <v>平塚市</v>
      </c>
      <c r="CC27" s="260">
        <f t="shared" si="11"/>
        <v>1.9518523715499825E-2</v>
      </c>
      <c r="CD27" s="260">
        <f t="shared" si="1"/>
        <v>1.1685065515379452E-2</v>
      </c>
      <c r="CE27" s="260">
        <f t="shared" si="1"/>
        <v>0</v>
      </c>
      <c r="CF27" s="260">
        <f t="shared" si="1"/>
        <v>0</v>
      </c>
      <c r="CG27" s="260">
        <f t="shared" si="1"/>
        <v>0</v>
      </c>
      <c r="CH27" s="260">
        <f t="shared" si="1"/>
        <v>1.5926156697476192E-2</v>
      </c>
      <c r="CI27" s="260">
        <f t="shared" si="12"/>
        <v>4.712974592835547E-2</v>
      </c>
      <c r="CK27" s="20" t="str">
        <f t="shared" si="13"/>
        <v>14203</v>
      </c>
      <c r="CL27" s="20" t="str">
        <f t="shared" si="14"/>
        <v>平塚市</v>
      </c>
      <c r="CM27" s="20">
        <f>VLOOKUP($CK27&amp;"_"&amp;$AZ$7,データシート1!$A:$BS,MATCH("ca_太陽光発電（10kW未満）",データシート1!$A$1:$BS$1,0),0)</f>
        <v>6269</v>
      </c>
      <c r="CN27" s="20">
        <f>VLOOKUP($CK27&amp;"_"&amp;$AZ$5,データシート1!$A:$BS,MATCH("ab_家庭",データシート1!$A$1:$BS$1,0),0)</f>
        <v>119873</v>
      </c>
      <c r="CO27" s="260">
        <f t="shared" si="15"/>
        <v>5.2297014340176688E-2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08220</v>
      </c>
      <c r="AY28" s="20" t="str">
        <f>IF(IFERROR(比較地域マスタ!$Z21,"")=0,"",IFERROR(比較地域マスタ!$Z21,""))</f>
        <v>つくば市</v>
      </c>
      <c r="BC28" s="960" t="str">
        <f t="shared" si="0"/>
        <v>08220</v>
      </c>
      <c r="BD28" s="123" t="str">
        <f t="shared" si="2"/>
        <v>つくば市</v>
      </c>
      <c r="BE28" s="40">
        <f>VLOOKUP($BC28&amp;"_"&amp;$AZ$7,データシート1!$A:$BS,MATCH("cb_"&amp;BE$12,データシート1!$A$1:$BS$1,0),0)</f>
        <v>54192.000000000735</v>
      </c>
      <c r="BF28" s="40">
        <f>VLOOKUP($BC28&amp;"_"&amp;$AZ$7,データシート1!$A:$BS,MATCH("cb_"&amp;BF$12,データシート1!$A$1:$BS$1,0),0)</f>
        <v>234692.90000000017</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288884.9000000009</v>
      </c>
      <c r="BL28" s="42"/>
      <c r="BM28" s="960" t="str">
        <f t="shared" si="4"/>
        <v>08220</v>
      </c>
      <c r="BN28" s="123" t="str">
        <f t="shared" si="5"/>
        <v>つくば市</v>
      </c>
      <c r="BO28" s="40">
        <f>BE28*VLOOKUP(BO$12,別紙!$B$4:$E$10,MATCH("設備利用率",別紙!$B$4:$E$4,0),0)/100*8760/10^3</f>
        <v>65036.903040000878</v>
      </c>
      <c r="BP28" s="40">
        <f>BF28*VLOOKUP(BP$12,別紙!$B$4:$E$10,MATCH("設備利用率",別紙!$B$4:$E$4,0),0)/100*8760/10^3</f>
        <v>310442.38040400017</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375479.28344400105</v>
      </c>
      <c r="BV28" s="42"/>
      <c r="BW28" s="38" t="str">
        <f t="shared" si="7"/>
        <v>08220</v>
      </c>
      <c r="BX28" s="38" t="str">
        <f t="shared" si="8"/>
        <v>つくば市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1819737.6015410072</v>
      </c>
      <c r="BZ28" s="42"/>
      <c r="CA28" s="38" t="str">
        <f t="shared" si="9"/>
        <v>08220</v>
      </c>
      <c r="CB28" s="38" t="str">
        <f t="shared" si="10"/>
        <v>つくば市</v>
      </c>
      <c r="CC28" s="260">
        <f t="shared" si="11"/>
        <v>3.5739714882478506E-2</v>
      </c>
      <c r="CD28" s="260">
        <f t="shared" si="1"/>
        <v>0.17059733235226246</v>
      </c>
      <c r="CE28" s="260">
        <f t="shared" si="1"/>
        <v>0</v>
      </c>
      <c r="CF28" s="260">
        <f t="shared" si="1"/>
        <v>0</v>
      </c>
      <c r="CG28" s="260">
        <f t="shared" si="1"/>
        <v>0</v>
      </c>
      <c r="CH28" s="260">
        <f t="shared" si="1"/>
        <v>0</v>
      </c>
      <c r="CI28" s="260">
        <f t="shared" si="12"/>
        <v>0.20633704723474097</v>
      </c>
      <c r="CK28" s="20" t="str">
        <f t="shared" si="13"/>
        <v>08220</v>
      </c>
      <c r="CL28" s="20" t="str">
        <f t="shared" si="14"/>
        <v>つくば市</v>
      </c>
      <c r="CM28" s="20">
        <f>VLOOKUP($CK28&amp;"_"&amp;$AZ$7,データシート1!$A:$BS,MATCH("ca_太陽光発電（10kW未満）",データシート1!$A$1:$BS$1,0),0)</f>
        <v>11410</v>
      </c>
      <c r="CN28" s="20">
        <f>VLOOKUP($CK28&amp;"_"&amp;$AZ$5,データシート1!$A:$BS,MATCH("ab_家庭",データシート1!$A$1:$BS$1,0),0)</f>
        <v>110539</v>
      </c>
      <c r="CO28" s="260">
        <f t="shared" si="15"/>
        <v>0.10322148743882249</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11221</v>
      </c>
      <c r="AY29" s="20" t="str">
        <f>IF(IFERROR(比較地域マスタ!$Z22,"")=0,"",IFERROR(比較地域マスタ!$Z22,""))</f>
        <v>草加市</v>
      </c>
      <c r="BC29" s="960" t="str">
        <f t="shared" si="0"/>
        <v>11221</v>
      </c>
      <c r="BD29" s="123" t="str">
        <f t="shared" si="2"/>
        <v>草加市</v>
      </c>
      <c r="BE29" s="40">
        <f>VLOOKUP($BC29&amp;"_"&amp;$AZ$7,データシート1!$A:$BS,MATCH("cb_"&amp;BE$12,データシート1!$A$1:$BS$1,0),0)</f>
        <v>17725.899999999929</v>
      </c>
      <c r="BF29" s="40">
        <f>VLOOKUP($BC29&amp;"_"&amp;$AZ$7,データシート1!$A:$BS,MATCH("cb_"&amp;BF$12,データシート1!$A$1:$BS$1,0),0)</f>
        <v>6919.3999999999978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4715</v>
      </c>
      <c r="BK29" s="40">
        <f t="shared" si="3"/>
        <v>29360.299999999927</v>
      </c>
      <c r="BL29" s="42"/>
      <c r="BM29" s="960" t="str">
        <f t="shared" si="4"/>
        <v>11221</v>
      </c>
      <c r="BN29" s="123" t="str">
        <f t="shared" si="5"/>
        <v>草加市</v>
      </c>
      <c r="BO29" s="40">
        <f>BE29*VLOOKUP(BO$12,別紙!$B$4:$E$10,MATCH("設備利用率",別紙!$B$4:$E$4,0),0)/100*8760/10^3</f>
        <v>21273.207107999915</v>
      </c>
      <c r="BP29" s="40">
        <f>BF29*VLOOKUP(BP$12,別紙!$B$4:$E$10,MATCH("設備利用率",別紙!$B$4:$E$4,0),0)/100*8760/10^3</f>
        <v>9152.7055439999967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33042.720000000001</v>
      </c>
      <c r="BU29" s="40">
        <f t="shared" si="6"/>
        <v>63468.632651999913</v>
      </c>
      <c r="BV29" s="42"/>
      <c r="BW29" s="38" t="str">
        <f t="shared" si="7"/>
        <v>11221</v>
      </c>
      <c r="BX29" s="38" t="str">
        <f t="shared" si="8"/>
        <v>草加市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1185258.0042839008</v>
      </c>
      <c r="BZ29" s="42"/>
      <c r="CA29" s="38" t="str">
        <f t="shared" si="9"/>
        <v>11221</v>
      </c>
      <c r="CB29" s="38" t="str">
        <f t="shared" si="10"/>
        <v>草加市</v>
      </c>
      <c r="CC29" s="260">
        <f t="shared" si="11"/>
        <v>1.7948165742067763E-2</v>
      </c>
      <c r="CD29" s="260">
        <f t="shared" ref="CD29:CD60" si="16">BP29/$BY29</f>
        <v>7.722120847038532E-3</v>
      </c>
      <c r="CE29" s="260">
        <f t="shared" ref="CE29:CE60" si="17">BQ29/$BY29</f>
        <v>0</v>
      </c>
      <c r="CF29" s="260">
        <f t="shared" ref="CF29:CF60" si="18">BR29/$BY29</f>
        <v>0</v>
      </c>
      <c r="CG29" s="260">
        <f t="shared" ref="CG29:CG60" si="19">BS29/$BY29</f>
        <v>0</v>
      </c>
      <c r="CH29" s="260">
        <f t="shared" ref="CH29:CH60" si="20">BT29/$BY29</f>
        <v>2.7878082139562072E-2</v>
      </c>
      <c r="CI29" s="260">
        <f t="shared" si="12"/>
        <v>5.3548368728668368E-2</v>
      </c>
      <c r="CK29" s="20" t="str">
        <f t="shared" si="13"/>
        <v>11221</v>
      </c>
      <c r="CL29" s="20" t="str">
        <f t="shared" si="14"/>
        <v>草加市</v>
      </c>
      <c r="CM29" s="20">
        <f>VLOOKUP($CK29&amp;"_"&amp;$AZ$7,データシート1!$A:$BS,MATCH("ca_太陽光発電（10kW未満）",データシート1!$A$1:$BS$1,0),0)</f>
        <v>4566</v>
      </c>
      <c r="CN29" s="20">
        <f>VLOOKUP($CK29&amp;"_"&amp;$AZ$5,データシート1!$A:$BS,MATCH("ab_家庭",データシート1!$A$1:$BS$1,0),0)</f>
        <v>121575</v>
      </c>
      <c r="CO29" s="260">
        <f t="shared" si="15"/>
        <v>3.7557063541024061E-2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35201</v>
      </c>
      <c r="AY30" s="20" t="str">
        <f>IF(IFERROR(比較地域マスタ!$Z23,"")=0,"",IFERROR(比較地域マスタ!$Z23,""))</f>
        <v>下関市</v>
      </c>
      <c r="BC30" s="960" t="str">
        <f t="shared" si="0"/>
        <v>35201</v>
      </c>
      <c r="BD30" s="123" t="str">
        <f t="shared" si="2"/>
        <v>下関市</v>
      </c>
      <c r="BE30" s="40">
        <f>VLOOKUP($BC30&amp;"_"&amp;$AZ$7,データシート1!$A:$BS,MATCH("cb_"&amp;BE$12,データシート1!$A$1:$BS$1,0),0)</f>
        <v>28964.151999999907</v>
      </c>
      <c r="BF30" s="40">
        <f>VLOOKUP($BC30&amp;"_"&amp;$AZ$7,データシート1!$A:$BS,MATCH("cb_"&amp;BF$12,データシート1!$A$1:$BS$1,0),0)</f>
        <v>137559.61499999958</v>
      </c>
      <c r="BG30" s="40">
        <f>VLOOKUP($BC30&amp;"_"&amp;$AZ$7,データシート1!$A:$BS,MATCH("cb_"&amp;BG$12,データシート1!$A$1:$BS$1,0),0)</f>
        <v>96519.5</v>
      </c>
      <c r="BH30" s="40">
        <f>VLOOKUP($BC30&amp;"_"&amp;$AZ$7,データシート1!$A:$BS,MATCH("cb_"&amp;BH$12,データシート1!$A$1:$BS$1,0),0)</f>
        <v>49.9</v>
      </c>
      <c r="BI30" s="40">
        <f>VLOOKUP($BC30&amp;"_"&amp;$AZ$7,データシート1!$A:$BS,MATCH("cb_"&amp;BI$12,データシート1!$A$1:$BS$1,0),0)</f>
        <v>0</v>
      </c>
      <c r="BJ30" s="40">
        <f>VLOOKUP($BC30&amp;"_"&amp;$AZ$7,データシート1!$A:$BS,MATCH("cb_"&amp;BJ$12,データシート1!$A$1:$BS$1,0),0)</f>
        <v>78695</v>
      </c>
      <c r="BK30" s="40">
        <f t="shared" si="3"/>
        <v>341788.16699999955</v>
      </c>
      <c r="BL30" s="42"/>
      <c r="BM30" s="960" t="str">
        <f t="shared" si="4"/>
        <v>35201</v>
      </c>
      <c r="BN30" s="123" t="str">
        <f t="shared" si="5"/>
        <v>下関市</v>
      </c>
      <c r="BO30" s="40">
        <f>BE30*VLOOKUP(BO$12,別紙!$B$4:$E$10,MATCH("設備利用率",別紙!$B$4:$E$4,0),0)/100*8760/10^3</f>
        <v>34760.458098239891</v>
      </c>
      <c r="BP30" s="40">
        <f>BF30*VLOOKUP(BP$12,別紙!$B$4:$E$10,MATCH("設備利用率",別紙!$B$4:$E$4,0),0)/100*8760/10^3</f>
        <v>181958.35633739945</v>
      </c>
      <c r="BQ30" s="40">
        <f>BG30*VLOOKUP(BQ$12,別紙!$B$4:$E$10,MATCH("設備利用率",別紙!$B$4:$E$4,0),0)/100*8760/10^3</f>
        <v>209686.68336</v>
      </c>
      <c r="BR30" s="40">
        <f>BH30*VLOOKUP(BR$12,別紙!$B$4:$E$10,MATCH("設備利用率",別紙!$B$4:$E$4,0),0)/100*8760/10^3</f>
        <v>262.27440000000001</v>
      </c>
      <c r="BS30" s="40">
        <f>BI30*VLOOKUP(BS$12,別紙!$B$4:$E$10,MATCH("設備利用率",別紙!$B$4:$E$4,0),0)/100*8760/10^3</f>
        <v>0</v>
      </c>
      <c r="BT30" s="40">
        <f>BJ30*VLOOKUP(BT$12,別紙!$B$4:$E$10,MATCH("設備利用率",別紙!$B$4:$E$4,0),0)/100*8760/10^3</f>
        <v>551494.56000000006</v>
      </c>
      <c r="BU30" s="40">
        <f t="shared" si="6"/>
        <v>978162.33219563938</v>
      </c>
      <c r="BV30" s="42"/>
      <c r="BW30" s="38" t="str">
        <f t="shared" si="7"/>
        <v>35201</v>
      </c>
      <c r="BX30" s="38" t="str">
        <f t="shared" si="8"/>
        <v>下関市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1891857.0780361027</v>
      </c>
      <c r="BZ30" s="42"/>
      <c r="CA30" s="38" t="str">
        <f t="shared" si="9"/>
        <v>35201</v>
      </c>
      <c r="CB30" s="38" t="str">
        <f t="shared" si="10"/>
        <v>下関市</v>
      </c>
      <c r="CC30" s="260">
        <f t="shared" si="11"/>
        <v>1.8373723100861297E-2</v>
      </c>
      <c r="CD30" s="260">
        <f t="shared" si="16"/>
        <v>9.6179758212119604E-2</v>
      </c>
      <c r="CE30" s="260">
        <f t="shared" si="17"/>
        <v>0.1108364293446899</v>
      </c>
      <c r="CF30" s="260">
        <f t="shared" si="18"/>
        <v>1.3863330536166167E-4</v>
      </c>
      <c r="CG30" s="260">
        <f t="shared" si="19"/>
        <v>0</v>
      </c>
      <c r="CH30" s="260">
        <f t="shared" si="20"/>
        <v>0.29150963167497568</v>
      </c>
      <c r="CI30" s="260">
        <f t="shared" si="12"/>
        <v>0.51703817563800814</v>
      </c>
      <c r="CK30" s="20" t="str">
        <f t="shared" si="13"/>
        <v>35201</v>
      </c>
      <c r="CL30" s="20" t="str">
        <f t="shared" si="14"/>
        <v>下関市</v>
      </c>
      <c r="CM30" s="20">
        <f>VLOOKUP($CK30&amp;"_"&amp;$AZ$7,データシート1!$A:$BS,MATCH("ca_太陽光発電（10kW未満）",データシート1!$A$1:$BS$1,0),0)</f>
        <v>6557</v>
      </c>
      <c r="CN30" s="20">
        <f>VLOOKUP($CK30&amp;"_"&amp;$AZ$5,データシート1!$A:$BS,MATCH("ab_家庭",データシート1!$A$1:$BS$1,0),0)</f>
        <v>129226</v>
      </c>
      <c r="CO30" s="260">
        <f t="shared" si="15"/>
        <v>5.0740563044588551E-2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22210</v>
      </c>
      <c r="AY31" s="20" t="str">
        <f>IF(IFERROR(比較地域マスタ!$Z24,"")=0,"",IFERROR(比較地域マスタ!$Z24,""))</f>
        <v>富士市</v>
      </c>
      <c r="BC31" s="960" t="str">
        <f t="shared" si="0"/>
        <v>22210</v>
      </c>
      <c r="BD31" s="123" t="str">
        <f t="shared" si="2"/>
        <v>富士市</v>
      </c>
      <c r="BE31" s="40">
        <f>VLOOKUP($BC31&amp;"_"&amp;$AZ$7,データシート1!$A:$BS,MATCH("cb_"&amp;BE$12,データシート1!$A$1:$BS$1,0),0)</f>
        <v>48961.100000000588</v>
      </c>
      <c r="BF31" s="40">
        <f>VLOOKUP($BC31&amp;"_"&amp;$AZ$7,データシート1!$A:$BS,MATCH("cb_"&amp;BF$12,データシート1!$A$1:$BS$1,0),0)</f>
        <v>67603.499999999942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242164.39</v>
      </c>
      <c r="BK31" s="40">
        <f t="shared" si="3"/>
        <v>358728.99000000057</v>
      </c>
      <c r="BL31" s="42"/>
      <c r="BM31" s="960" t="str">
        <f t="shared" si="4"/>
        <v>22210</v>
      </c>
      <c r="BN31" s="123" t="str">
        <f t="shared" si="5"/>
        <v>富士市</v>
      </c>
      <c r="BO31" s="40">
        <f>BE31*VLOOKUP(BO$12,別紙!$B$4:$E$10,MATCH("設備利用率",別紙!$B$4:$E$4,0),0)/100*8760/10^3</f>
        <v>58759.195332000694</v>
      </c>
      <c r="BP31" s="40">
        <f>BF31*VLOOKUP(BP$12,別紙!$B$4:$E$10,MATCH("設備利用率",別紙!$B$4:$E$4,0),0)/100*8760/10^3</f>
        <v>89423.205659999905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1697088.0451200001</v>
      </c>
      <c r="BU31" s="40">
        <f t="shared" si="6"/>
        <v>1845270.4461120008</v>
      </c>
      <c r="BV31" s="42"/>
      <c r="BW31" s="38" t="str">
        <f t="shared" si="7"/>
        <v>22210</v>
      </c>
      <c r="BX31" s="38" t="str">
        <f t="shared" si="8"/>
        <v>富士市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1936455.2618125684</v>
      </c>
      <c r="BZ31" s="42"/>
      <c r="CA31" s="38" t="str">
        <f t="shared" si="9"/>
        <v>22210</v>
      </c>
      <c r="CB31" s="38" t="str">
        <f t="shared" si="10"/>
        <v>富士市</v>
      </c>
      <c r="CC31" s="260">
        <f t="shared" si="11"/>
        <v>3.0343688537890972E-2</v>
      </c>
      <c r="CD31" s="260">
        <f t="shared" si="16"/>
        <v>4.617881312491446E-2</v>
      </c>
      <c r="CE31" s="260">
        <f t="shared" si="17"/>
        <v>0</v>
      </c>
      <c r="CF31" s="260">
        <f t="shared" si="18"/>
        <v>0</v>
      </c>
      <c r="CG31" s="260">
        <f t="shared" si="19"/>
        <v>0</v>
      </c>
      <c r="CH31" s="260">
        <f t="shared" si="20"/>
        <v>0.87638897659400872</v>
      </c>
      <c r="CI31" s="260">
        <f t="shared" si="12"/>
        <v>0.95291147825681422</v>
      </c>
      <c r="CK31" s="20" t="str">
        <f t="shared" si="13"/>
        <v>22210</v>
      </c>
      <c r="CL31" s="20" t="str">
        <f t="shared" si="14"/>
        <v>富士市</v>
      </c>
      <c r="CM31" s="20">
        <f>VLOOKUP($CK31&amp;"_"&amp;$AZ$7,データシート1!$A:$BS,MATCH("ca_太陽光発電（10kW未満）",データシート1!$A$1:$BS$1,0),0)</f>
        <v>10749</v>
      </c>
      <c r="CN31" s="20">
        <f>VLOOKUP($CK31&amp;"_"&amp;$AZ$5,データシート1!$A:$BS,MATCH("ab_家庭",データシート1!$A$1:$BS$1,0),0)</f>
        <v>108835</v>
      </c>
      <c r="CO31" s="260">
        <f t="shared" si="15"/>
        <v>9.8764184315707257E-2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36201</v>
      </c>
      <c r="AY32" s="20" t="str">
        <f>IF(IFERROR(比較地域マスタ!$Z25,"")=0,"",IFERROR(比較地域マスタ!$Z25,""))</f>
        <v>徳島市</v>
      </c>
      <c r="AZ32" s="24"/>
      <c r="BA32" s="24"/>
      <c r="BB32" s="24"/>
      <c r="BC32" s="960" t="str">
        <f t="shared" si="0"/>
        <v>36201</v>
      </c>
      <c r="BD32" s="123" t="str">
        <f t="shared" si="2"/>
        <v>徳島市</v>
      </c>
      <c r="BE32" s="40">
        <f>VLOOKUP($BC32&amp;"_"&amp;$AZ$7,データシート1!$A:$BS,MATCH("cb_"&amp;BE$12,データシート1!$A$1:$BS$1,0),0)</f>
        <v>35028.453000000358</v>
      </c>
      <c r="BF32" s="40">
        <f>VLOOKUP($BC32&amp;"_"&amp;$AZ$7,データシート1!$A:$BS,MATCH("cb_"&amp;BF$12,データシート1!$A$1:$BS$1,0),0)</f>
        <v>96899.890999999931</v>
      </c>
      <c r="BG32" s="40">
        <f>VLOOKUP($BC32&amp;"_"&amp;$AZ$7,データシート1!$A:$BS,MATCH("cb_"&amp;BG$12,データシート1!$A$1:$BS$1,0),0)</f>
        <v>0.5</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74800</v>
      </c>
      <c r="BK32" s="40">
        <f t="shared" si="3"/>
        <v>206728.84400000027</v>
      </c>
      <c r="BL32" s="42"/>
      <c r="BM32" s="960" t="str">
        <f t="shared" si="4"/>
        <v>36201</v>
      </c>
      <c r="BN32" s="123" t="str">
        <f t="shared" si="5"/>
        <v>徳島市</v>
      </c>
      <c r="BO32" s="40">
        <f>BE32*VLOOKUP(BO$12,別紙!$B$4:$E$10,MATCH("設備利用率",別紙!$B$4:$E$4,0),0)/100*8760/10^3</f>
        <v>42038.347014360428</v>
      </c>
      <c r="BP32" s="40">
        <f>BF32*VLOOKUP(BP$12,別紙!$B$4:$E$10,MATCH("設備利用率",別紙!$B$4:$E$4,0),0)/100*8760/10^3</f>
        <v>128175.2998191599</v>
      </c>
      <c r="BQ32" s="40">
        <f>BG32*VLOOKUP(BQ$12,別紙!$B$4:$E$10,MATCH("設備利用率",別紙!$B$4:$E$4,0),0)/100*8760/10^3</f>
        <v>1.0862400000000001</v>
      </c>
      <c r="BR32" s="40">
        <f>BH32*VLOOKUP(BR$12,別紙!$B$4:$E$10,MATCH("設備利用率",別紙!$B$4:$E$4,0),0)/100*8760/10^3</f>
        <v>0</v>
      </c>
      <c r="BS32" s="40">
        <f>BI32*VLOOKUP(BS$12,別紙!$B$4:$E$10,MATCH("設備利用率",別紙!$B$4:$E$4,0),0)/100*8760/10^3</f>
        <v>0</v>
      </c>
      <c r="BT32" s="40">
        <f>BJ32*VLOOKUP(BT$12,別紙!$B$4:$E$10,MATCH("設備利用率",別紙!$B$4:$E$4,0),0)/100*8760/10^3</f>
        <v>524198.40000000002</v>
      </c>
      <c r="BU32" s="40">
        <f t="shared" si="6"/>
        <v>694413.13307352038</v>
      </c>
      <c r="BV32" s="42"/>
      <c r="BW32" s="38" t="str">
        <f t="shared" si="7"/>
        <v>36201</v>
      </c>
      <c r="BX32" s="38" t="str">
        <f t="shared" si="8"/>
        <v>徳島市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1917709.1495741112</v>
      </c>
      <c r="BZ32" s="42"/>
      <c r="CA32" s="38" t="str">
        <f t="shared" si="9"/>
        <v>36201</v>
      </c>
      <c r="CB32" s="38" t="str">
        <f t="shared" si="10"/>
        <v>徳島市</v>
      </c>
      <c r="CC32" s="260">
        <f t="shared" si="11"/>
        <v>2.1921127624434805E-2</v>
      </c>
      <c r="CD32" s="260">
        <f t="shared" si="16"/>
        <v>6.6837716161298674E-2</v>
      </c>
      <c r="CE32" s="260">
        <f t="shared" si="17"/>
        <v>5.6642583169675891E-7</v>
      </c>
      <c r="CF32" s="260">
        <f t="shared" si="18"/>
        <v>0</v>
      </c>
      <c r="CG32" s="260">
        <f t="shared" si="19"/>
        <v>0</v>
      </c>
      <c r="CH32" s="260">
        <f t="shared" si="20"/>
        <v>0.27334614329624235</v>
      </c>
      <c r="CI32" s="260">
        <f t="shared" si="12"/>
        <v>0.36210555350780754</v>
      </c>
      <c r="CJ32" s="24"/>
      <c r="CK32" s="20" t="str">
        <f t="shared" si="13"/>
        <v>36201</v>
      </c>
      <c r="CL32" s="20" t="str">
        <f t="shared" si="14"/>
        <v>徳島市</v>
      </c>
      <c r="CM32" s="20">
        <f>VLOOKUP($CK32&amp;"_"&amp;$AZ$7,データシート1!$A:$BS,MATCH("ca_太陽光発電（10kW未満）",データシート1!$A$1:$BS$1,0),0)</f>
        <v>6852</v>
      </c>
      <c r="CN32" s="20">
        <f>VLOOKUP($CK32&amp;"_"&amp;$AZ$5,データシート1!$A:$BS,MATCH("ab_家庭",データシート1!$A$1:$BS$1,0),0)</f>
        <v>121469</v>
      </c>
      <c r="CO32" s="260">
        <f t="shared" si="15"/>
        <v>5.6409454264050911E-2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14207</v>
      </c>
      <c r="AY33" s="20" t="str">
        <f>IF(IFERROR(比較地域マスタ!$Z26,"")=0,"",IFERROR(比較地域マスタ!$Z26,""))</f>
        <v>茅ヶ崎市</v>
      </c>
      <c r="BC33" s="960" t="str">
        <f t="shared" si="0"/>
        <v>14207</v>
      </c>
      <c r="BD33" s="123" t="str">
        <f t="shared" si="2"/>
        <v>茅ヶ崎市</v>
      </c>
      <c r="BE33" s="40">
        <f>VLOOKUP($BC33&amp;"_"&amp;$AZ$7,データシート1!$A:$BS,MATCH("cb_"&amp;BE$12,データシート1!$A$1:$BS$1,0),0)</f>
        <v>20302.899999999921</v>
      </c>
      <c r="BF33" s="40">
        <f>VLOOKUP($BC33&amp;"_"&amp;$AZ$7,データシート1!$A:$BS,MATCH("cb_"&amp;BF$12,データシート1!$A$1:$BS$1,0),0)</f>
        <v>6525.1999999999971</v>
      </c>
      <c r="BG33" s="40">
        <f>VLOOKUP($BC33&amp;"_"&amp;$AZ$7,データシート1!$A:$BS,MATCH("cb_"&amp;BG$12,データシート1!$A$1:$BS$1,0),0)</f>
        <v>0</v>
      </c>
      <c r="BH33" s="40">
        <f>VLOOKUP($BC33&amp;"_"&amp;$AZ$7,データシート1!$A:$BS,MATCH("cb_"&amp;BH$12,データシート1!$A$1:$BS$1,0),0)</f>
        <v>55</v>
      </c>
      <c r="BI33" s="40">
        <f>VLOOKUP($BC33&amp;"_"&amp;$AZ$7,データシート1!$A:$BS,MATCH("cb_"&amp;BI$12,データシート1!$A$1:$BS$1,0),0)</f>
        <v>0</v>
      </c>
      <c r="BJ33" s="40">
        <f>VLOOKUP($BC33&amp;"_"&amp;$AZ$7,データシート1!$A:$BS,MATCH("cb_"&amp;BJ$12,データシート1!$A$1:$BS$1,0),0)</f>
        <v>1990</v>
      </c>
      <c r="BK33" s="40">
        <f t="shared" si="3"/>
        <v>28873.099999999919</v>
      </c>
      <c r="BL33" s="42"/>
      <c r="BM33" s="960" t="str">
        <f t="shared" si="4"/>
        <v>14207</v>
      </c>
      <c r="BN33" s="123" t="str">
        <f t="shared" si="5"/>
        <v>茅ヶ崎市</v>
      </c>
      <c r="BO33" s="40">
        <f>BE33*VLOOKUP(BO$12,別紙!$B$4:$E$10,MATCH("設備利用率",別紙!$B$4:$E$4,0),0)/100*8760/10^3</f>
        <v>24365.916347999908</v>
      </c>
      <c r="BP33" s="40">
        <f>BF33*VLOOKUP(BP$12,別紙!$B$4:$E$10,MATCH("設備利用率",別紙!$B$4:$E$4,0),0)/100*8760/10^3</f>
        <v>8631.2735519999951</v>
      </c>
      <c r="BQ33" s="40">
        <f>BG33*VLOOKUP(BQ$12,別紙!$B$4:$E$10,MATCH("設備利用率",別紙!$B$4:$E$4,0),0)/100*8760/10^3</f>
        <v>0</v>
      </c>
      <c r="BR33" s="40">
        <f>BH33*VLOOKUP(BR$12,別紙!$B$4:$E$10,MATCH("設備利用率",別紙!$B$4:$E$4,0),0)/100*8760/10^3</f>
        <v>289.08</v>
      </c>
      <c r="BS33" s="40">
        <f>BI33*VLOOKUP(BS$12,別紙!$B$4:$E$10,MATCH("設備利用率",別紙!$B$4:$E$4,0),0)/100*8760/10^3</f>
        <v>0</v>
      </c>
      <c r="BT33" s="40">
        <f>BJ33*VLOOKUP(BT$12,別紙!$B$4:$E$10,MATCH("設備利用率",別紙!$B$4:$E$4,0),0)/100*8760/10^3</f>
        <v>13945.92</v>
      </c>
      <c r="BU33" s="40">
        <f t="shared" si="6"/>
        <v>47232.189899999903</v>
      </c>
      <c r="BV33" s="42"/>
      <c r="BW33" s="38" t="str">
        <f t="shared" si="7"/>
        <v>14207</v>
      </c>
      <c r="BX33" s="38" t="str">
        <f t="shared" si="8"/>
        <v>茅ヶ崎市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929210.70478833665</v>
      </c>
      <c r="BZ33" s="42"/>
      <c r="CA33" s="38" t="str">
        <f t="shared" si="9"/>
        <v>14207</v>
      </c>
      <c r="CB33" s="38" t="str">
        <f t="shared" si="10"/>
        <v>茅ヶ崎市</v>
      </c>
      <c r="CC33" s="260">
        <f t="shared" si="11"/>
        <v>2.6222164921733418E-2</v>
      </c>
      <c r="CD33" s="260">
        <f t="shared" si="16"/>
        <v>9.2888227691760167E-3</v>
      </c>
      <c r="CE33" s="260">
        <f t="shared" si="17"/>
        <v>0</v>
      </c>
      <c r="CF33" s="260">
        <f t="shared" si="18"/>
        <v>3.1110274398512124E-4</v>
      </c>
      <c r="CG33" s="260">
        <f t="shared" si="19"/>
        <v>0</v>
      </c>
      <c r="CH33" s="260">
        <f t="shared" si="20"/>
        <v>1.5008350558312518E-2</v>
      </c>
      <c r="CI33" s="260">
        <f t="shared" si="12"/>
        <v>5.083044099320707E-2</v>
      </c>
      <c r="CK33" s="20" t="str">
        <f t="shared" si="13"/>
        <v>14207</v>
      </c>
      <c r="CL33" s="20" t="str">
        <f t="shared" si="14"/>
        <v>茅ヶ崎市</v>
      </c>
      <c r="CM33" s="20">
        <f>VLOOKUP($CK33&amp;"_"&amp;$AZ$7,データシート1!$A:$BS,MATCH("ca_太陽光発電（10kW未満）",データシート1!$A$1:$BS$1,0),0)</f>
        <v>4955</v>
      </c>
      <c r="CN33" s="20">
        <f>VLOOKUP($CK33&amp;"_"&amp;$AZ$5,データシート1!$A:$BS,MATCH("ab_家庭",データシート1!$A$1:$BS$1,0),0)</f>
        <v>111227</v>
      </c>
      <c r="CO33" s="260">
        <f t="shared" si="15"/>
        <v>4.4548535877080207E-2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01202</v>
      </c>
      <c r="AY34" s="20" t="str">
        <f>IF(IFERROR(比較地域マスタ!$Z27,"")=0,"",IFERROR(比較地域マスタ!$Z27,""))</f>
        <v>函館市</v>
      </c>
      <c r="BC34" s="960" t="str">
        <f t="shared" si="0"/>
        <v>01202</v>
      </c>
      <c r="BD34" s="123" t="str">
        <f t="shared" si="2"/>
        <v>函館市</v>
      </c>
      <c r="BE34" s="40">
        <f>VLOOKUP($BC34&amp;"_"&amp;$AZ$7,データシート1!$A:$BS,MATCH("cb_"&amp;BE$12,データシート1!$A$1:$BS$1,0),0)</f>
        <v>7134.5669999999855</v>
      </c>
      <c r="BF34" s="40">
        <f>VLOOKUP($BC34&amp;"_"&amp;$AZ$7,データシート1!$A:$BS,MATCH("cb_"&amp;BF$12,データシート1!$A$1:$BS$1,0),0)</f>
        <v>19646</v>
      </c>
      <c r="BG34" s="40">
        <f>VLOOKUP($BC34&amp;"_"&amp;$AZ$7,データシート1!$A:$BS,MATCH("cb_"&amp;BG$12,データシート1!$A$1:$BS$1,0),0)</f>
        <v>3158.2</v>
      </c>
      <c r="BH34" s="40">
        <f>VLOOKUP($BC34&amp;"_"&amp;$AZ$7,データシート1!$A:$BS,MATCH("cb_"&amp;BH$12,データシート1!$A$1:$BS$1,0),0)</f>
        <v>199</v>
      </c>
      <c r="BI34" s="40">
        <f>VLOOKUP($BC34&amp;"_"&amp;$AZ$7,データシート1!$A:$BS,MATCH("cb_"&amp;BI$12,データシート1!$A$1:$BS$1,0),0)</f>
        <v>0</v>
      </c>
      <c r="BJ34" s="40">
        <f>VLOOKUP($BC34&amp;"_"&amp;$AZ$7,データシート1!$A:$BS,MATCH("cb_"&amp;BJ$12,データシート1!$A$1:$BS$1,0),0)</f>
        <v>0</v>
      </c>
      <c r="BK34" s="40">
        <f t="shared" si="3"/>
        <v>30137.766999999985</v>
      </c>
      <c r="BL34" s="42"/>
      <c r="BM34" s="960" t="str">
        <f t="shared" si="4"/>
        <v>01202</v>
      </c>
      <c r="BN34" s="123" t="str">
        <f t="shared" si="5"/>
        <v>函館市</v>
      </c>
      <c r="BO34" s="40">
        <f>BE34*VLOOKUP(BO$12,別紙!$B$4:$E$10,MATCH("設備利用率",別紙!$B$4:$E$4,0),0)/100*8760/10^3</f>
        <v>8562.3365480399825</v>
      </c>
      <c r="BP34" s="40">
        <f>BF34*VLOOKUP(BP$12,別紙!$B$4:$E$10,MATCH("設備利用率",別紙!$B$4:$E$4,0),0)/100*8760/10^3</f>
        <v>25986.942959999997</v>
      </c>
      <c r="BQ34" s="40">
        <f>BG34*VLOOKUP(BQ$12,別紙!$B$4:$E$10,MATCH("設備利用率",別紙!$B$4:$E$4,0),0)/100*8760/10^3</f>
        <v>6861.1263360000003</v>
      </c>
      <c r="BR34" s="40">
        <f>BH34*VLOOKUP(BR$12,別紙!$B$4:$E$10,MATCH("設備利用率",別紙!$B$4:$E$4,0),0)/100*8760/10^3</f>
        <v>1045.944</v>
      </c>
      <c r="BS34" s="40">
        <f>BI34*VLOOKUP(BS$12,別紙!$B$4:$E$10,MATCH("設備利用率",別紙!$B$4:$E$4,0),0)/100*8760/10^3</f>
        <v>0</v>
      </c>
      <c r="BT34" s="40">
        <f>BJ34*VLOOKUP(BT$12,別紙!$B$4:$E$10,MATCH("設備利用率",別紙!$B$4:$E$4,0),0)/100*8760/10^3</f>
        <v>0</v>
      </c>
      <c r="BU34" s="40">
        <f t="shared" si="6"/>
        <v>42456.349844039985</v>
      </c>
      <c r="BV34" s="42"/>
      <c r="BW34" s="38" t="str">
        <f t="shared" si="7"/>
        <v>01202</v>
      </c>
      <c r="BX34" s="38" t="str">
        <f t="shared" si="8"/>
        <v>函館市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1329951.185955446</v>
      </c>
      <c r="BZ34" s="42"/>
      <c r="CA34" s="38" t="str">
        <f t="shared" si="9"/>
        <v>01202</v>
      </c>
      <c r="CB34" s="38" t="str">
        <f t="shared" si="10"/>
        <v>函館市</v>
      </c>
      <c r="CC34" s="260">
        <f t="shared" si="11"/>
        <v>6.4380833209970343E-3</v>
      </c>
      <c r="CD34" s="260">
        <f t="shared" si="16"/>
        <v>1.9539772011504919E-2</v>
      </c>
      <c r="CE34" s="260">
        <f t="shared" si="17"/>
        <v>5.158930950590431E-3</v>
      </c>
      <c r="CF34" s="260">
        <f t="shared" si="18"/>
        <v>7.8645292477301466E-4</v>
      </c>
      <c r="CG34" s="260">
        <f t="shared" si="19"/>
        <v>0</v>
      </c>
      <c r="CH34" s="260">
        <f t="shared" si="20"/>
        <v>0</v>
      </c>
      <c r="CI34" s="260">
        <f t="shared" si="12"/>
        <v>3.1923239207865405E-2</v>
      </c>
      <c r="CK34" s="20" t="str">
        <f t="shared" si="13"/>
        <v>01202</v>
      </c>
      <c r="CL34" s="20" t="str">
        <f t="shared" si="14"/>
        <v>函館市</v>
      </c>
      <c r="CM34" s="20">
        <f>VLOOKUP($CK34&amp;"_"&amp;$AZ$7,データシート1!$A:$BS,MATCH("ca_太陽光発電（10kW未満）",データシート1!$A$1:$BS$1,0),0)</f>
        <v>1550</v>
      </c>
      <c r="CN34" s="20">
        <f>VLOOKUP($CK34&amp;"_"&amp;$AZ$5,データシート1!$A:$BS,MATCH("ab_家庭",データシート1!$A$1:$BS$1,0),0)</f>
        <v>140577</v>
      </c>
      <c r="CO34" s="260">
        <f t="shared" si="15"/>
        <v>1.1025985758694522E-2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14213</v>
      </c>
      <c r="AY35" s="20" t="str">
        <f>IF(IFERROR(比較地域マスタ!$Z28,"")=0,"",IFERROR(比較地域マスタ!$Z28,""))</f>
        <v>大和市</v>
      </c>
      <c r="BC35" s="960" t="str">
        <f t="shared" si="0"/>
        <v>14213</v>
      </c>
      <c r="BD35" s="123" t="str">
        <f t="shared" si="2"/>
        <v>大和市</v>
      </c>
      <c r="BE35" s="40">
        <f>VLOOKUP($BC35&amp;"_"&amp;$AZ$7,データシート1!$A:$BS,MATCH("cb_"&amp;BE$12,データシート1!$A$1:$BS$1,0),0)</f>
        <v>17963.899999999987</v>
      </c>
      <c r="BF35" s="40">
        <f>VLOOKUP($BC35&amp;"_"&amp;$AZ$7,データシート1!$A:$BS,MATCH("cb_"&amp;BF$12,データシート1!$A$1:$BS$1,0),0)</f>
        <v>4594.7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22558.599999999988</v>
      </c>
      <c r="BL35" s="42"/>
      <c r="BM35" s="960" t="str">
        <f t="shared" si="4"/>
        <v>14213</v>
      </c>
      <c r="BN35" s="123" t="str">
        <f t="shared" si="5"/>
        <v>大和市</v>
      </c>
      <c r="BO35" s="40">
        <f>BE35*VLOOKUP(BO$12,別紙!$B$4:$E$10,MATCH("設備利用率",別紙!$B$4:$E$4,0),0)/100*8760/10^3</f>
        <v>21558.835667999982</v>
      </c>
      <c r="BP35" s="40">
        <f>BF35*VLOOKUP(BP$12,別紙!$B$4:$E$10,MATCH("設備利用率",別紙!$B$4:$E$4,0),0)/100*8760/10^3</f>
        <v>6077.6853720000008</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27636.521039999981</v>
      </c>
      <c r="BV35" s="42"/>
      <c r="BW35" s="38" t="str">
        <f t="shared" si="7"/>
        <v>14213</v>
      </c>
      <c r="BX35" s="38" t="str">
        <f t="shared" si="8"/>
        <v>大和市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1020146.3672790388</v>
      </c>
      <c r="BZ35" s="42"/>
      <c r="CA35" s="38" t="str">
        <f t="shared" si="9"/>
        <v>14213</v>
      </c>
      <c r="CB35" s="38" t="str">
        <f t="shared" si="10"/>
        <v>大和市</v>
      </c>
      <c r="CC35" s="260">
        <f t="shared" si="11"/>
        <v>2.1133080859271475E-2</v>
      </c>
      <c r="CD35" s="260">
        <f t="shared" si="16"/>
        <v>5.9576601622476615E-3</v>
      </c>
      <c r="CE35" s="260">
        <f t="shared" si="17"/>
        <v>0</v>
      </c>
      <c r="CF35" s="260">
        <f t="shared" si="18"/>
        <v>0</v>
      </c>
      <c r="CG35" s="260">
        <f t="shared" si="19"/>
        <v>0</v>
      </c>
      <c r="CH35" s="260">
        <f t="shared" si="20"/>
        <v>0</v>
      </c>
      <c r="CI35" s="260">
        <f t="shared" si="12"/>
        <v>2.7090741021519135E-2</v>
      </c>
      <c r="CK35" s="20" t="str">
        <f t="shared" si="13"/>
        <v>14213</v>
      </c>
      <c r="CL35" s="20" t="str">
        <f t="shared" si="14"/>
        <v>大和市</v>
      </c>
      <c r="CM35" s="20">
        <f>VLOOKUP($CK35&amp;"_"&amp;$AZ$7,データシート1!$A:$BS,MATCH("ca_太陽光発電（10kW未満）",データシート1!$A$1:$BS$1,0),0)</f>
        <v>4719</v>
      </c>
      <c r="CN35" s="20">
        <f>VLOOKUP($CK35&amp;"_"&amp;$AZ$5,データシート1!$A:$BS,MATCH("ab_家庭",データシート1!$A$1:$BS$1,0),0)</f>
        <v>118269</v>
      </c>
      <c r="CO35" s="260">
        <f t="shared" si="15"/>
        <v>3.9900565659640314E-2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42202</v>
      </c>
      <c r="AY36" s="20" t="str">
        <f>IF(IFERROR(比較地域マスタ!$Z29,"")=0,"",IFERROR(比較地域マスタ!$Z29,""))</f>
        <v>佐世保市</v>
      </c>
      <c r="BC36" s="960" t="str">
        <f t="shared" si="0"/>
        <v>42202</v>
      </c>
      <c r="BD36" s="123" t="str">
        <f t="shared" si="2"/>
        <v>佐世保市</v>
      </c>
      <c r="BE36" s="40">
        <f>VLOOKUP($BC36&amp;"_"&amp;$AZ$7,データシート1!$A:$BS,MATCH("cb_"&amp;BE$12,データシート1!$A$1:$BS$1,0),0)</f>
        <v>35313.203000000234</v>
      </c>
      <c r="BF36" s="40">
        <f>VLOOKUP($BC36&amp;"_"&amp;$AZ$7,データシート1!$A:$BS,MATCH("cb_"&amp;BF$12,データシート1!$A$1:$BS$1,0),0)</f>
        <v>115278.94000000028</v>
      </c>
      <c r="BG36" s="40">
        <f>VLOOKUP($BC36&amp;"_"&amp;$AZ$7,データシート1!$A:$BS,MATCH("cb_"&amp;BG$12,データシート1!$A$1:$BS$1,0),0)</f>
        <v>27019.8</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3413.6240000000003</v>
      </c>
      <c r="BK36" s="40">
        <f t="shared" si="3"/>
        <v>181025.5670000005</v>
      </c>
      <c r="BL36" s="42"/>
      <c r="BM36" s="960" t="str">
        <f t="shared" si="4"/>
        <v>42202</v>
      </c>
      <c r="BN36" s="123" t="str">
        <f t="shared" si="5"/>
        <v>佐世保市</v>
      </c>
      <c r="BO36" s="40">
        <f>BE36*VLOOKUP(BO$12,別紙!$B$4:$E$10,MATCH("設備利用率",別紙!$B$4:$E$4,0),0)/100*8760/10^3</f>
        <v>42380.081184360279</v>
      </c>
      <c r="BP36" s="40">
        <f>BF36*VLOOKUP(BP$12,別紙!$B$4:$E$10,MATCH("設備利用率",別紙!$B$4:$E$4,0),0)/100*8760/10^3</f>
        <v>152486.37067440036</v>
      </c>
      <c r="BQ36" s="40">
        <f>BG36*VLOOKUP(BQ$12,別紙!$B$4:$E$10,MATCH("設備利用率",別紙!$B$4:$E$4,0),0)/100*8760/10^3</f>
        <v>58699.975104000005</v>
      </c>
      <c r="BR36" s="40">
        <f>BH36*VLOOKUP(BR$12,別紙!$B$4:$E$10,MATCH("設備利用率",別紙!$B$4:$E$4,0),0)/100*8760/10^3</f>
        <v>0</v>
      </c>
      <c r="BS36" s="40">
        <f>BI36*VLOOKUP(BS$12,別紙!$B$4:$E$10,MATCH("設備利用率",別紙!$B$4:$E$4,0),0)/100*8760/10^3</f>
        <v>0</v>
      </c>
      <c r="BT36" s="40">
        <f>BJ36*VLOOKUP(BT$12,別紙!$B$4:$E$10,MATCH("設備利用率",別紙!$B$4:$E$4,0),0)/100*8760/10^3</f>
        <v>23922.676992000001</v>
      </c>
      <c r="BU36" s="40">
        <f t="shared" si="6"/>
        <v>277489.10395476065</v>
      </c>
      <c r="BV36" s="42"/>
      <c r="BW36" s="38" t="str">
        <f t="shared" si="7"/>
        <v>42202</v>
      </c>
      <c r="BX36" s="38" t="str">
        <f t="shared" si="8"/>
        <v>佐世保市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1317241.4284020027</v>
      </c>
      <c r="BZ36" s="42"/>
      <c r="CA36" s="38" t="str">
        <f t="shared" si="9"/>
        <v>42202</v>
      </c>
      <c r="CB36" s="38" t="str">
        <f t="shared" si="10"/>
        <v>佐世保市</v>
      </c>
      <c r="CC36" s="260">
        <f t="shared" si="11"/>
        <v>3.2173358862371361E-2</v>
      </c>
      <c r="CD36" s="260">
        <f t="shared" si="16"/>
        <v>0.11576190012440435</v>
      </c>
      <c r="CE36" s="260">
        <f t="shared" si="17"/>
        <v>4.4562806664235614E-2</v>
      </c>
      <c r="CF36" s="260">
        <f t="shared" si="18"/>
        <v>0</v>
      </c>
      <c r="CG36" s="260">
        <f t="shared" si="19"/>
        <v>0</v>
      </c>
      <c r="CH36" s="260">
        <f t="shared" si="20"/>
        <v>1.8161193898237424E-2</v>
      </c>
      <c r="CI36" s="260">
        <f t="shared" si="12"/>
        <v>0.21065925954924875</v>
      </c>
      <c r="CK36" s="20" t="str">
        <f t="shared" si="13"/>
        <v>42202</v>
      </c>
      <c r="CL36" s="20" t="str">
        <f t="shared" si="14"/>
        <v>佐世保市</v>
      </c>
      <c r="CM36" s="20">
        <f>VLOOKUP($CK36&amp;"_"&amp;$AZ$7,データシート1!$A:$BS,MATCH("ca_太陽光発電（10kW未満）",データシート1!$A$1:$BS$1,0),0)</f>
        <v>7377</v>
      </c>
      <c r="CN36" s="20">
        <f>VLOOKUP($CK36&amp;"_"&amp;$AZ$5,データシート1!$A:$BS,MATCH("ab_家庭",データシート1!$A$1:$BS$1,0),0)</f>
        <v>120922</v>
      </c>
      <c r="CO36" s="260">
        <f t="shared" si="15"/>
        <v>6.1006268503663516E-2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06201</v>
      </c>
      <c r="AY37" s="20" t="str">
        <f>IF(IFERROR(比較地域マスタ!$Z30,"")=0,"",IFERROR(比較地域マスタ!$Z30,""))</f>
        <v>山形市</v>
      </c>
      <c r="BC37" s="960" t="str">
        <f t="shared" si="0"/>
        <v>06201</v>
      </c>
      <c r="BD37" s="123" t="str">
        <f t="shared" si="2"/>
        <v>山形市</v>
      </c>
      <c r="BE37" s="40">
        <f>VLOOKUP($BC37&amp;"_"&amp;$AZ$7,データシート1!$A:$BS,MATCH("cb_"&amp;BE$12,データシート1!$A$1:$BS$1,0),0)</f>
        <v>22548.399999999954</v>
      </c>
      <c r="BF37" s="40">
        <f>VLOOKUP($BC37&amp;"_"&amp;$AZ$7,データシート1!$A:$BS,MATCH("cb_"&amp;BF$12,データシート1!$A$1:$BS$1,0),0)</f>
        <v>13302.700000000003</v>
      </c>
      <c r="BG37" s="40">
        <f>VLOOKUP($BC37&amp;"_"&amp;$AZ$7,データシート1!$A:$BS,MATCH("cb_"&amp;BG$12,データシート1!$A$1:$BS$1,0),0)</f>
        <v>0</v>
      </c>
      <c r="BH37" s="40">
        <f>VLOOKUP($BC37&amp;"_"&amp;$AZ$7,データシート1!$A:$BS,MATCH("cb_"&amp;BH$12,データシート1!$A$1:$BS$1,0),0)</f>
        <v>1570</v>
      </c>
      <c r="BI37" s="40">
        <f>VLOOKUP($BC37&amp;"_"&amp;$AZ$7,データシート1!$A:$BS,MATCH("cb_"&amp;BI$12,データシート1!$A$1:$BS$1,0),0)</f>
        <v>0</v>
      </c>
      <c r="BJ37" s="40">
        <f>VLOOKUP($BC37&amp;"_"&amp;$AZ$7,データシート1!$A:$BS,MATCH("cb_"&amp;BJ$12,データシート1!$A$1:$BS$1,0),0)</f>
        <v>1550</v>
      </c>
      <c r="BK37" s="40">
        <f t="shared" si="3"/>
        <v>38971.099999999955</v>
      </c>
      <c r="BL37" s="42"/>
      <c r="BM37" s="960" t="str">
        <f t="shared" si="4"/>
        <v>06201</v>
      </c>
      <c r="BN37" s="123" t="str">
        <f t="shared" si="5"/>
        <v>山形市</v>
      </c>
      <c r="BO37" s="40">
        <f>BE37*VLOOKUP(BO$12,別紙!$B$4:$E$10,MATCH("設備利用率",別紙!$B$4:$E$4,0),0)/100*8760/10^3</f>
        <v>27060.785807999942</v>
      </c>
      <c r="BP37" s="40">
        <f>BF37*VLOOKUP(BP$12,別紙!$B$4:$E$10,MATCH("設備利用率",別紙!$B$4:$E$4,0),0)/100*8760/10^3</f>
        <v>17596.279452000002</v>
      </c>
      <c r="BQ37" s="40">
        <f>BG37*VLOOKUP(BQ$12,別紙!$B$4:$E$10,MATCH("設備利用率",別紙!$B$4:$E$4,0),0)/100*8760/10^3</f>
        <v>0</v>
      </c>
      <c r="BR37" s="40">
        <f>BH37*VLOOKUP(BR$12,別紙!$B$4:$E$10,MATCH("設備利用率",別紙!$B$4:$E$4,0),0)/100*8760/10^3</f>
        <v>8251.92</v>
      </c>
      <c r="BS37" s="40">
        <f>BI37*VLOOKUP(BS$12,別紙!$B$4:$E$10,MATCH("設備利用率",別紙!$B$4:$E$4,0),0)/100*8760/10^3</f>
        <v>0</v>
      </c>
      <c r="BT37" s="40">
        <f>BJ37*VLOOKUP(BT$12,別紙!$B$4:$E$10,MATCH("設備利用率",別紙!$B$4:$E$4,0),0)/100*8760/10^3</f>
        <v>10862.4</v>
      </c>
      <c r="BU37" s="40">
        <f t="shared" si="6"/>
        <v>63771.385259999945</v>
      </c>
      <c r="BV37" s="42"/>
      <c r="BW37" s="38" t="str">
        <f t="shared" si="7"/>
        <v>06201</v>
      </c>
      <c r="BX37" s="38" t="str">
        <f t="shared" si="8"/>
        <v>山形市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1494812.42422879</v>
      </c>
      <c r="BZ37" s="42"/>
      <c r="CA37" s="38" t="str">
        <f t="shared" si="9"/>
        <v>06201</v>
      </c>
      <c r="CB37" s="38" t="str">
        <f t="shared" si="10"/>
        <v>山形市</v>
      </c>
      <c r="CC37" s="260">
        <f t="shared" si="11"/>
        <v>1.8103131449393229E-2</v>
      </c>
      <c r="CD37" s="260">
        <f t="shared" si="16"/>
        <v>1.1771563553252075E-2</v>
      </c>
      <c r="CE37" s="260">
        <f t="shared" si="17"/>
        <v>0</v>
      </c>
      <c r="CF37" s="260">
        <f t="shared" si="18"/>
        <v>5.5203715638484649E-3</v>
      </c>
      <c r="CG37" s="260">
        <f t="shared" si="19"/>
        <v>0</v>
      </c>
      <c r="CH37" s="260">
        <f t="shared" si="20"/>
        <v>7.2667311456179363E-3</v>
      </c>
      <c r="CI37" s="260">
        <f t="shared" si="12"/>
        <v>4.2661797712111704E-2</v>
      </c>
      <c r="CK37" s="20" t="str">
        <f t="shared" si="13"/>
        <v>06201</v>
      </c>
      <c r="CL37" s="20" t="str">
        <f t="shared" si="14"/>
        <v>山形市</v>
      </c>
      <c r="CM37" s="20">
        <f>VLOOKUP($CK37&amp;"_"&amp;$AZ$7,データシート1!$A:$BS,MATCH("ca_太陽光発電（10kW未満）",データシート1!$A$1:$BS$1,0),0)</f>
        <v>5057</v>
      </c>
      <c r="CN37" s="20">
        <f>VLOOKUP($CK37&amp;"_"&amp;$AZ$5,データシート1!$A:$BS,MATCH("ab_家庭",データシート1!$A$1:$BS$1,0),0)</f>
        <v>104969</v>
      </c>
      <c r="CO37" s="260">
        <f t="shared" si="15"/>
        <v>4.8176128190227589E-2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13208</v>
      </c>
      <c r="AY38" s="20" t="str">
        <f>IF(IFERROR(比較地域マスタ!$Z31,"")=0,"",IFERROR(比較地域マスタ!$Z31,""))</f>
        <v>調布市</v>
      </c>
      <c r="BC38" s="960" t="str">
        <f t="shared" si="0"/>
        <v>13208</v>
      </c>
      <c r="BD38" s="123" t="str">
        <f t="shared" si="2"/>
        <v>調布市</v>
      </c>
      <c r="BE38" s="40">
        <f>VLOOKUP($BC38&amp;"_"&amp;$AZ$7,データシート1!$A:$BS,MATCH("cb_"&amp;BE$12,データシート1!$A$1:$BS$1,0),0)</f>
        <v>8547.2000000000044</v>
      </c>
      <c r="BF38" s="40">
        <f>VLOOKUP($BC38&amp;"_"&amp;$AZ$7,データシート1!$A:$BS,MATCH("cb_"&amp;BF$12,データシート1!$A$1:$BS$1,0),0)</f>
        <v>3008.3000000000011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4850</v>
      </c>
      <c r="BK38" s="40">
        <f t="shared" si="3"/>
        <v>16405.500000000007</v>
      </c>
      <c r="BL38" s="42"/>
      <c r="BM38" s="960" t="str">
        <f t="shared" si="4"/>
        <v>13208</v>
      </c>
      <c r="BN38" s="123" t="str">
        <f t="shared" si="5"/>
        <v>調布市</v>
      </c>
      <c r="BO38" s="40">
        <f>BE38*VLOOKUP(BO$12,別紙!$B$4:$E$10,MATCH("設備利用率",別紙!$B$4:$E$4,0),0)/100*8760/10^3</f>
        <v>10257.665664000004</v>
      </c>
      <c r="BP38" s="40">
        <f>BF38*VLOOKUP(BP$12,別紙!$B$4:$E$10,MATCH("設備利用率",別紙!$B$4:$E$4,0),0)/100*8760/10^3</f>
        <v>3979.2589080000012</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33988.800000000003</v>
      </c>
      <c r="BU38" s="40">
        <f t="shared" si="6"/>
        <v>48225.724572000006</v>
      </c>
      <c r="BV38" s="42"/>
      <c r="BW38" s="38" t="str">
        <f t="shared" si="7"/>
        <v>13208</v>
      </c>
      <c r="BX38" s="38" t="str">
        <f t="shared" si="8"/>
        <v>調布市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874018.49552602624</v>
      </c>
      <c r="BZ38" s="42"/>
      <c r="CA38" s="38" t="str">
        <f t="shared" si="9"/>
        <v>13208</v>
      </c>
      <c r="CB38" s="38" t="str">
        <f t="shared" si="10"/>
        <v>調布市</v>
      </c>
      <c r="CC38" s="260">
        <f t="shared" si="11"/>
        <v>1.1736211208924645E-2</v>
      </c>
      <c r="CD38" s="260">
        <f t="shared" si="16"/>
        <v>4.5528314656603378E-3</v>
      </c>
      <c r="CE38" s="260">
        <f t="shared" si="17"/>
        <v>0</v>
      </c>
      <c r="CF38" s="260">
        <f t="shared" si="18"/>
        <v>0</v>
      </c>
      <c r="CG38" s="260">
        <f t="shared" si="19"/>
        <v>0</v>
      </c>
      <c r="CH38" s="260">
        <f t="shared" si="20"/>
        <v>3.8887964241012901E-2</v>
      </c>
      <c r="CI38" s="260">
        <f t="shared" si="12"/>
        <v>5.5177006915597883E-2</v>
      </c>
      <c r="CK38" s="20" t="str">
        <f t="shared" si="13"/>
        <v>13208</v>
      </c>
      <c r="CL38" s="20" t="str">
        <f t="shared" si="14"/>
        <v>調布市</v>
      </c>
      <c r="CM38" s="20">
        <f>VLOOKUP($CK38&amp;"_"&amp;$AZ$7,データシート1!$A:$BS,MATCH("ca_太陽光発電（10kW未満）",データシート1!$A$1:$BS$1,0),0)</f>
        <v>2265</v>
      </c>
      <c r="CN38" s="20">
        <f>VLOOKUP($CK38&amp;"_"&amp;$AZ$5,データシート1!$A:$BS,MATCH("ab_家庭",データシート1!$A$1:$BS$1,0),0)</f>
        <v>121783</v>
      </c>
      <c r="CO38" s="260">
        <f t="shared" si="15"/>
        <v>1.8598654984685877E-2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20202</v>
      </c>
      <c r="AY39" s="20" t="str">
        <f>IF(IFERROR(比較地域マスタ!$Z32,"")=0,"",IFERROR(比較地域マスタ!$Z32,""))</f>
        <v>松本市</v>
      </c>
      <c r="BC39" s="960" t="str">
        <f t="shared" si="0"/>
        <v>20202</v>
      </c>
      <c r="BD39" s="123" t="str">
        <f t="shared" si="2"/>
        <v>松本市</v>
      </c>
      <c r="BE39" s="40">
        <f>VLOOKUP($BC39&amp;"_"&amp;$AZ$7,データシート1!$A:$BS,MATCH("cb_"&amp;BE$12,データシート1!$A$1:$BS$1,0),0)</f>
        <v>47855.900000000198</v>
      </c>
      <c r="BF39" s="40">
        <f>VLOOKUP($BC39&amp;"_"&amp;$AZ$7,データシート1!$A:$BS,MATCH("cb_"&amp;BF$12,データシート1!$A$1:$BS$1,0),0)</f>
        <v>69022.499999999898</v>
      </c>
      <c r="BG39" s="40">
        <f>VLOOKUP($BC39&amp;"_"&amp;$AZ$7,データシート1!$A:$BS,MATCH("cb_"&amp;BG$12,データシート1!$A$1:$BS$1,0),0)</f>
        <v>0</v>
      </c>
      <c r="BH39" s="40">
        <f>VLOOKUP($BC39&amp;"_"&amp;$AZ$7,データシート1!$A:$BS,MATCH("cb_"&amp;BH$12,データシート1!$A$1:$BS$1,0),0)</f>
        <v>10163</v>
      </c>
      <c r="BI39" s="40">
        <f>VLOOKUP($BC39&amp;"_"&amp;$AZ$7,データシート1!$A:$BS,MATCH("cb_"&amp;BI$12,データシート1!$A$1:$BS$1,0),0)</f>
        <v>0</v>
      </c>
      <c r="BJ39" s="40">
        <f>VLOOKUP($BC39&amp;"_"&amp;$AZ$7,データシート1!$A:$BS,MATCH("cb_"&amp;BJ$12,データシート1!$A$1:$BS$1,0),0)</f>
        <v>315</v>
      </c>
      <c r="BK39" s="40">
        <f t="shared" si="3"/>
        <v>127356.4000000001</v>
      </c>
      <c r="BL39" s="42"/>
      <c r="BM39" s="960" t="str">
        <f t="shared" si="4"/>
        <v>20202</v>
      </c>
      <c r="BN39" s="123" t="str">
        <f t="shared" si="5"/>
        <v>松本市</v>
      </c>
      <c r="BO39" s="40">
        <f>BE39*VLOOKUP(BO$12,別紙!$B$4:$E$10,MATCH("設備利用率",別紙!$B$4:$E$4,0),0)/100*8760/10^3</f>
        <v>57432.822708000233</v>
      </c>
      <c r="BP39" s="40">
        <f>BF39*VLOOKUP(BP$12,別紙!$B$4:$E$10,MATCH("設備利用率",別紙!$B$4:$E$4,0),0)/100*8760/10^3</f>
        <v>91300.202099999864</v>
      </c>
      <c r="BQ39" s="40">
        <f>BG39*VLOOKUP(BQ$12,別紙!$B$4:$E$10,MATCH("設備利用率",別紙!$B$4:$E$4,0),0)/100*8760/10^3</f>
        <v>0</v>
      </c>
      <c r="BR39" s="40">
        <f>BH39*VLOOKUP(BR$12,別紙!$B$4:$E$10,MATCH("設備利用率",別紙!$B$4:$E$4,0),0)/100*8760/10^3</f>
        <v>53416.728000000003</v>
      </c>
      <c r="BS39" s="40">
        <f>BI39*VLOOKUP(BS$12,別紙!$B$4:$E$10,MATCH("設備利用率",別紙!$B$4:$E$4,0),0)/100*8760/10^3</f>
        <v>0</v>
      </c>
      <c r="BT39" s="40">
        <f>BJ39*VLOOKUP(BT$12,別紙!$B$4:$E$10,MATCH("設備利用率",別紙!$B$4:$E$4,0),0)/100*8760/10^3</f>
        <v>2207.52</v>
      </c>
      <c r="BU39" s="40">
        <f t="shared" si="6"/>
        <v>204357.2728080001</v>
      </c>
      <c r="BV39" s="42"/>
      <c r="BW39" s="38" t="str">
        <f t="shared" si="7"/>
        <v>20202</v>
      </c>
      <c r="BX39" s="38" t="str">
        <f t="shared" si="8"/>
        <v>松本市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1610443.9467910239</v>
      </c>
      <c r="BZ39" s="42"/>
      <c r="CA39" s="38" t="str">
        <f t="shared" si="9"/>
        <v>20202</v>
      </c>
      <c r="CB39" s="38" t="str">
        <f t="shared" si="10"/>
        <v>松本市</v>
      </c>
      <c r="CC39" s="260">
        <f t="shared" si="11"/>
        <v>3.5662726928460363E-2</v>
      </c>
      <c r="CD39" s="260">
        <f t="shared" si="16"/>
        <v>5.6692567463726355E-2</v>
      </c>
      <c r="CE39" s="260">
        <f t="shared" si="17"/>
        <v>0</v>
      </c>
      <c r="CF39" s="260">
        <f t="shared" si="18"/>
        <v>3.316894580928343E-2</v>
      </c>
      <c r="CG39" s="260">
        <f t="shared" si="19"/>
        <v>0</v>
      </c>
      <c r="CH39" s="260">
        <f t="shared" si="20"/>
        <v>1.3707524589096764E-3</v>
      </c>
      <c r="CI39" s="260">
        <f t="shared" si="12"/>
        <v>0.12689499266037982</v>
      </c>
      <c r="CK39" s="20" t="str">
        <f t="shared" si="13"/>
        <v>20202</v>
      </c>
      <c r="CL39" s="20" t="str">
        <f t="shared" si="14"/>
        <v>松本市</v>
      </c>
      <c r="CM39" s="20">
        <f>VLOOKUP($CK39&amp;"_"&amp;$AZ$7,データシート1!$A:$BS,MATCH("ca_太陽光発電（10kW未満）",データシート1!$A$1:$BS$1,0),0)</f>
        <v>10486</v>
      </c>
      <c r="CN39" s="20">
        <f>VLOOKUP($CK39&amp;"_"&amp;$AZ$5,データシート1!$A:$BS,MATCH("ab_家庭",データシート1!$A$1:$BS$1,0),0)</f>
        <v>107309</v>
      </c>
      <c r="CO39" s="260">
        <f t="shared" si="15"/>
        <v>9.7717805589465939E-2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11214</v>
      </c>
      <c r="AY40" s="20" t="str">
        <f>IF(IFERROR(比較地域マスタ!$Z33,"")=0,"",IFERROR(比較地域マスタ!$Z33,""))</f>
        <v>春日部市</v>
      </c>
      <c r="BC40" s="960" t="str">
        <f t="shared" si="0"/>
        <v>11214</v>
      </c>
      <c r="BD40" s="123" t="str">
        <f t="shared" si="2"/>
        <v>春日部市</v>
      </c>
      <c r="BE40" s="40">
        <f>VLOOKUP($BC40&amp;"_"&amp;$AZ$7,データシート1!$A:$BS,MATCH("cb_"&amp;BE$12,データシート1!$A$1:$BS$1,0),0)</f>
        <v>21336.79999999989</v>
      </c>
      <c r="BF40" s="40">
        <f>VLOOKUP($BC40&amp;"_"&amp;$AZ$7,データシート1!$A:$BS,MATCH("cb_"&amp;BF$12,データシート1!$A$1:$BS$1,0),0)</f>
        <v>19188.599999999991</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1996</v>
      </c>
      <c r="BK40" s="40">
        <f t="shared" si="3"/>
        <v>42521.399999999878</v>
      </c>
      <c r="BL40" s="42"/>
      <c r="BM40" s="960" t="str">
        <f t="shared" si="4"/>
        <v>11214</v>
      </c>
      <c r="BN40" s="123" t="str">
        <f t="shared" si="5"/>
        <v>春日部市</v>
      </c>
      <c r="BO40" s="40">
        <f>BE40*VLOOKUP(BO$12,別紙!$B$4:$E$10,MATCH("設備利用率",別紙!$B$4:$E$4,0),0)/100*8760/10^3</f>
        <v>25606.720415999862</v>
      </c>
      <c r="BP40" s="40">
        <f>BF40*VLOOKUP(BP$12,別紙!$B$4:$E$10,MATCH("設備利用率",別紙!$B$4:$E$4,0),0)/100*8760/10^3</f>
        <v>25381.912535999989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13987.968000000001</v>
      </c>
      <c r="BU40" s="40">
        <f t="shared" si="6"/>
        <v>64976.600951999855</v>
      </c>
      <c r="BV40" s="42"/>
      <c r="BW40" s="38" t="str">
        <f t="shared" si="7"/>
        <v>11214</v>
      </c>
      <c r="BX40" s="38" t="str">
        <f t="shared" si="8"/>
        <v>春日部市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956764.00035103539</v>
      </c>
      <c r="BZ40" s="42"/>
      <c r="CA40" s="38" t="str">
        <f t="shared" si="9"/>
        <v>11214</v>
      </c>
      <c r="CB40" s="38" t="str">
        <f t="shared" si="10"/>
        <v>春日部市</v>
      </c>
      <c r="CC40" s="260">
        <f t="shared" si="11"/>
        <v>2.6763883681456234E-2</v>
      </c>
      <c r="CD40" s="260">
        <f t="shared" si="16"/>
        <v>2.6528916772252512E-2</v>
      </c>
      <c r="CE40" s="260">
        <f t="shared" si="17"/>
        <v>0</v>
      </c>
      <c r="CF40" s="260">
        <f t="shared" si="18"/>
        <v>0</v>
      </c>
      <c r="CG40" s="260">
        <f t="shared" si="19"/>
        <v>0</v>
      </c>
      <c r="CH40" s="260">
        <f t="shared" si="20"/>
        <v>1.4620081853903193E-2</v>
      </c>
      <c r="CI40" s="260">
        <f t="shared" si="12"/>
        <v>6.7912882307611944E-2</v>
      </c>
      <c r="CK40" s="20" t="str">
        <f t="shared" si="13"/>
        <v>11214</v>
      </c>
      <c r="CL40" s="20" t="str">
        <f t="shared" si="14"/>
        <v>春日部市</v>
      </c>
      <c r="CM40" s="20">
        <f>VLOOKUP($CK40&amp;"_"&amp;$AZ$7,データシート1!$A:$BS,MATCH("ca_太陽光発電（10kW未満）",データシート1!$A$1:$BS$1,0),0)</f>
        <v>5156</v>
      </c>
      <c r="CN40" s="20">
        <f>VLOOKUP($CK40&amp;"_"&amp;$AZ$5,データシート1!$A:$BS,MATCH("ab_家庭",データシート1!$A$1:$BS$1,0),0)</f>
        <v>109679</v>
      </c>
      <c r="CO40" s="260">
        <f t="shared" si="15"/>
        <v>4.7009910739521696E-2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28214</v>
      </c>
      <c r="AY41" s="20" t="str">
        <f>IF(IFERROR(比較地域マスタ!$Z34,"")=0,"",IFERROR(比較地域マスタ!$Z34,""))</f>
        <v>宝塚市</v>
      </c>
      <c r="BC41" s="960" t="str">
        <f t="shared" si="0"/>
        <v>28214</v>
      </c>
      <c r="BD41" s="123" t="str">
        <f t="shared" si="2"/>
        <v>宝塚市</v>
      </c>
      <c r="BE41" s="40">
        <f>VLOOKUP($BC41&amp;"_"&amp;$AZ$7,データシート1!$A:$BS,MATCH("cb_"&amp;BE$12,データシート1!$A$1:$BS$1,0),0)</f>
        <v>21457.09999999994</v>
      </c>
      <c r="BF41" s="40">
        <f>VLOOKUP($BC41&amp;"_"&amp;$AZ$7,データシート1!$A:$BS,MATCH("cb_"&amp;BF$12,データシート1!$A$1:$BS$1,0),0)</f>
        <v>8490.6999999999971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29947.799999999937</v>
      </c>
      <c r="BL41" s="42"/>
      <c r="BM41" s="960" t="str">
        <f t="shared" si="4"/>
        <v>28214</v>
      </c>
      <c r="BN41" s="123" t="str">
        <f t="shared" si="5"/>
        <v>宝塚市</v>
      </c>
      <c r="BO41" s="40">
        <f>BE41*VLOOKUP(BO$12,別紙!$B$4:$E$10,MATCH("設備利用率",別紙!$B$4:$E$4,0),0)/100*8760/10^3</f>
        <v>25751.094851999922</v>
      </c>
      <c r="BP41" s="40">
        <f>BF41*VLOOKUP(BP$12,別紙!$B$4:$E$10,MATCH("設備利用率",別紙!$B$4:$E$4,0),0)/100*8760/10^3</f>
        <v>11231.158331999995</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36982.253183999914</v>
      </c>
      <c r="BV41" s="42"/>
      <c r="BW41" s="38" t="str">
        <f t="shared" si="7"/>
        <v>28214</v>
      </c>
      <c r="BX41" s="38" t="str">
        <f t="shared" si="8"/>
        <v>宝塚市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808154.98559548007</v>
      </c>
      <c r="BZ41" s="42"/>
      <c r="CA41" s="38" t="str">
        <f t="shared" si="9"/>
        <v>28214</v>
      </c>
      <c r="CB41" s="38" t="str">
        <f t="shared" si="10"/>
        <v>宝塚市</v>
      </c>
      <c r="CC41" s="260">
        <f t="shared" si="11"/>
        <v>3.1864054928802441E-2</v>
      </c>
      <c r="CD41" s="260">
        <f t="shared" si="16"/>
        <v>1.3897282739305803E-2</v>
      </c>
      <c r="CE41" s="260">
        <f t="shared" si="17"/>
        <v>0</v>
      </c>
      <c r="CF41" s="260">
        <f t="shared" si="18"/>
        <v>0</v>
      </c>
      <c r="CG41" s="260">
        <f t="shared" si="19"/>
        <v>0</v>
      </c>
      <c r="CH41" s="260">
        <f t="shared" si="20"/>
        <v>0</v>
      </c>
      <c r="CI41" s="260">
        <f t="shared" si="12"/>
        <v>4.5761337668108241E-2</v>
      </c>
      <c r="CK41" s="20" t="str">
        <f t="shared" si="13"/>
        <v>28214</v>
      </c>
      <c r="CL41" s="20" t="str">
        <f t="shared" si="14"/>
        <v>宝塚市</v>
      </c>
      <c r="CM41" s="20">
        <f>VLOOKUP($CK41&amp;"_"&amp;$AZ$7,データシート1!$A:$BS,MATCH("ca_太陽光発電（10kW未満）",データシート1!$A$1:$BS$1,0),0)</f>
        <v>5171</v>
      </c>
      <c r="CN41" s="20">
        <f>VLOOKUP($CK41&amp;"_"&amp;$AZ$5,データシート1!$A:$BS,MATCH("ab_家庭",データシート1!$A$1:$BS$1,0),0)</f>
        <v>106109</v>
      </c>
      <c r="CO41" s="260">
        <f t="shared" si="15"/>
        <v>4.873290672798726E-2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42210</v>
      </c>
      <c r="AY72" s="20" t="str">
        <f>IF(IFERROR(比較地域マスタ!$AE7,"")=0,"",IFERROR(比較地域マスタ!$AE7,""))</f>
        <v>壱岐市</v>
      </c>
      <c r="AZ72" s="18"/>
      <c r="BA72" s="24">
        <v>1</v>
      </c>
      <c r="BB72" s="24">
        <v>1</v>
      </c>
      <c r="BC72" s="20" t="str">
        <f>AX72</f>
        <v>42210</v>
      </c>
      <c r="BD72" s="20" t="str">
        <f>AY72</f>
        <v>壱岐市</v>
      </c>
      <c r="BE72" s="953">
        <f>VLOOKUP(BC72&amp;"_令和4年度",データシート3!A:AB,MATCH("ea_"&amp;"太陽光（建物系）"&amp;"_年間発電",データシート3!$A$1:$AB$1,0),0)/10^3+VLOOKUP(BC72&amp;"_令和4年度",データシート3!A:AB,MATCH("ea_"&amp;"太陽光（土地系）"&amp;"_年間発電",データシート3!$A$1:$AB$1,0),0)/10^3</f>
        <v>2366767.0079999999</v>
      </c>
      <c r="BF72" s="953">
        <f>VLOOKUP(BC72&amp;"_令和4年度",データシート3!A:AB,MATCH("ea_"&amp;"風力（陸上）"&amp;"_年間発電",データシート3!$A$1:$AB$1,0),0)/10^3</f>
        <v>9960.5290000000023</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31.150999999999996</v>
      </c>
      <c r="BI72" s="953">
        <f>SUM(BE72:BH72)</f>
        <v>2376758.6880000001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121828.82332365954</v>
      </c>
      <c r="BK72" s="953">
        <f t="shared" ref="BK72:BK103" si="21">BI72-BJ72</f>
        <v>2254929.8646763405</v>
      </c>
      <c r="BL72" s="953">
        <f t="shared" ref="BL72:BL103" si="22">IF(BK72&gt;0,0,BK72)</f>
        <v>0</v>
      </c>
      <c r="BM72" s="953">
        <f t="shared" ref="BM72:BM103" si="23">IF(BK72&gt;0,BK72,0)</f>
        <v>2254929.8646763405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42204</v>
      </c>
      <c r="AY73" s="20" t="str">
        <f>IF(IFERROR(比較地域マスタ!$AE8,"")=0,"",IFERROR(比較地域マスタ!$AE8,""))</f>
        <v>諫早市</v>
      </c>
      <c r="AZ73" s="18"/>
      <c r="BA73" s="24">
        <v>2</v>
      </c>
      <c r="BB73" s="24">
        <v>1</v>
      </c>
      <c r="BC73" s="20" t="str">
        <f t="shared" ref="BC73:BC136" si="24">AX73</f>
        <v>42204</v>
      </c>
      <c r="BD73" s="20" t="str">
        <f t="shared" ref="BD73:BD136" si="25">AY73</f>
        <v>諫早市</v>
      </c>
      <c r="BE73" s="953">
        <f>VLOOKUP(BC73&amp;"_令和4年度",データシート3!A:AB,MATCH("ea_"&amp;"太陽光（建物系）"&amp;"_年間発電",データシート3!$A$1:$AB$1,0),0)/10^3+VLOOKUP(BC73&amp;"_令和4年度",データシート3!A:AB,MATCH("ea_"&amp;"太陽光（土地系）"&amp;"_年間発電",データシート3!$A$1:$AB$1,0),0)/10^3</f>
        <v>4404449.3820000002</v>
      </c>
      <c r="BF73" s="953">
        <f>VLOOKUP(BC73&amp;"_令和4年度",データシート3!A:AB,MATCH("ea_"&amp;"風力（陸上）"&amp;"_年間発電",データシート3!$A$1:$AB$1,0),0)/10^3</f>
        <v>245913.52600000004</v>
      </c>
      <c r="BG73" s="953">
        <f>VLOOKUP(BC73&amp;"_令和4年度",データシート3!A:AB,MATCH("ea_"&amp;"中小水（河川）"&amp;"_年間発電",データシート3!$A$1:$AB$1,0),0)/10^3+VLOOKUP(BC73&amp;"_令和4年度",データシート3!A:AB,MATCH("ea_"&amp;"中小水（農業用水路）"&amp;"_年間発電",データシート3!$A$1:$AB$1,0),0)/10^3</f>
        <v>12108.066000000001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2438.328</v>
      </c>
      <c r="BI73" s="953">
        <f t="shared" ref="BI73:BI136" si="26">SUM(BE73:BH73)</f>
        <v>4664909.3019999992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1072583.5420380866</v>
      </c>
      <c r="BK73" s="953">
        <f t="shared" si="21"/>
        <v>3592325.7599619124</v>
      </c>
      <c r="BL73" s="953">
        <f t="shared" si="22"/>
        <v>0</v>
      </c>
      <c r="BM73" s="953">
        <f t="shared" si="23"/>
        <v>3592325.7599619124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42213</v>
      </c>
      <c r="AY74" s="20" t="str">
        <f>IF(IFERROR(比較地域マスタ!$AE9,"")=0,"",IFERROR(比較地域マスタ!$AE9,""))</f>
        <v>雲仙市</v>
      </c>
      <c r="AZ74" s="18"/>
      <c r="BA74" s="24">
        <v>3</v>
      </c>
      <c r="BB74" s="24">
        <v>1</v>
      </c>
      <c r="BC74" s="20" t="str">
        <f t="shared" si="24"/>
        <v>42213</v>
      </c>
      <c r="BD74" s="20" t="str">
        <f t="shared" si="25"/>
        <v>雲仙市</v>
      </c>
      <c r="BE74" s="953">
        <f>VLOOKUP(BC74&amp;"_令和4年度",データシート3!A:AB,MATCH("ea_"&amp;"太陽光（建物系）"&amp;"_年間発電",データシート3!$A$1:$AB$1,0),0)/10^3+VLOOKUP(BC74&amp;"_令和4年度",データシート3!A:AB,MATCH("ea_"&amp;"太陽光（土地系）"&amp;"_年間発電",データシート3!$A$1:$AB$1,0),0)/10^3</f>
        <v>3273687.45</v>
      </c>
      <c r="BF74" s="953">
        <f>VLOOKUP(BC74&amp;"_令和4年度",データシート3!A:AB,MATCH("ea_"&amp;"風力（陸上）"&amp;"_年間発電",データシート3!$A$1:$AB$1,0),0)/10^3</f>
        <v>129326.561</v>
      </c>
      <c r="BG74" s="953">
        <f>VLOOKUP(BC74&amp;"_令和4年度",データシート3!A:AB,MATCH("ea_"&amp;"中小水（河川）"&amp;"_年間発電",データシート3!$A$1:$AB$1,0),0)/10^3+VLOOKUP(BC74&amp;"_令和4年度",データシート3!A:AB,MATCH("ea_"&amp;"中小水（農業用水路）"&amp;"_年間発電",データシート3!$A$1:$AB$1,0),0)/10^3</f>
        <v>18554.145000000004</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849099.7570000001</v>
      </c>
      <c r="BI74" s="953">
        <f t="shared" si="26"/>
        <v>4270667.9130000006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190760.79796503912</v>
      </c>
      <c r="BK74" s="953">
        <f t="shared" si="21"/>
        <v>4079907.1150349616</v>
      </c>
      <c r="BL74" s="953">
        <f t="shared" si="22"/>
        <v>0</v>
      </c>
      <c r="BM74" s="953">
        <f t="shared" si="23"/>
        <v>4079907.1150349616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42205</v>
      </c>
      <c r="AY75" s="20" t="str">
        <f>IF(IFERROR(比較地域マスタ!$AE10,"")=0,"",IFERROR(比較地域マスタ!$AE10,""))</f>
        <v>大村市</v>
      </c>
      <c r="AZ75" s="18"/>
      <c r="BA75" s="24">
        <v>4</v>
      </c>
      <c r="BB75" s="24">
        <v>1</v>
      </c>
      <c r="BC75" s="20" t="str">
        <f t="shared" si="24"/>
        <v>42205</v>
      </c>
      <c r="BD75" s="20" t="str">
        <f t="shared" si="25"/>
        <v>大村市</v>
      </c>
      <c r="BE75" s="953">
        <f>VLOOKUP(BC75&amp;"_令和4年度",データシート3!A:AB,MATCH("ea_"&amp;"太陽光（建物系）"&amp;"_年間発電",データシート3!$A$1:$AB$1,0),0)/10^3+VLOOKUP(BC75&amp;"_令和4年度",データシート3!A:AB,MATCH("ea_"&amp;"太陽光（土地系）"&amp;"_年間発電",データシート3!$A$1:$AB$1,0),0)/10^3</f>
        <v>1195017.159</v>
      </c>
      <c r="BF75" s="953">
        <f>VLOOKUP(BC75&amp;"_令和4年度",データシート3!A:AB,MATCH("ea_"&amp;"風力（陸上）"&amp;"_年間発電",データシート3!$A$1:$AB$1,0),0)/10^3</f>
        <v>89677.68</v>
      </c>
      <c r="BG75" s="953">
        <f>VLOOKUP(BC75&amp;"_令和4年度",データシート3!A:AB,MATCH("ea_"&amp;"中小水（河川）"&amp;"_年間発電",データシート3!$A$1:$AB$1,0),0)/10^3+VLOOKUP(BC75&amp;"_令和4年度",データシート3!A:AB,MATCH("ea_"&amp;"中小水（農業用水路）"&amp;"_年間発電",データシート3!$A$1:$AB$1,0),0)/10^3</f>
        <v>6839.6130000000003</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3241.13</v>
      </c>
      <c r="BI75" s="953">
        <f t="shared" si="26"/>
        <v>1294775.5819999997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549769.15687545447</v>
      </c>
      <c r="BK75" s="953">
        <f t="shared" si="21"/>
        <v>745006.42512454523</v>
      </c>
      <c r="BL75" s="953">
        <f t="shared" si="22"/>
        <v>0</v>
      </c>
      <c r="BM75" s="953">
        <f t="shared" si="23"/>
        <v>745006.42512454523</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42383</v>
      </c>
      <c r="AY76" s="20" t="str">
        <f>IF(IFERROR(比較地域マスタ!$AE11,"")=0,"",IFERROR(比較地域マスタ!$AE11,""))</f>
        <v>小値賀町</v>
      </c>
      <c r="AZ76" s="18"/>
      <c r="BA76" s="24">
        <v>5</v>
      </c>
      <c r="BB76" s="24">
        <v>1</v>
      </c>
      <c r="BC76" s="20" t="str">
        <f t="shared" si="24"/>
        <v>42383</v>
      </c>
      <c r="BD76" s="20" t="str">
        <f t="shared" si="25"/>
        <v>小値賀町</v>
      </c>
      <c r="BE76" s="953">
        <f>VLOOKUP(BC76&amp;"_令和4年度",データシート3!A:AB,MATCH("ea_"&amp;"太陽光（建物系）"&amp;"_年間発電",データシート3!$A$1:$AB$1,0),0)/10^3+VLOOKUP(BC76&amp;"_令和4年度",データシート3!A:AB,MATCH("ea_"&amp;"太陽光（土地系）"&amp;"_年間発電",データシート3!$A$1:$AB$1,0),0)/10^3</f>
        <v>305177.19799999997</v>
      </c>
      <c r="BF76" s="953">
        <f>VLOOKUP(BC76&amp;"_令和4年度",データシート3!A:AB,MATCH("ea_"&amp;"風力（陸上）"&amp;"_年間発電",データシート3!$A$1:$AB$1,0),0)/10^3</f>
        <v>68122.403000000006</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373299.60099999997</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10055.575609309295</v>
      </c>
      <c r="BK76" s="953">
        <f t="shared" si="21"/>
        <v>363244.02539069066</v>
      </c>
      <c r="BL76" s="953">
        <f t="shared" si="22"/>
        <v>0</v>
      </c>
      <c r="BM76" s="953">
        <f t="shared" si="23"/>
        <v>363244.02539069066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42322</v>
      </c>
      <c r="AY77" s="20" t="str">
        <f>IF(IFERROR(比較地域マスタ!$AE12,"")=0,"",IFERROR(比較地域マスタ!$AE12,""))</f>
        <v>川棚町</v>
      </c>
      <c r="AZ77" s="18"/>
      <c r="BA77" s="24">
        <v>6</v>
      </c>
      <c r="BB77" s="24">
        <v>1</v>
      </c>
      <c r="BC77" s="20" t="str">
        <f t="shared" si="24"/>
        <v>42322</v>
      </c>
      <c r="BD77" s="20" t="str">
        <f t="shared" si="25"/>
        <v>川棚町</v>
      </c>
      <c r="BE77" s="953">
        <f>VLOOKUP(BC77&amp;"_令和4年度",データシート3!A:AB,MATCH("ea_"&amp;"太陽光（建物系）"&amp;"_年間発電",データシート3!$A$1:$AB$1,0),0)/10^3+VLOOKUP(BC77&amp;"_令和4年度",データシート3!A:AB,MATCH("ea_"&amp;"太陽光（土地系）"&amp;"_年間発電",データシート3!$A$1:$AB$1,0),0)/10^3</f>
        <v>291739.50300000003</v>
      </c>
      <c r="BF77" s="953">
        <f>VLOOKUP(BC77&amp;"_令和4年度",データシート3!A:AB,MATCH("ea_"&amp;"風力（陸上）"&amp;"_年間発電",データシート3!$A$1:$AB$1,0),0)/10^3</f>
        <v>33199.124000000003</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324938.62700000004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81321.711045641016</v>
      </c>
      <c r="BK77" s="953">
        <f t="shared" si="21"/>
        <v>243616.91595435902</v>
      </c>
      <c r="BL77" s="953">
        <f t="shared" si="22"/>
        <v>0</v>
      </c>
      <c r="BM77" s="953">
        <f t="shared" si="23"/>
        <v>243616.91595435902</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42211</v>
      </c>
      <c r="AY78" s="20" t="str">
        <f>IF(IFERROR(比較地域マスタ!$AE13,"")=0,"",IFERROR(比較地域マスタ!$AE13,""))</f>
        <v>五島市</v>
      </c>
      <c r="AZ78" s="18"/>
      <c r="BA78" s="24">
        <v>7</v>
      </c>
      <c r="BB78" s="24">
        <v>1</v>
      </c>
      <c r="BC78" s="20" t="str">
        <f t="shared" si="24"/>
        <v>42211</v>
      </c>
      <c r="BD78" s="20" t="str">
        <f t="shared" si="25"/>
        <v>五島市</v>
      </c>
      <c r="BE78" s="953">
        <f>VLOOKUP(BC78&amp;"_令和4年度",データシート3!A:AB,MATCH("ea_"&amp;"太陽光（建物系）"&amp;"_年間発電",データシート3!$A$1:$AB$1,0),0)/10^3+VLOOKUP(BC78&amp;"_令和4年度",データシート3!A:AB,MATCH("ea_"&amp;"太陽光（土地系）"&amp;"_年間発電",データシート3!$A$1:$AB$1,0),0)/10^3</f>
        <v>3332138.9669999997</v>
      </c>
      <c r="BF78" s="953">
        <f>VLOOKUP(BC78&amp;"_令和4年度",データシート3!A:AB,MATCH("ea_"&amp;"風力（陸上）"&amp;"_年間発電",データシート3!$A$1:$AB$1,0),0)/10^3</f>
        <v>1642872.4080000001</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4975011.375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177369.34957664897</v>
      </c>
      <c r="BK78" s="953">
        <f t="shared" si="21"/>
        <v>4797642.0254233507</v>
      </c>
      <c r="BL78" s="953">
        <f t="shared" si="22"/>
        <v>0</v>
      </c>
      <c r="BM78" s="953">
        <f t="shared" si="23"/>
        <v>4797642.0254233507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42212</v>
      </c>
      <c r="AY79" s="20" t="str">
        <f>IF(IFERROR(比較地域マスタ!$AE14,"")=0,"",IFERROR(比較地域マスタ!$AE14,""))</f>
        <v>西海市</v>
      </c>
      <c r="AZ79" s="18"/>
      <c r="BA79" s="24">
        <v>8</v>
      </c>
      <c r="BB79" s="24">
        <v>1</v>
      </c>
      <c r="BC79" s="20" t="str">
        <f t="shared" si="24"/>
        <v>42212</v>
      </c>
      <c r="BD79" s="20" t="str">
        <f t="shared" si="25"/>
        <v>西海市</v>
      </c>
      <c r="BE79" s="953">
        <f>VLOOKUP(BC79&amp;"_令和4年度",データシート3!A:AB,MATCH("ea_"&amp;"太陽光（建物系）"&amp;"_年間発電",データシート3!$A$1:$AB$1,0),0)/10^3+VLOOKUP(BC79&amp;"_令和4年度",データシート3!A:AB,MATCH("ea_"&amp;"太陽光（土地系）"&amp;"_年間発電",データシート3!$A$1:$AB$1,0),0)/10^3</f>
        <v>1454521.3859999999</v>
      </c>
      <c r="BF79" s="953">
        <f>VLOOKUP(BC79&amp;"_令和4年度",データシート3!A:AB,MATCH("ea_"&amp;"風力（陸上）"&amp;"_年間発電",データシート3!$A$1:$AB$1,0),0)/10^3</f>
        <v>398978.94199999992</v>
      </c>
      <c r="BG79" s="953">
        <f>VLOOKUP(BC79&amp;"_令和4年度",データシート3!A:AB,MATCH("ea_"&amp;"中小水（河川）"&amp;"_年間発電",データシート3!$A$1:$AB$1,0),0)/10^3+VLOOKUP(BC79&amp;"_令和4年度",データシート3!A:AB,MATCH("ea_"&amp;"中小水（農業用水路）"&amp;"_年間発電",データシート3!$A$1:$AB$1,0),0)/10^3</f>
        <v>7715.2579999999989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1861215.5859999997</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276706.35033502983</v>
      </c>
      <c r="BK79" s="953">
        <f t="shared" si="21"/>
        <v>1584509.2356649698</v>
      </c>
      <c r="BL79" s="953">
        <f>IF(BK79&gt;0,0,BK79)</f>
        <v>0</v>
      </c>
      <c r="BM79" s="953">
        <f>IF(BK79&gt;0,BK79,0)</f>
        <v>1584509.2356649698</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42391</v>
      </c>
      <c r="AY80" s="20" t="str">
        <f>IF(IFERROR(比較地域マスタ!$AE15,"")=0,"",IFERROR(比較地域マスタ!$AE15,""))</f>
        <v>佐々町</v>
      </c>
      <c r="AZ80" s="18"/>
      <c r="BA80" s="24">
        <v>9</v>
      </c>
      <c r="BB80" s="24">
        <v>1</v>
      </c>
      <c r="BC80" s="20" t="str">
        <f t="shared" si="24"/>
        <v>42391</v>
      </c>
      <c r="BD80" s="20" t="str">
        <f t="shared" si="25"/>
        <v>佐々町</v>
      </c>
      <c r="BE80" s="953">
        <f>VLOOKUP(BC80&amp;"_令和4年度",データシート3!A:AB,MATCH("ea_"&amp;"太陽光（建物系）"&amp;"_年間発電",データシート3!$A$1:$AB$1,0),0)/10^3+VLOOKUP(BC80&amp;"_令和4年度",データシート3!A:AB,MATCH("ea_"&amp;"太陽光（土地系）"&amp;"_年間発電",データシート3!$A$1:$AB$1,0),0)/10^3</f>
        <v>265619.26300000004</v>
      </c>
      <c r="BF80" s="953">
        <f>VLOOKUP(BC80&amp;"_令和4年度",データシート3!A:AB,MATCH("ea_"&amp;"風力（陸上）"&amp;"_年間発電",データシート3!$A$1:$AB$1,0),0)/10^3</f>
        <v>20241.190999999999</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285860.45400000003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51743.890198206122</v>
      </c>
      <c r="BK80" s="953">
        <f t="shared" si="21"/>
        <v>234116.56380179391</v>
      </c>
      <c r="BL80" s="953">
        <f t="shared" si="22"/>
        <v>0</v>
      </c>
      <c r="BM80" s="953">
        <f t="shared" si="23"/>
        <v>234116.56380179391</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42202</v>
      </c>
      <c r="AY81" s="20" t="str">
        <f>IF(IFERROR(比較地域マスタ!$AE16,"")=0,"",IFERROR(比較地域マスタ!$AE16,""))</f>
        <v>佐世保市</v>
      </c>
      <c r="AZ81" s="18"/>
      <c r="BA81" s="24">
        <v>10</v>
      </c>
      <c r="BB81" s="24">
        <v>1</v>
      </c>
      <c r="BC81" s="20" t="str">
        <f t="shared" si="24"/>
        <v>42202</v>
      </c>
      <c r="BD81" s="20" t="str">
        <f t="shared" si="25"/>
        <v>佐世保市</v>
      </c>
      <c r="BE81" s="953">
        <f>VLOOKUP(BC81&amp;"_令和4年度",データシート3!A:AB,MATCH("ea_"&amp;"太陽光（建物系）"&amp;"_年間発電",データシート3!$A$1:$AB$1,0),0)/10^3+VLOOKUP(BC81&amp;"_令和4年度",データシート3!A:AB,MATCH("ea_"&amp;"太陽光（土地系）"&amp;"_年間発電",データシート3!$A$1:$AB$1,0),0)/10^3</f>
        <v>3492822.6899999995</v>
      </c>
      <c r="BF81" s="953">
        <f>VLOOKUP(BC81&amp;"_令和4年度",データシート3!A:AB,MATCH("ea_"&amp;"風力（陸上）"&amp;"_年間発電",データシート3!$A$1:$AB$1,0),0)/10^3</f>
        <v>200836.31299999999</v>
      </c>
      <c r="BG81" s="953">
        <f>VLOOKUP(BC81&amp;"_令和4年度",データシート3!A:AB,MATCH("ea_"&amp;"中小水（河川）"&amp;"_年間発電",データシート3!$A$1:$AB$1,0),0)/10^3+VLOOKUP(BC81&amp;"_令和4年度",データシート3!A:AB,MATCH("ea_"&amp;"中小水（農業用水路）"&amp;"_年間発電",データシート3!$A$1:$AB$1,0),0)/10^3</f>
        <v>703.74400000000003</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3694362.7469999995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1317241.4284020027</v>
      </c>
      <c r="BK81" s="953">
        <f t="shared" si="21"/>
        <v>2377121.3185979966</v>
      </c>
      <c r="BL81" s="953">
        <f t="shared" si="22"/>
        <v>0</v>
      </c>
      <c r="BM81" s="953">
        <f t="shared" si="23"/>
        <v>2377121.3185979966</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42203</v>
      </c>
      <c r="AY82" s="20" t="str">
        <f>IF(IFERROR(比較地域マスタ!$AE17,"")=0,"",IFERROR(比較地域マスタ!$AE17,""))</f>
        <v>島原市</v>
      </c>
      <c r="AZ82" s="18"/>
      <c r="BA82" s="24">
        <v>11</v>
      </c>
      <c r="BB82" s="24">
        <v>1</v>
      </c>
      <c r="BC82" s="20" t="str">
        <f t="shared" si="24"/>
        <v>42203</v>
      </c>
      <c r="BD82" s="20" t="str">
        <f t="shared" si="25"/>
        <v>島原市</v>
      </c>
      <c r="BE82" s="953">
        <f>VLOOKUP(BC82&amp;"_令和4年度",データシート3!A:AB,MATCH("ea_"&amp;"太陽光（建物系）"&amp;"_年間発電",データシート3!$A$1:$AB$1,0),0)/10^3+VLOOKUP(BC82&amp;"_令和4年度",データシート3!A:AB,MATCH("ea_"&amp;"太陽光（土地系）"&amp;"_年間発電",データシート3!$A$1:$AB$1,0),0)/10^3</f>
        <v>1427927.9219999998</v>
      </c>
      <c r="BF82" s="953">
        <f>VLOOKUP(BC82&amp;"_令和4年度",データシート3!A:AB,MATCH("ea_"&amp;"風力（陸上）"&amp;"_年間発電",データシート3!$A$1:$AB$1,0),0)/10^3</f>
        <v>24748.476999999995</v>
      </c>
      <c r="BG82" s="953">
        <f>VLOOKUP(BC82&amp;"_令和4年度",データシート3!A:AB,MATCH("ea_"&amp;"中小水（河川）"&amp;"_年間発電",データシート3!$A$1:$AB$1,0),0)/10^3+VLOOKUP(BC82&amp;"_令和4年度",データシート3!A:AB,MATCH("ea_"&amp;"中小水（農業用水路）"&amp;"_年間発電",データシート3!$A$1:$AB$1,0),0)/10^3</f>
        <v>6138.2139999999999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32706.897999999997</v>
      </c>
      <c r="BI82" s="953">
        <f t="shared" si="26"/>
        <v>1491521.5109999997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225965.1081980461</v>
      </c>
      <c r="BK82" s="953">
        <f t="shared" si="21"/>
        <v>1265556.4028019537</v>
      </c>
      <c r="BL82" s="953">
        <f t="shared" si="22"/>
        <v>0</v>
      </c>
      <c r="BM82" s="953">
        <f t="shared" si="23"/>
        <v>1265556.4028019537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42411</v>
      </c>
      <c r="AY83" s="20" t="str">
        <f>IF(IFERROR(比較地域マスタ!$AE18,"")=0,"",IFERROR(比較地域マスタ!$AE18,""))</f>
        <v>新上五島町</v>
      </c>
      <c r="AZ83" s="18"/>
      <c r="BA83" s="24">
        <v>12</v>
      </c>
      <c r="BB83" s="24">
        <v>1</v>
      </c>
      <c r="BC83" s="20" t="str">
        <f t="shared" si="24"/>
        <v>42411</v>
      </c>
      <c r="BD83" s="20" t="str">
        <f t="shared" si="25"/>
        <v>新上五島町</v>
      </c>
      <c r="BE83" s="953">
        <f>VLOOKUP(BC83&amp;"_令和4年度",データシート3!A:AB,MATCH("ea_"&amp;"太陽光（建物系）"&amp;"_年間発電",データシート3!$A$1:$AB$1,0),0)/10^3+VLOOKUP(BC83&amp;"_令和4年度",データシート3!A:AB,MATCH("ea_"&amp;"太陽光（土地系）"&amp;"_年間発電",データシート3!$A$1:$AB$1,0),0)/10^3</f>
        <v>249357.32399999999</v>
      </c>
      <c r="BF83" s="953">
        <f>VLOOKUP(BC83&amp;"_令和4年度",データシート3!A:AB,MATCH("ea_"&amp;"風力（陸上）"&amp;"_年間発電",データシート3!$A$1:$AB$1,0),0)/10^3</f>
        <v>473397.86</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722755.18400000001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82597.63489475986</v>
      </c>
      <c r="BK83" s="953">
        <f t="shared" si="21"/>
        <v>640157.54910524015</v>
      </c>
      <c r="BL83" s="953">
        <f t="shared" si="22"/>
        <v>0</v>
      </c>
      <c r="BM83" s="953">
        <f t="shared" si="23"/>
        <v>640157.54910524015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42209</v>
      </c>
      <c r="AY84" s="20" t="str">
        <f>IF(IFERROR(比較地域マスタ!$AE19,"")=0,"",IFERROR(比較地域マスタ!$AE19,""))</f>
        <v>対馬市</v>
      </c>
      <c r="AZ84" s="18"/>
      <c r="BA84" s="24">
        <v>13</v>
      </c>
      <c r="BB84" s="24">
        <v>1</v>
      </c>
      <c r="BC84" s="20" t="str">
        <f t="shared" si="24"/>
        <v>42209</v>
      </c>
      <c r="BD84" s="20" t="str">
        <f t="shared" si="25"/>
        <v>対馬市</v>
      </c>
      <c r="BE84" s="953">
        <f>VLOOKUP(BC84&amp;"_令和4年度",データシート3!A:AB,MATCH("ea_"&amp;"太陽光（建物系）"&amp;"_年間発電",データシート3!$A$1:$AB$1,0),0)/10^3+VLOOKUP(BC84&amp;"_令和4年度",データシート3!A:AB,MATCH("ea_"&amp;"太陽光（土地系）"&amp;"_年間発電",データシート3!$A$1:$AB$1,0),0)/10^3</f>
        <v>764170.71799999999</v>
      </c>
      <c r="BF84" s="953">
        <f>VLOOKUP(BC84&amp;"_令和4年度",データシート3!A:AB,MATCH("ea_"&amp;"風力（陸上）"&amp;"_年間発電",データシート3!$A$1:$AB$1,0),0)/10^3</f>
        <v>4003652.2280000001</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4767822.9460000005</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143006.91822477325</v>
      </c>
      <c r="BK84" s="953">
        <f t="shared" si="21"/>
        <v>4624816.0277752271</v>
      </c>
      <c r="BL84" s="953">
        <f t="shared" si="22"/>
        <v>0</v>
      </c>
      <c r="BM84" s="953">
        <f t="shared" si="23"/>
        <v>4624816.0277752271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42308</v>
      </c>
      <c r="AY85" s="20" t="str">
        <f>IF(IFERROR(比較地域マスタ!$AE20,"")=0,"",IFERROR(比較地域マスタ!$AE20,""))</f>
        <v>時津町</v>
      </c>
      <c r="AZ85" s="18"/>
      <c r="BA85" s="24">
        <v>14</v>
      </c>
      <c r="BB85" s="24">
        <v>1</v>
      </c>
      <c r="BC85" s="20" t="str">
        <f t="shared" si="24"/>
        <v>42308</v>
      </c>
      <c r="BD85" s="20" t="str">
        <f t="shared" si="25"/>
        <v>時津町</v>
      </c>
      <c r="BE85" s="953">
        <f>VLOOKUP(BC85&amp;"_令和4年度",データシート3!A:AB,MATCH("ea_"&amp;"太陽光（建物系）"&amp;"_年間発電",データシート3!$A$1:$AB$1,0),0)/10^3+VLOOKUP(BC85&amp;"_令和4年度",データシート3!A:AB,MATCH("ea_"&amp;"太陽光（土地系）"&amp;"_年間発電",データシート3!$A$1:$AB$1,0),0)/10^3</f>
        <v>217777.78300000002</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217777.78300000002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204306.7035286857</v>
      </c>
      <c r="BK85" s="953">
        <f t="shared" si="21"/>
        <v>13471.079471314326</v>
      </c>
      <c r="BL85" s="953">
        <f t="shared" si="22"/>
        <v>0</v>
      </c>
      <c r="BM85" s="953">
        <f t="shared" si="23"/>
        <v>13471.079471314326</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42201</v>
      </c>
      <c r="AY86" s="20" t="str">
        <f>IF(IFERROR(比較地域マスタ!$AE21,"")=0,"",IFERROR(比較地域マスタ!$AE21,""))</f>
        <v>長崎市</v>
      </c>
      <c r="AZ86" s="18"/>
      <c r="BA86" s="24">
        <v>15</v>
      </c>
      <c r="BB86" s="24">
        <v>1</v>
      </c>
      <c r="BC86" s="20" t="str">
        <f t="shared" si="24"/>
        <v>42201</v>
      </c>
      <c r="BD86" s="20" t="str">
        <f t="shared" si="25"/>
        <v>長崎市</v>
      </c>
      <c r="BE86" s="953">
        <f>VLOOKUP(BC86&amp;"_令和4年度",データシート3!A:AB,MATCH("ea_"&amp;"太陽光（建物系）"&amp;"_年間発電",データシート3!$A$1:$AB$1,0),0)/10^3+VLOOKUP(BC86&amp;"_令和4年度",データシート3!A:AB,MATCH("ea_"&amp;"太陽光（土地系）"&amp;"_年間発電",データシート3!$A$1:$AB$1,0),0)/10^3</f>
        <v>2581992.446</v>
      </c>
      <c r="BF86" s="953">
        <f>VLOOKUP(BC86&amp;"_令和4年度",データシート3!A:AB,MATCH("ea_"&amp;"風力（陸上）"&amp;"_年間発電",データシート3!$A$1:$AB$1,0),0)/10^3</f>
        <v>348955.07000000007</v>
      </c>
      <c r="BG86" s="953">
        <f>VLOOKUP(BC86&amp;"_令和4年度",データシート3!A:AB,MATCH("ea_"&amp;"中小水（河川）"&amp;"_年間発電",データシート3!$A$1:$AB$1,0),0)/10^3+VLOOKUP(BC86&amp;"_令和4年度",データシート3!A:AB,MATCH("ea_"&amp;"中小水（農業用水路）"&amp;"_年間発電",データシート3!$A$1:$AB$1,0),0)/10^3</f>
        <v>5392.4120000000003</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38.26400000000001</v>
      </c>
      <c r="BI86" s="953">
        <f t="shared" si="26"/>
        <v>2936378.1919999998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2276125.1989392666</v>
      </c>
      <c r="BK86" s="953">
        <f t="shared" si="21"/>
        <v>660252.99306073319</v>
      </c>
      <c r="BL86" s="953">
        <f t="shared" si="22"/>
        <v>0</v>
      </c>
      <c r="BM86" s="953">
        <f t="shared" si="23"/>
        <v>660252.99306073319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42307</v>
      </c>
      <c r="AY87" s="20" t="str">
        <f>IF(IFERROR(比較地域マスタ!$AE22,"")=0,"",IFERROR(比較地域マスタ!$AE22,""))</f>
        <v>長与町</v>
      </c>
      <c r="AZ87" s="18"/>
      <c r="BA87" s="24">
        <v>16</v>
      </c>
      <c r="BB87" s="24">
        <v>1</v>
      </c>
      <c r="BC87" s="20" t="str">
        <f t="shared" si="24"/>
        <v>42307</v>
      </c>
      <c r="BD87" s="20" t="str">
        <f t="shared" si="25"/>
        <v>長与町</v>
      </c>
      <c r="BE87" s="953">
        <f>VLOOKUP(BC87&amp;"_令和4年度",データシート3!A:AB,MATCH("ea_"&amp;"太陽光（建物系）"&amp;"_年間発電",データシート3!$A$1:$AB$1,0),0)/10^3+VLOOKUP(BC87&amp;"_令和4年度",データシート3!A:AB,MATCH("ea_"&amp;"太陽光（土地系）"&amp;"_年間発電",データシート3!$A$1:$AB$1,0),0)/10^3</f>
        <v>410940.76699999999</v>
      </c>
      <c r="BF87" s="953">
        <f>VLOOKUP(BC87&amp;"_令和4年度",データシート3!A:AB,MATCH("ea_"&amp;"風力（陸上）"&amp;"_年間発電",データシート3!$A$1:$AB$1,0),0)/10^3</f>
        <v>2925.7539999999999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413866.52100000001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138726.25968108498</v>
      </c>
      <c r="BK87" s="953">
        <f t="shared" si="21"/>
        <v>275140.26131891506</v>
      </c>
      <c r="BL87" s="953">
        <f t="shared" si="22"/>
        <v>0</v>
      </c>
      <c r="BM87" s="953">
        <f t="shared" si="23"/>
        <v>275140.26131891506</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42323</v>
      </c>
      <c r="AY88" s="20" t="str">
        <f>IF(IFERROR(比較地域マスタ!$AE23,"")=0,"",IFERROR(比較地域マスタ!$AE23,""))</f>
        <v>波佐見町</v>
      </c>
      <c r="AZ88" s="18"/>
      <c r="BA88" s="24">
        <v>17</v>
      </c>
      <c r="BB88" s="24">
        <v>1</v>
      </c>
      <c r="BC88" s="20" t="str">
        <f t="shared" si="24"/>
        <v>42323</v>
      </c>
      <c r="BD88" s="20" t="str">
        <f t="shared" si="25"/>
        <v>波佐見町</v>
      </c>
      <c r="BE88" s="953">
        <f>VLOOKUP(BC88&amp;"_令和4年度",データシート3!A:AB,MATCH("ea_"&amp;"太陽光（建物系）"&amp;"_年間発電",データシート3!$A$1:$AB$1,0),0)/10^3+VLOOKUP(BC88&amp;"_令和4年度",データシート3!A:AB,MATCH("ea_"&amp;"太陽光（土地系）"&amp;"_年間発電",データシート3!$A$1:$AB$1,0),0)/10^3</f>
        <v>520618.12900000002</v>
      </c>
      <c r="BF88" s="953">
        <f>VLOOKUP(BC88&amp;"_令和4年度",データシート3!A:AB,MATCH("ea_"&amp;"風力（陸上）"&amp;"_年間発電",データシート3!$A$1:$AB$1,0),0)/10^3</f>
        <v>4835.5569999999998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6.6230000000000002</v>
      </c>
      <c r="BI88" s="953">
        <f t="shared" si="26"/>
        <v>525460.30900000001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94410.669407309048</v>
      </c>
      <c r="BK88" s="953">
        <f t="shared" si="21"/>
        <v>431049.63959269098</v>
      </c>
      <c r="BL88" s="953">
        <f t="shared" si="22"/>
        <v>0</v>
      </c>
      <c r="BM88" s="953">
        <f t="shared" si="23"/>
        <v>431049.63959269098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42321</v>
      </c>
      <c r="AY89" s="20" t="str">
        <f>IF(IFERROR(比較地域マスタ!$AE24,"")=0,"",IFERROR(比較地域マスタ!$AE24,""))</f>
        <v>東彼杵町</v>
      </c>
      <c r="AZ89" s="18"/>
      <c r="BA89" s="24">
        <v>18</v>
      </c>
      <c r="BB89" s="24">
        <v>1</v>
      </c>
      <c r="BC89" s="20" t="str">
        <f t="shared" si="24"/>
        <v>42321</v>
      </c>
      <c r="BD89" s="20" t="str">
        <f t="shared" si="25"/>
        <v>東彼杵町</v>
      </c>
      <c r="BE89" s="953">
        <f>VLOOKUP(BC89&amp;"_令和4年度",データシート3!A:AB,MATCH("ea_"&amp;"太陽光（建物系）"&amp;"_年間発電",データシート3!$A$1:$AB$1,0),0)/10^3+VLOOKUP(BC89&amp;"_令和4年度",データシート3!A:AB,MATCH("ea_"&amp;"太陽光（土地系）"&amp;"_年間発電",データシート3!$A$1:$AB$1,0),0)/10^3</f>
        <v>754925.07400000002</v>
      </c>
      <c r="BF89" s="953">
        <f>VLOOKUP(BC89&amp;"_令和4年度",データシート3!A:AB,MATCH("ea_"&amp;"風力（陸上）"&amp;"_年間発電",データシート3!$A$1:$AB$1,0),0)/10^3</f>
        <v>130032.07</v>
      </c>
      <c r="BG89" s="953">
        <f>VLOOKUP(BC89&amp;"_令和4年度",データシート3!A:AB,MATCH("ea_"&amp;"中小水（河川）"&amp;"_年間発電",データシート3!$A$1:$AB$1,0),0)/10^3+VLOOKUP(BC89&amp;"_令和4年度",データシート3!A:AB,MATCH("ea_"&amp;"中小水（農業用水路）"&amp;"_年間発電",データシート3!$A$1:$AB$1,0),0)/10^3</f>
        <v>8377.3209999999999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229.09200000000004</v>
      </c>
      <c r="BI89" s="953">
        <f t="shared" si="26"/>
        <v>893563.55700000003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44077.89685185557</v>
      </c>
      <c r="BK89" s="953">
        <f t="shared" si="21"/>
        <v>849485.66014814447</v>
      </c>
      <c r="BL89" s="953">
        <f t="shared" si="22"/>
        <v>0</v>
      </c>
      <c r="BM89" s="953">
        <f t="shared" si="23"/>
        <v>849485.66014814447</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42207</v>
      </c>
      <c r="AY90" s="20" t="str">
        <f>IF(IFERROR(比較地域マスタ!$AE25,"")=0,"",IFERROR(比較地域マスタ!$AE25,""))</f>
        <v>平戸市</v>
      </c>
      <c r="AZ90" s="18"/>
      <c r="BA90" s="24">
        <v>19</v>
      </c>
      <c r="BB90" s="24">
        <v>1</v>
      </c>
      <c r="BC90" s="20" t="str">
        <f t="shared" si="24"/>
        <v>42207</v>
      </c>
      <c r="BD90" s="20" t="str">
        <f t="shared" si="25"/>
        <v>平戸市</v>
      </c>
      <c r="BE90" s="953">
        <f>VLOOKUP(BC90&amp;"_令和4年度",データシート3!A:AB,MATCH("ea_"&amp;"太陽光（建物系）"&amp;"_年間発電",データシート3!$A$1:$AB$1,0),0)/10^3+VLOOKUP(BC90&amp;"_令和4年度",データシート3!A:AB,MATCH("ea_"&amp;"太陽光（土地系）"&amp;"_年間発電",データシート3!$A$1:$AB$1,0),0)/10^3</f>
        <v>1879301.4879999999</v>
      </c>
      <c r="BF90" s="953">
        <f>VLOOKUP(BC90&amp;"_令和4年度",データシート3!A:AB,MATCH("ea_"&amp;"風力（陸上）"&amp;"_年間発電",データシート3!$A$1:$AB$1,0),0)/10^3</f>
        <v>372598.55300000007</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2251900.0410000002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138403.44366552544</v>
      </c>
      <c r="BK90" s="953">
        <f t="shared" si="21"/>
        <v>2113496.5973344748</v>
      </c>
      <c r="BL90" s="953">
        <f t="shared" si="22"/>
        <v>0</v>
      </c>
      <c r="BM90" s="953">
        <f t="shared" si="23"/>
        <v>2113496.5973344748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42208</v>
      </c>
      <c r="AY91" s="20" t="str">
        <f>IF(IFERROR(比較地域マスタ!$AE26,"")=0,"",IFERROR(比較地域マスタ!$AE26,""))</f>
        <v>松浦市</v>
      </c>
      <c r="BA91" s="24">
        <v>20</v>
      </c>
      <c r="BB91" s="24">
        <v>1</v>
      </c>
      <c r="BC91" s="20" t="str">
        <f t="shared" si="24"/>
        <v>42208</v>
      </c>
      <c r="BD91" s="20" t="str">
        <f t="shared" si="25"/>
        <v>松浦市</v>
      </c>
      <c r="BE91" s="953">
        <f>VLOOKUP(BC91&amp;"_令和4年度",データシート3!A:AB,MATCH("ea_"&amp;"太陽光（建物系）"&amp;"_年間発電",データシート3!$A$1:$AB$1,0),0)/10^3+VLOOKUP(BC91&amp;"_令和4年度",データシート3!A:AB,MATCH("ea_"&amp;"太陽光（土地系）"&amp;"_年間発電",データシート3!$A$1:$AB$1,0),0)/10^3</f>
        <v>1297742.22</v>
      </c>
      <c r="BF91" s="953">
        <f>VLOOKUP(BC91&amp;"_令和4年度",データシート3!A:AB,MATCH("ea_"&amp;"風力（陸上）"&amp;"_年間発電",データシート3!$A$1:$AB$1,0),0)/10^3</f>
        <v>96431.97500000002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2.762</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1394176.9570000002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141598.73683614787</v>
      </c>
      <c r="BK91" s="953">
        <f t="shared" si="21"/>
        <v>1252578.2201638522</v>
      </c>
      <c r="BL91" s="953">
        <f t="shared" si="22"/>
        <v>0</v>
      </c>
      <c r="BM91" s="953">
        <f t="shared" si="23"/>
        <v>1252578.2201638522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42214</v>
      </c>
      <c r="AY92" s="20" t="str">
        <f>IF(IFERROR(比較地域マスタ!$AE27,"")=0,"",IFERROR(比較地域マスタ!$AE27,""))</f>
        <v>南島原市</v>
      </c>
      <c r="AZ92" s="18"/>
      <c r="BA92" s="24">
        <v>21</v>
      </c>
      <c r="BB92" s="24">
        <v>1</v>
      </c>
      <c r="BC92" s="20" t="str">
        <f t="shared" si="24"/>
        <v>42214</v>
      </c>
      <c r="BD92" s="20" t="str">
        <f t="shared" si="25"/>
        <v>南島原市</v>
      </c>
      <c r="BE92" s="953">
        <f>VLOOKUP(BC92&amp;"_令和4年度",データシート3!A:AB,MATCH("ea_"&amp;"太陽光（建物系）"&amp;"_年間発電",データシート3!$A$1:$AB$1,0),0)/10^3+VLOOKUP(BC92&amp;"_令和4年度",データシート3!A:AB,MATCH("ea_"&amp;"太陽光（土地系）"&amp;"_年間発電",データシート3!$A$1:$AB$1,0),0)/10^3</f>
        <v>3248031.5180000002</v>
      </c>
      <c r="BF92" s="953">
        <f>VLOOKUP(BC92&amp;"_令和4年度",データシート3!A:AB,MATCH("ea_"&amp;"風力（陸上）"&amp;"_年間発電",データシート3!$A$1:$AB$1,0),0)/10^3</f>
        <v>29535.691999999995</v>
      </c>
      <c r="BG92" s="953">
        <f>VLOOKUP(BC92&amp;"_令和4年度",データシート3!A:AB,MATCH("ea_"&amp;"中小水（河川）"&amp;"_年間発電",データシート3!$A$1:$AB$1,0),0)/10^3+VLOOKUP(BC92&amp;"_令和4年度",データシート3!A:AB,MATCH("ea_"&amp;"中小水（農業用水路）"&amp;"_年間発電",データシート3!$A$1:$AB$1,0),0)/10^3</f>
        <v>10111.254999999999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36265.410000000003</v>
      </c>
      <c r="BI92" s="953">
        <f t="shared" si="26"/>
        <v>3323943.875</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171836.36437279862</v>
      </c>
      <c r="BK92" s="953">
        <f>BI92-BJ92</f>
        <v>3152107.5106272013</v>
      </c>
      <c r="BL92" s="953">
        <f t="shared" si="22"/>
        <v>0</v>
      </c>
      <c r="BM92" s="953">
        <f t="shared" si="23"/>
        <v>3152107.5106272013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佐世保市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42202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19</v>
      </c>
      <c r="H7" s="786">
        <f t="shared" si="2"/>
        <v>17</v>
      </c>
      <c r="I7" s="786">
        <f t="shared" si="2"/>
        <v>21</v>
      </c>
      <c r="J7" s="786">
        <f t="shared" si="2"/>
        <v>20</v>
      </c>
      <c r="K7" s="787">
        <f t="shared" si="2"/>
        <v>20</v>
      </c>
      <c r="L7" s="787">
        <f t="shared" si="2"/>
        <v>19</v>
      </c>
      <c r="M7" s="787">
        <f t="shared" si="2"/>
        <v>21</v>
      </c>
      <c r="N7" s="787">
        <f t="shared" si="2"/>
        <v>22</v>
      </c>
      <c r="O7" s="787">
        <f>SUM(O8:O13)</f>
        <v>18</v>
      </c>
      <c r="P7" s="787">
        <f t="shared" si="2"/>
        <v>18</v>
      </c>
      <c r="Q7" s="788">
        <f>SUM(Q8:Q13)</f>
        <v>18</v>
      </c>
      <c r="R7" s="1028">
        <f t="shared" si="2"/>
        <v>138.37800000000001</v>
      </c>
      <c r="S7" s="1029">
        <f t="shared" si="2"/>
        <v>176.82999999999998</v>
      </c>
      <c r="T7" s="1029">
        <f t="shared" si="2"/>
        <v>245.51600000000002</v>
      </c>
      <c r="U7" s="1029">
        <f t="shared" si="2"/>
        <v>231.45499999999998</v>
      </c>
      <c r="V7" s="1029">
        <f t="shared" si="2"/>
        <v>244.56899999999999</v>
      </c>
      <c r="W7" s="1029">
        <f t="shared" si="2"/>
        <v>182.15000000000003</v>
      </c>
      <c r="X7" s="1029">
        <f t="shared" si="2"/>
        <v>180.03200000000001</v>
      </c>
      <c r="Y7" s="1029">
        <f t="shared" si="2"/>
        <v>158.35</v>
      </c>
      <c r="Z7" s="1029">
        <f>SUM(Z8:Z13)</f>
        <v>145.70400000000001</v>
      </c>
      <c r="AA7" s="1029">
        <f>SUM(AA8:AA13)</f>
        <v>126.142</v>
      </c>
      <c r="AB7" s="1030">
        <f t="shared" si="2"/>
        <v>122.684</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1</v>
      </c>
      <c r="J9" s="803">
        <f>VLOOKUP($D$3&amp;"_"&amp;J$3,データシート1!$A:$BT,MATCH($G$2&amp;"_"&amp;$C9,データシート1!$A$1:$BT$1,0),0)</f>
        <v>1</v>
      </c>
      <c r="K9" s="804">
        <f>VLOOKUP($D$3&amp;"_"&amp;K$3,データシート1!$A:$BT,MATCH($G$2&amp;"_"&amp;$C9,データシート1!$A$1:$BT$1,0),0)</f>
        <v>1</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2.4910000000000001</v>
      </c>
      <c r="U9" s="1035">
        <f>VLOOKUP($D$3&amp;"_"&amp;U$3,データシート1!$A:$BT,MATCH($R$2&amp;"_"&amp;$C9,データシート1!$A$1:$BT$1,0),0)</f>
        <v>2.306</v>
      </c>
      <c r="V9" s="1035">
        <f>VLOOKUP($D$3&amp;"_"&amp;V$3,データシート1!$A:$BT,MATCH($R$2&amp;"_"&amp;$C9,データシート1!$A$1:$BT$1,0),0)</f>
        <v>2.5289999999999999</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5</v>
      </c>
      <c r="H10" s="803">
        <f>VLOOKUP($D$3&amp;"_"&amp;H$3,データシート1!$A:$BT,MATCH($G$2&amp;"_"&amp;$C10,データシート1!$A$1:$BT$1,0),0)</f>
        <v>4</v>
      </c>
      <c r="I10" s="803">
        <f>VLOOKUP($D$3&amp;"_"&amp;I$3,データシート1!$A:$BT,MATCH($G$2&amp;"_"&amp;$C10,データシート1!$A$1:$BT$1,0),0)</f>
        <v>5</v>
      </c>
      <c r="J10" s="803">
        <f>VLOOKUP($D$3&amp;"_"&amp;J$3,データシート1!$A:$BT,MATCH($G$2&amp;"_"&amp;$C10,データシート1!$A$1:$BT$1,0),0)</f>
        <v>5</v>
      </c>
      <c r="K10" s="804">
        <f>VLOOKUP($D$3&amp;"_"&amp;K$3,データシート1!$A:$BT,MATCH($G$2&amp;"_"&amp;$C10,データシート1!$A$1:$BT$1,0),0)</f>
        <v>5</v>
      </c>
      <c r="L10" s="804">
        <f>VLOOKUP($D$3&amp;"_"&amp;L$3,データシート1!$A:$BT,MATCH($G$2&amp;"_"&amp;$C10,データシート1!$A$1:$BT$1,0),0)</f>
        <v>5</v>
      </c>
      <c r="M10" s="804">
        <f>VLOOKUP($D$3&amp;"_"&amp;M$3,データシート1!$A:$BT,MATCH($G$2&amp;"_"&amp;$C10,データシート1!$A$1:$BT$1,0),0)</f>
        <v>5</v>
      </c>
      <c r="N10" s="804">
        <f>VLOOKUP($D$3&amp;"_"&amp;N$3,データシート1!$A:$BT,MATCH($G$2&amp;"_"&amp;$C10,データシート1!$A$1:$BT$1,0),0)</f>
        <v>6</v>
      </c>
      <c r="O10" s="804">
        <f>VLOOKUP($D$3&amp;"_"&amp;O$3,データシート1!$A:$BT,MATCH($G$2&amp;"_"&amp;$C10,データシート1!$A$1:$BT$1,0),0)</f>
        <v>5</v>
      </c>
      <c r="P10" s="804">
        <f>VLOOKUP($D$3&amp;"_"&amp;P$3,データシート1!$A:$BT,MATCH($G$2&amp;"_"&amp;$C10,データシート1!$A$1:$BT$1,0),0)</f>
        <v>6</v>
      </c>
      <c r="Q10" s="805">
        <f>VLOOKUP($D$3&amp;"_"&amp;Q$3,データシート1!$A:$BT,MATCH($G$2&amp;"_"&amp;$C10,データシート1!$A$1:$BT$1,0),0)</f>
        <v>6</v>
      </c>
      <c r="R10" s="1034">
        <f>VLOOKUP($D$3&amp;"_"&amp;R$3,データシート1!$A:$BT,MATCH($R$2&amp;"_"&amp;$C10,データシート1!$A$1:$BT$1,0),0)</f>
        <v>54.692999999999998</v>
      </c>
      <c r="S10" s="1035">
        <f>VLOOKUP($D$3&amp;"_"&amp;S$3,データシート1!$A:$BT,MATCH($R$2&amp;"_"&amp;$C10,データシート1!$A$1:$BT$1,0),0)</f>
        <v>44.143000000000001</v>
      </c>
      <c r="T10" s="1035">
        <f>VLOOKUP($D$3&amp;"_"&amp;T$3,データシート1!$A:$BT,MATCH($R$2&amp;"_"&amp;$C10,データシート1!$A$1:$BT$1,0),0)</f>
        <v>55.994999999999997</v>
      </c>
      <c r="U10" s="1035">
        <f>VLOOKUP($D$3&amp;"_"&amp;U$3,データシート1!$A:$BT,MATCH($R$2&amp;"_"&amp;$C10,データシート1!$A$1:$BT$1,0),0)</f>
        <v>60.344000000000001</v>
      </c>
      <c r="V10" s="1035">
        <f>VLOOKUP($D$3&amp;"_"&amp;V$3,データシート1!$A:$BT,MATCH($R$2&amp;"_"&amp;$C10,データシート1!$A$1:$BT$1,0),0)</f>
        <v>56.761000000000003</v>
      </c>
      <c r="W10" s="1035">
        <f>VLOOKUP($D$3&amp;"_"&amp;W$3,データシート1!$A:$BT,MATCH($R$2&amp;"_"&amp;$C10,データシート1!$A$1:$BT$1,0),0)</f>
        <v>55.012</v>
      </c>
      <c r="X10" s="1035">
        <f>VLOOKUP($D$3&amp;"_"&amp;X$3,データシート1!$A:$BT,MATCH($R$2&amp;"_"&amp;$C10,データシート1!$A$1:$BT$1,0),0)</f>
        <v>51.435000000000002</v>
      </c>
      <c r="Y10" s="1035">
        <f>VLOOKUP($D$3&amp;"_"&amp;Y$3,データシート1!$A:$BT,MATCH($R$2&amp;"_"&amp;$C10,データシート1!$A$1:$BT$1,0),0)</f>
        <v>53.296999999999997</v>
      </c>
      <c r="Z10" s="1035">
        <f>VLOOKUP($D$3&amp;"_"&amp;Z$3,データシート1!$A:$BT,MATCH($R$2&amp;"_"&amp;$C10,データシート1!$A$1:$BT$1,0),0)</f>
        <v>47.932000000000002</v>
      </c>
      <c r="AA10" s="1035">
        <f>VLOOKUP($D$3&amp;"_"&amp;AA$3,データシート1!$A:$BT,MATCH($R$2&amp;"_"&amp;$C10,データシート1!$A$1:$BT$1,0),0)</f>
        <v>41.984999999999999</v>
      </c>
      <c r="AB10" s="1036">
        <f>VLOOKUP($D$3&amp;"_"&amp;AB$3,データシート1!$A:$BT,MATCH($R$2&amp;"_"&amp;$C10,データシート1!$A$1:$BT$1,0),0)</f>
        <v>39.429000000000002</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12</v>
      </c>
      <c r="H11" s="803">
        <f>VLOOKUP($D$3&amp;"_"&amp;H$3,データシート1!$A:$BT,MATCH($G$2&amp;"_"&amp;$C11,データシート1!$A$1:$BT$1,0),0)</f>
        <v>11</v>
      </c>
      <c r="I11" s="803">
        <f>VLOOKUP($D$3&amp;"_"&amp;I$3,データシート1!$A:$BT,MATCH($G$2&amp;"_"&amp;$C11,データシート1!$A$1:$BT$1,0),0)</f>
        <v>13</v>
      </c>
      <c r="J11" s="803">
        <f>VLOOKUP($D$3&amp;"_"&amp;J$3,データシート1!$A:$BT,MATCH($G$2&amp;"_"&amp;$C11,データシート1!$A$1:$BT$1,0),0)</f>
        <v>12</v>
      </c>
      <c r="K11" s="804">
        <f>VLOOKUP($D$3&amp;"_"&amp;K$3,データシート1!$A:$BT,MATCH($G$2&amp;"_"&amp;$C11,データシート1!$A$1:$BT$1,0),0)</f>
        <v>12</v>
      </c>
      <c r="L11" s="804">
        <f>VLOOKUP($D$3&amp;"_"&amp;L$3,データシート1!$A:$BT,MATCH($G$2&amp;"_"&amp;$C11,データシート1!$A$1:$BT$1,0),0)</f>
        <v>12</v>
      </c>
      <c r="M11" s="804">
        <f>VLOOKUP($D$3&amp;"_"&amp;M$3,データシート1!$A:$BT,MATCH($G$2&amp;"_"&amp;$C11,データシート1!$A$1:$BT$1,0),0)</f>
        <v>14</v>
      </c>
      <c r="N11" s="804">
        <f>VLOOKUP($D$3&amp;"_"&amp;N$3,データシート1!$A:$BT,MATCH($G$2&amp;"_"&amp;$C11,データシート1!$A$1:$BT$1,0),0)</f>
        <v>14</v>
      </c>
      <c r="O11" s="804">
        <f>VLOOKUP($D$3&amp;"_"&amp;O$3,データシート1!$A:$BT,MATCH($G$2&amp;"_"&amp;$C11,データシート1!$A$1:$BT$1,0),0)</f>
        <v>12</v>
      </c>
      <c r="P11" s="804">
        <f>VLOOKUP($D$3&amp;"_"&amp;P$3,データシート1!$A:$BT,MATCH($G$2&amp;"_"&amp;$C11,データシート1!$A$1:$BT$1,0),0)</f>
        <v>11</v>
      </c>
      <c r="Q11" s="805">
        <f>VLOOKUP($D$3&amp;"_"&amp;Q$3,データシート1!$A:$BT,MATCH($G$2&amp;"_"&amp;$C11,データシート1!$A$1:$BT$1,0),0)</f>
        <v>11</v>
      </c>
      <c r="R11" s="1034">
        <f>VLOOKUP($D$3&amp;"_"&amp;R$3,データシート1!$A:$BT,MATCH($R$2&amp;"_"&amp;$C11,データシート1!$A$1:$BT$1,0),0)</f>
        <v>54.493000000000002</v>
      </c>
      <c r="S11" s="1035">
        <f>VLOOKUP($D$3&amp;"_"&amp;S$3,データシート1!$A:$BT,MATCH($R$2&amp;"_"&amp;$C11,データシート1!$A$1:$BT$1,0),0)</f>
        <v>57.442999999999998</v>
      </c>
      <c r="T11" s="1035">
        <f>VLOOKUP($D$3&amp;"_"&amp;T$3,データシート1!$A:$BT,MATCH($R$2&amp;"_"&amp;$C11,データシート1!$A$1:$BT$1,0),0)</f>
        <v>71.871000000000009</v>
      </c>
      <c r="U11" s="1035">
        <f>VLOOKUP($D$3&amp;"_"&amp;U$3,データシート1!$A:$BT,MATCH($R$2&amp;"_"&amp;$C11,データシート1!$A$1:$BT$1,0),0)</f>
        <v>72.878</v>
      </c>
      <c r="V11" s="1035">
        <f>VLOOKUP($D$3&amp;"_"&amp;V$3,データシート1!$A:$BT,MATCH($R$2&amp;"_"&amp;$C11,データシート1!$A$1:$BT$1,0),0)</f>
        <v>81.208999999999989</v>
      </c>
      <c r="W11" s="1035">
        <f>VLOOKUP($D$3&amp;"_"&amp;W$3,データシート1!$A:$BT,MATCH($R$2&amp;"_"&amp;$C11,データシート1!$A$1:$BT$1,0),0)</f>
        <v>73.833000000000013</v>
      </c>
      <c r="X11" s="1035">
        <f>VLOOKUP($D$3&amp;"_"&amp;X$3,データシート1!$A:$BT,MATCH($R$2&amp;"_"&amp;$C11,データシート1!$A$1:$BT$1,0),0)</f>
        <v>119.48</v>
      </c>
      <c r="Y11" s="1035">
        <f>VLOOKUP($D$3&amp;"_"&amp;Y$3,データシート1!$A:$BT,MATCH($R$2&amp;"_"&amp;$C11,データシート1!$A$1:$BT$1,0),0)</f>
        <v>96.480999999999995</v>
      </c>
      <c r="Z11" s="1035">
        <f>VLOOKUP($D$3&amp;"_"&amp;Z$3,データシート1!$A:$BT,MATCH($R$2&amp;"_"&amp;$C11,データシート1!$A$1:$BT$1,0),0)</f>
        <v>96.983999999999995</v>
      </c>
      <c r="AA11" s="1035">
        <f>VLOOKUP($D$3&amp;"_"&amp;AA$3,データシート1!$A:$BT,MATCH($R$2&amp;"_"&amp;$C11,データシート1!$A$1:$BT$1,0),0)</f>
        <v>83.36</v>
      </c>
      <c r="AB11" s="1036">
        <f>VLOOKUP($D$3&amp;"_"&amp;AB$3,データシート1!$A:$BT,MATCH($R$2&amp;"_"&amp;$C11,データシート1!$A$1:$BT$1,0),0)</f>
        <v>82.734999999999999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2</v>
      </c>
      <c r="H12" s="811">
        <f>VLOOKUP($D$3&amp;"_"&amp;H$3,データシート1!$A:$BT,MATCH($G$2&amp;"_"&amp;$C12,データシート1!$A$1:$BT$1,0),0)</f>
        <v>2</v>
      </c>
      <c r="I12" s="811">
        <f>VLOOKUP($D$3&amp;"_"&amp;I$3,データシート1!$A:$BT,MATCH($G$2&amp;"_"&amp;$C12,データシート1!$A$1:$BT$1,0),0)</f>
        <v>2</v>
      </c>
      <c r="J12" s="811">
        <f>VLOOKUP($D$3&amp;"_"&amp;J$3,データシート1!$A:$BT,MATCH($G$2&amp;"_"&amp;$C12,データシート1!$A$1:$BT$1,0),0)</f>
        <v>2</v>
      </c>
      <c r="K12" s="812">
        <f>VLOOKUP($D$3&amp;"_"&amp;K$3,データシート1!$A:$BT,MATCH($G$2&amp;"_"&amp;$C12,データシート1!$A$1:$BT$1,0),0)</f>
        <v>2</v>
      </c>
      <c r="L12" s="812">
        <f>VLOOKUP($D$3&amp;"_"&amp;L$3,データシート1!$A:$BT,MATCH($G$2&amp;"_"&amp;$C12,データシート1!$A$1:$BT$1,0),0)</f>
        <v>2</v>
      </c>
      <c r="M12" s="812">
        <f>VLOOKUP($D$3&amp;"_"&amp;M$3,データシート1!$A:$BT,MATCH($G$2&amp;"_"&amp;$C12,データシート1!$A$1:$BT$1,0),0)</f>
        <v>2</v>
      </c>
      <c r="N12" s="812">
        <f>VLOOKUP($D$3&amp;"_"&amp;N$3,データシート1!$A:$BT,MATCH($G$2&amp;"_"&amp;$C12,データシート1!$A$1:$BT$1,0),0)</f>
        <v>2</v>
      </c>
      <c r="O12" s="812">
        <f>VLOOKUP($D$3&amp;"_"&amp;O$3,データシート1!$A:$BT,MATCH($G$2&amp;"_"&amp;$C12,データシート1!$A$1:$BT$1,0),0)</f>
        <v>1</v>
      </c>
      <c r="P12" s="812">
        <f>VLOOKUP($D$3&amp;"_"&amp;P$3,データシート1!$A:$BT,MATCH($G$2&amp;"_"&amp;$C12,データシート1!$A$1:$BT$1,0),0)</f>
        <v>1</v>
      </c>
      <c r="Q12" s="813">
        <f>VLOOKUP($D$3&amp;"_"&amp;Q$3,データシート1!$A:$BT,MATCH($G$2&amp;"_"&amp;$C12,データシート1!$A$1:$BT$1,0),0)</f>
        <v>1</v>
      </c>
      <c r="R12" s="1037">
        <f>VLOOKUP($D$3&amp;"_"&amp;R$3,データシート1!$A:$BT,MATCH($R$2&amp;"_"&amp;$C12,データシート1!$A$1:$BT$1,0),0)</f>
        <v>29.192</v>
      </c>
      <c r="S12" s="1038">
        <f>VLOOKUP($D$3&amp;"_"&amp;S$3,データシート1!$A:$BT,MATCH($R$2&amp;"_"&amp;$C12,データシート1!$A$1:$BT$1,0),0)</f>
        <v>75.244</v>
      </c>
      <c r="T12" s="1038">
        <f>VLOOKUP($D$3&amp;"_"&amp;T$3,データシート1!$A:$BT,MATCH($R$2&amp;"_"&amp;$C12,データシート1!$A$1:$BT$1,0),0)</f>
        <v>115.15900000000001</v>
      </c>
      <c r="U12" s="1038">
        <f>VLOOKUP($D$3&amp;"_"&amp;U$3,データシート1!$A:$BT,MATCH($R$2&amp;"_"&amp;$C12,データシート1!$A$1:$BT$1,0),0)</f>
        <v>95.927000000000007</v>
      </c>
      <c r="V12" s="1038">
        <f>VLOOKUP($D$3&amp;"_"&amp;V$3,データシート1!$A:$BT,MATCH($R$2&amp;"_"&amp;$C12,データシート1!$A$1:$BT$1,0),0)</f>
        <v>104.07</v>
      </c>
      <c r="W12" s="1038">
        <f>VLOOKUP($D$3&amp;"_"&amp;W$3,データシート1!$A:$BT,MATCH($R$2&amp;"_"&amp;$C12,データシート1!$A$1:$BT$1,0),0)</f>
        <v>53.305</v>
      </c>
      <c r="X12" s="1038">
        <f>VLOOKUP($D$3&amp;"_"&amp;X$3,データシート1!$A:$BT,MATCH($R$2&amp;"_"&amp;$C12,データシート1!$A$1:$BT$1,0),0)</f>
        <v>9.1170000000000009</v>
      </c>
      <c r="Y12" s="1038">
        <f>VLOOKUP($D$3&amp;"_"&amp;Y$3,データシート1!$A:$BT,MATCH($R$2&amp;"_"&amp;$C12,データシート1!$A$1:$BT$1,0),0)</f>
        <v>8.5719999999999992</v>
      </c>
      <c r="Z12" s="1038">
        <f>VLOOKUP($D$3&amp;"_"&amp;Z$3,データシート1!$A:$BT,MATCH($R$2&amp;"_"&amp;$C12,データシート1!$A$1:$BT$1,0),0)</f>
        <v>0.78800000000000003</v>
      </c>
      <c r="AA12" s="1038">
        <f>VLOOKUP($D$3&amp;"_"&amp;AA$3,データシート1!$A:$BT,MATCH($R$2&amp;"_"&amp;$C12,データシート1!$A$1:$BT$1,0),0)</f>
        <v>0.79700000000000004</v>
      </c>
      <c r="AB12" s="1039">
        <f>VLOOKUP($D$3&amp;"_"&amp;AB$3,データシート1!$A:$BT,MATCH($R$2&amp;"_"&amp;$C12,データシート1!$A$1:$BT$1,0),0)</f>
        <v>0.52</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1</v>
      </c>
      <c r="J20" s="829">
        <f>VLOOKUP($D$3&amp;"_"&amp;J$3,データシート2!$A:$SI,MATCH($G$2&amp;"_"&amp;$B20,データシート2!$A$1:$SI$1,0),0)</f>
        <v>1</v>
      </c>
      <c r="K20" s="830">
        <f>VLOOKUP($D$3&amp;"_"&amp;K$3,データシート2!$A:$SI,MATCH($G$2&amp;"_"&amp;$B20,データシート2!$A$1:$SI$1,0),0)</f>
        <v>1</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2.4910000000000001</v>
      </c>
      <c r="U20" s="1044">
        <f>VLOOKUP($D$3&amp;"_"&amp;U$3,データシート2!$A:$SI,MATCH($R$2&amp;"_"&amp;$B20,データシート2!$A$1:$SI$1,0),0)</f>
        <v>2.306</v>
      </c>
      <c r="V20" s="1044">
        <f>VLOOKUP($D$3&amp;"_"&amp;V$3,データシート2!$A:$SI,MATCH($R$2&amp;"_"&amp;$B20,データシート2!$A$1:$SI$1,0),0)</f>
        <v>2.5289999999999999</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1</v>
      </c>
      <c r="J21" s="858">
        <f>VLOOKUP($D$3&amp;"_"&amp;J$3,データシート2!$A:$SI,MATCH($G$2&amp;"_"&amp;$C21,データシート2!$A$1:$SI$1,0),0)</f>
        <v>1</v>
      </c>
      <c r="K21" s="859">
        <f>VLOOKUP($D$3&amp;"_"&amp;K$3,データシート2!$A:$SI,MATCH($G$2&amp;"_"&amp;$C21,データシート2!$A$1:$SI$1,0),0)</f>
        <v>1</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2.4910000000000001</v>
      </c>
      <c r="U21" s="1054">
        <f>VLOOKUP($D$3&amp;"_"&amp;U$3,データシート2!$A:$SI,MATCH($R$2&amp;"_"&amp;$C21,データシート2!$A$1:$SI$1,0),0)</f>
        <v>2.306</v>
      </c>
      <c r="V21" s="1054">
        <f>VLOOKUP($D$3&amp;"_"&amp;V$3,データシート2!$A:$SI,MATCH($R$2&amp;"_"&amp;$C21,データシート2!$A$1:$SI$1,0),0)</f>
        <v>2.5289999999999999</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5</v>
      </c>
      <c r="H26" s="829">
        <f>VLOOKUP($D$3&amp;"_"&amp;H$3,データシート2!$A:$SI,MATCH($G$2&amp;"_"&amp;$B26,データシート2!$A$1:$SI$1,0),0)</f>
        <v>4</v>
      </c>
      <c r="I26" s="829">
        <f>VLOOKUP($D$3&amp;"_"&amp;I$3,データシート2!$A:$SI,MATCH($G$2&amp;"_"&amp;$B26,データシート2!$A$1:$SI$1,0),0)</f>
        <v>5</v>
      </c>
      <c r="J26" s="829">
        <f>VLOOKUP($D$3&amp;"_"&amp;J$3,データシート2!$A:$SI,MATCH($G$2&amp;"_"&amp;$B26,データシート2!$A$1:$SI$1,0),0)</f>
        <v>5</v>
      </c>
      <c r="K26" s="830">
        <f>VLOOKUP($D$3&amp;"_"&amp;K$3,データシート2!$A:$SI,MATCH($G$2&amp;"_"&amp;$B26,データシート2!$A$1:$SI$1,0),0)</f>
        <v>5</v>
      </c>
      <c r="L26" s="830">
        <f>VLOOKUP($D$3&amp;"_"&amp;L$3,データシート2!$A:$SI,MATCH($G$2&amp;"_"&amp;$B26,データシート2!$A$1:$SI$1,0),0)</f>
        <v>5</v>
      </c>
      <c r="M26" s="830">
        <f>VLOOKUP($D$3&amp;"_"&amp;M$3,データシート2!$A:$SI,MATCH($G$2&amp;"_"&amp;$B26,データシート2!$A$1:$SI$1,0),0)</f>
        <v>5</v>
      </c>
      <c r="N26" s="830">
        <f>VLOOKUP($D$3&amp;"_"&amp;N$3,データシート2!$A:$SI,MATCH($G$2&amp;"_"&amp;$B26,データシート2!$A$1:$SI$1,0),0)</f>
        <v>6</v>
      </c>
      <c r="O26" s="830">
        <f>VLOOKUP($D$3&amp;"_"&amp;O$3,データシート2!$A:$SI,MATCH($G$2&amp;"_"&amp;$B26,データシート2!$A$1:$SI$1,0),0)</f>
        <v>5</v>
      </c>
      <c r="P26" s="830">
        <f>VLOOKUP($D$3&amp;"_"&amp;P$3,データシート2!$A:$SI,MATCH($G$2&amp;"_"&amp;$B26,データシート2!$A$1:$SI$1,0),0)</f>
        <v>6</v>
      </c>
      <c r="Q26" s="831">
        <f>VLOOKUP($D$3&amp;"_"&amp;Q$3,データシート2!$A:$SI,MATCH($G$2&amp;"_"&amp;$B26,データシート2!$A$1:$SI$1,0),0)</f>
        <v>6</v>
      </c>
      <c r="R26" s="1043">
        <f>VLOOKUP($D$3&amp;"_"&amp;R$3,データシート2!$A:$SI,MATCH($R$2&amp;"_"&amp;$B26,データシート2!$A$1:$SI$1,0),0)</f>
        <v>54.692999999999998</v>
      </c>
      <c r="S26" s="1044">
        <f>VLOOKUP($D$3&amp;"_"&amp;S$3,データシート2!$A:$SI,MATCH($R$2&amp;"_"&amp;$B26,データシート2!$A$1:$SI$1,0),0)</f>
        <v>44.143000000000001</v>
      </c>
      <c r="T26" s="1044">
        <f>VLOOKUP($D$3&amp;"_"&amp;T$3,データシート2!$A:$SI,MATCH($R$2&amp;"_"&amp;$B26,データシート2!$A$1:$SI$1,0),0)</f>
        <v>55.994999999999997</v>
      </c>
      <c r="U26" s="1044">
        <f>VLOOKUP($D$3&amp;"_"&amp;U$3,データシート2!$A:$SI,MATCH($R$2&amp;"_"&amp;$B26,データシート2!$A$1:$SI$1,0),0)</f>
        <v>60.344000000000001</v>
      </c>
      <c r="V26" s="1044">
        <f>VLOOKUP($D$3&amp;"_"&amp;V$3,データシート2!$A:$SI,MATCH($R$2&amp;"_"&amp;$B26,データシート2!$A$1:$SI$1,0),0)</f>
        <v>56.761000000000003</v>
      </c>
      <c r="W26" s="1044">
        <f>VLOOKUP($D$3&amp;"_"&amp;W$3,データシート2!$A:$SI,MATCH($R$2&amp;"_"&amp;$B26,データシート2!$A$1:$SI$1,0),0)</f>
        <v>55.012</v>
      </c>
      <c r="X26" s="1044">
        <f>VLOOKUP($D$3&amp;"_"&amp;X$3,データシート2!$A:$SI,MATCH($R$2&amp;"_"&amp;$B26,データシート2!$A$1:$SI$1,0),0)</f>
        <v>51.435000000000002</v>
      </c>
      <c r="Y26" s="1044">
        <f>VLOOKUP($D$3&amp;"_"&amp;Y$3,データシート2!$A:$SI,MATCH($R$2&amp;"_"&amp;$B26,データシート2!$A$1:$SI$1,0),0)</f>
        <v>53.296999999999997</v>
      </c>
      <c r="Z26" s="1044">
        <f>VLOOKUP($D$3&amp;"_"&amp;Z$3,データシート2!$A:$SI,MATCH($R$2&amp;"_"&amp;$B26,データシート2!$A$1:$SI$1,0),0)</f>
        <v>47.932000000000002</v>
      </c>
      <c r="AA26" s="1044">
        <f>VLOOKUP($D$3&amp;"_"&amp;AA$3,データシート2!$A:$SI,MATCH($R$2&amp;"_"&amp;$B26,データシート2!$A$1:$SI$1,0),0)</f>
        <v>41.984999999999999</v>
      </c>
      <c r="AB26" s="1045">
        <f>VLOOKUP($D$3&amp;"_"&amp;AB$3,データシート2!$A:$SI,MATCH($R$2&amp;"_"&amp;$B26,データシート2!$A$1:$SI$1,0),0)</f>
        <v>39.429000000000002</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2</v>
      </c>
      <c r="H27" s="838">
        <f>VLOOKUP($D$3&amp;"_"&amp;H$3,データシート2!$A:$SI,MATCH($G$2&amp;"_"&amp;$C27,データシート2!$A$1:$SI$1,0),0)</f>
        <v>1</v>
      </c>
      <c r="I27" s="838">
        <f>VLOOKUP($D$3&amp;"_"&amp;I$3,データシート2!$A:$SI,MATCH($G$2&amp;"_"&amp;$C27,データシート2!$A$1:$SI$1,0),0)</f>
        <v>2</v>
      </c>
      <c r="J27" s="838">
        <f>VLOOKUP($D$3&amp;"_"&amp;J$3,データシート2!$A:$SI,MATCH($G$2&amp;"_"&amp;$C27,データシート2!$A$1:$SI$1,0),0)</f>
        <v>2</v>
      </c>
      <c r="K27" s="839">
        <f>VLOOKUP($D$3&amp;"_"&amp;K$3,データシート2!$A:$SI,MATCH($G$2&amp;"_"&amp;$C27,データシート2!$A$1:$SI$1,0),0)</f>
        <v>2</v>
      </c>
      <c r="L27" s="839">
        <f>VLOOKUP($D$3&amp;"_"&amp;L$3,データシート2!$A:$SI,MATCH($G$2&amp;"_"&amp;$C27,データシート2!$A$1:$SI$1,0),0)</f>
        <v>2</v>
      </c>
      <c r="M27" s="839">
        <f>VLOOKUP($D$3&amp;"_"&amp;M$3,データシート2!$A:$SI,MATCH($G$2&amp;"_"&amp;$C27,データシート2!$A$1:$SI$1,0),0)</f>
        <v>2</v>
      </c>
      <c r="N27" s="839">
        <f>VLOOKUP($D$3&amp;"_"&amp;N$3,データシート2!$A:$SI,MATCH($G$2&amp;"_"&amp;$C27,データシート2!$A$1:$SI$1,0),0)</f>
        <v>2</v>
      </c>
      <c r="O27" s="839">
        <f>VLOOKUP($D$3&amp;"_"&amp;O$3,データシート2!$A:$SI,MATCH($G$2&amp;"_"&amp;$C27,データシート2!$A$1:$SI$1,0),0)</f>
        <v>1</v>
      </c>
      <c r="P27" s="839">
        <f>VLOOKUP($D$3&amp;"_"&amp;P$3,データシート2!$A:$SI,MATCH($G$2&amp;"_"&amp;$C27,データシート2!$A$1:$SI$1,0),0)</f>
        <v>2</v>
      </c>
      <c r="Q27" s="840">
        <f>VLOOKUP($D$3&amp;"_"&amp;Q$3,データシート2!$A:$SI,MATCH($G$2&amp;"_"&amp;$C27,データシート2!$A$1:$SI$1,0),0)</f>
        <v>2</v>
      </c>
      <c r="R27" s="1052">
        <f>VLOOKUP($D$3&amp;"_"&amp;R$3,データシート2!$A:$SI,MATCH($R$2&amp;"_"&amp;$C27,データシート2!$A$1:$SI$1,0),0)</f>
        <v>13.295999999999999</v>
      </c>
      <c r="S27" s="1047">
        <f>VLOOKUP($D$3&amp;"_"&amp;S$3,データシート2!$A:$SI,MATCH($R$2&amp;"_"&amp;$C27,データシート2!$A$1:$SI$1,0),0)</f>
        <v>3.8879999999999999</v>
      </c>
      <c r="T27" s="1047">
        <f>VLOOKUP($D$3&amp;"_"&amp;T$3,データシート2!$A:$SI,MATCH($R$2&amp;"_"&amp;$C27,データシート2!$A$1:$SI$1,0),0)</f>
        <v>14.605</v>
      </c>
      <c r="U27" s="1047">
        <f>VLOOKUP($D$3&amp;"_"&amp;U$3,データシート2!$A:$SI,MATCH($R$2&amp;"_"&amp;$C27,データシート2!$A$1:$SI$1,0),0)</f>
        <v>16.257000000000001</v>
      </c>
      <c r="V27" s="1047">
        <f>VLOOKUP($D$3&amp;"_"&amp;V$3,データシート2!$A:$SI,MATCH($R$2&amp;"_"&amp;$C27,データシート2!$A$1:$SI$1,0),0)</f>
        <v>13.11</v>
      </c>
      <c r="W27" s="1047">
        <f>VLOOKUP($D$3&amp;"_"&amp;W$3,データシート2!$A:$SI,MATCH($R$2&amp;"_"&amp;$C27,データシート2!$A$1:$SI$1,0),0)</f>
        <v>10.128</v>
      </c>
      <c r="X27" s="1047">
        <f>VLOOKUP($D$3&amp;"_"&amp;X$3,データシート2!$A:$SI,MATCH($R$2&amp;"_"&amp;$C27,データシート2!$A$1:$SI$1,0),0)</f>
        <v>9.7170000000000005</v>
      </c>
      <c r="Y27" s="1047">
        <f>VLOOKUP($D$3&amp;"_"&amp;Y$3,データシート2!$A:$SI,MATCH($R$2&amp;"_"&amp;$C27,データシート2!$A$1:$SI$1,0),0)</f>
        <v>8.7590000000000003</v>
      </c>
      <c r="Z27" s="1047">
        <f>VLOOKUP($D$3&amp;"_"&amp;Z$3,データシート2!$A:$SI,MATCH($R$2&amp;"_"&amp;$C27,データシート2!$A$1:$SI$1,0),0)</f>
        <v>3.4910000000000001</v>
      </c>
      <c r="AA27" s="1047">
        <f>VLOOKUP($D$3&amp;"_"&amp;AA$3,データシート2!$A:$SI,MATCH($R$2&amp;"_"&amp;$C27,データシート2!$A$1:$SI$1,0),0)</f>
        <v>7.5519999999999996</v>
      </c>
      <c r="AB27" s="1048">
        <f>VLOOKUP($D$3&amp;"_"&amp;AB$3,データシート2!$A:$SI,MATCH($R$2&amp;"_"&amp;$C27,データシート2!$A$1:$SI$1,0),0)</f>
        <v>7.2519999999999998</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1</v>
      </c>
      <c r="H28" s="866">
        <f>VLOOKUP($D$3&amp;"_"&amp;H$3,データシート2!$A:$SI,MATCH($G$2&amp;"_"&amp;$C28,データシート2!$A$1:$SI$1,0),0)</f>
        <v>1</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1</v>
      </c>
      <c r="M28" s="867">
        <f>VLOOKUP($D$3&amp;"_"&amp;M$3,データシート2!$A:$SI,MATCH($G$2&amp;"_"&amp;$C28,データシート2!$A$1:$SI$1,0),0)</f>
        <v>1</v>
      </c>
      <c r="N28" s="867">
        <f>VLOOKUP($D$3&amp;"_"&amp;N$3,データシート2!$A:$SI,MATCH($G$2&amp;"_"&amp;$C28,データシート2!$A$1:$SI$1,0),0)</f>
        <v>1</v>
      </c>
      <c r="O28" s="867">
        <f>VLOOKUP($D$3&amp;"_"&amp;O$3,データシート2!$A:$SI,MATCH($G$2&amp;"_"&amp;$C28,データシート2!$A$1:$SI$1,0),0)</f>
        <v>1</v>
      </c>
      <c r="P28" s="867">
        <f>VLOOKUP($D$3&amp;"_"&amp;P$3,データシート2!$A:$SI,MATCH($G$2&amp;"_"&amp;$C28,データシート2!$A$1:$SI$1,0),0)</f>
        <v>1</v>
      </c>
      <c r="Q28" s="868">
        <f>VLOOKUP($D$3&amp;"_"&amp;Q$3,データシート2!$A:$SI,MATCH($G$2&amp;"_"&amp;$C28,データシート2!$A$1:$SI$1,0),0)</f>
        <v>1</v>
      </c>
      <c r="R28" s="1056">
        <f>VLOOKUP($D$3&amp;"_"&amp;R$3,データシート2!$A:$SI,MATCH($R$2&amp;"_"&amp;$C28,データシート2!$A$1:$SI$1,0),0)</f>
        <v>4.18</v>
      </c>
      <c r="S28" s="1057">
        <f>VLOOKUP($D$3&amp;"_"&amp;S$3,データシート2!$A:$SI,MATCH($R$2&amp;"_"&amp;$C28,データシート2!$A$1:$SI$1,0),0)</f>
        <v>4.0999999999999996</v>
      </c>
      <c r="T28" s="1057">
        <f>VLOOKUP($D$3&amp;"_"&amp;T$3,データシート2!$A:$SI,MATCH($R$2&amp;"_"&amp;$C28,データシート2!$A$1:$SI$1,0),0)</f>
        <v>4.8920000000000003</v>
      </c>
      <c r="U28" s="1057">
        <f>VLOOKUP($D$3&amp;"_"&amp;U$3,データシート2!$A:$SI,MATCH($R$2&amp;"_"&amp;$C28,データシート2!$A$1:$SI$1,0),0)</f>
        <v>5.2839999999999998</v>
      </c>
      <c r="V28" s="1057">
        <f>VLOOKUP($D$3&amp;"_"&amp;V$3,データシート2!$A:$SI,MATCH($R$2&amp;"_"&amp;$C28,データシート2!$A$1:$SI$1,0),0)</f>
        <v>4.8979999999999997</v>
      </c>
      <c r="W28" s="1057">
        <f>VLOOKUP($D$3&amp;"_"&amp;W$3,データシート2!$A:$SI,MATCH($R$2&amp;"_"&amp;$C28,データシート2!$A$1:$SI$1,0),0)</f>
        <v>4.8099999999999996</v>
      </c>
      <c r="X28" s="1057">
        <f>VLOOKUP($D$3&amp;"_"&amp;X$3,データシート2!$A:$SI,MATCH($R$2&amp;"_"&amp;$C28,データシート2!$A$1:$SI$1,0),0)</f>
        <v>4.2130000000000001</v>
      </c>
      <c r="Y28" s="1057">
        <f>VLOOKUP($D$3&amp;"_"&amp;Y$3,データシート2!$A:$SI,MATCH($R$2&amp;"_"&amp;$C28,データシート2!$A$1:$SI$1,0),0)</f>
        <v>3.94</v>
      </c>
      <c r="Z28" s="1057">
        <f>VLOOKUP($D$3&amp;"_"&amp;Z$3,データシート2!$A:$SI,MATCH($R$2&amp;"_"&amp;$C28,データシート2!$A$1:$SI$1,0),0)</f>
        <v>3.7959999999999998</v>
      </c>
      <c r="AA28" s="1057">
        <f>VLOOKUP($D$3&amp;"_"&amp;AA$3,データシート2!$A:$SI,MATCH($R$2&amp;"_"&amp;$C28,データシート2!$A$1:$SI$1,0),0)</f>
        <v>3.8130000000000002</v>
      </c>
      <c r="AB28" s="1058">
        <f>VLOOKUP($D$3&amp;"_"&amp;AB$3,データシート2!$A:$SI,MATCH($R$2&amp;"_"&amp;$C28,データシート2!$A$1:$SI$1,0),0)</f>
        <v>3.9510000000000001</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1</v>
      </c>
      <c r="H41" s="866">
        <f>VLOOKUP($D$3&amp;"_"&amp;H$3,データシート2!$A:$SI,MATCH($G$2&amp;"_"&amp;$C41,データシート2!$A$1:$SI$1,0),0)</f>
        <v>1</v>
      </c>
      <c r="I41" s="866">
        <f>VLOOKUP($D$3&amp;"_"&amp;I$3,データシート2!$A:$SI,MATCH($G$2&amp;"_"&amp;$C41,データシート2!$A$1:$SI$1,0),0)</f>
        <v>1</v>
      </c>
      <c r="J41" s="866">
        <f>VLOOKUP($D$3&amp;"_"&amp;J$3,データシート2!$A:$SI,MATCH($G$2&amp;"_"&amp;$C41,データシート2!$A$1:$SI$1,0),0)</f>
        <v>1</v>
      </c>
      <c r="K41" s="867">
        <f>VLOOKUP($D$3&amp;"_"&amp;K$3,データシート2!$A:$SI,MATCH($G$2&amp;"_"&amp;$C41,データシート2!$A$1:$SI$1,0),0)</f>
        <v>1</v>
      </c>
      <c r="L41" s="867">
        <f>VLOOKUP($D$3&amp;"_"&amp;L$3,データシート2!$A:$SI,MATCH($G$2&amp;"_"&amp;$C41,データシート2!$A$1:$SI$1,0),0)</f>
        <v>1</v>
      </c>
      <c r="M41" s="867">
        <f>VLOOKUP($D$3&amp;"_"&amp;M$3,データシート2!$A:$SI,MATCH($G$2&amp;"_"&amp;$C41,データシート2!$A$1:$SI$1,0),0)</f>
        <v>1</v>
      </c>
      <c r="N41" s="867">
        <f>VLOOKUP($D$3&amp;"_"&amp;N$3,データシート2!$A:$SI,MATCH($G$2&amp;"_"&amp;$C41,データシート2!$A$1:$SI$1,0),0)</f>
        <v>1</v>
      </c>
      <c r="O41" s="867">
        <f>VLOOKUP($D$3&amp;"_"&amp;O$3,データシート2!$A:$SI,MATCH($G$2&amp;"_"&amp;$C41,データシート2!$A$1:$SI$1,0),0)</f>
        <v>1</v>
      </c>
      <c r="P41" s="867">
        <f>VLOOKUP($D$3&amp;"_"&amp;P$3,データシート2!$A:$SI,MATCH($G$2&amp;"_"&amp;$C41,データシート2!$A$1:$SI$1,0),0)</f>
        <v>1</v>
      </c>
      <c r="Q41" s="868">
        <f>VLOOKUP($D$3&amp;"_"&amp;Q$3,データシート2!$A:$SI,MATCH($G$2&amp;"_"&amp;$C41,データシート2!$A$1:$SI$1,0),0)</f>
        <v>1</v>
      </c>
      <c r="R41" s="1056">
        <f>VLOOKUP($D$3&amp;"_"&amp;R$3,データシート2!$A:$SI,MATCH($R$2&amp;"_"&amp;$C41,データシート2!$A$1:$SI$1,0),0)</f>
        <v>9.3789999999999996</v>
      </c>
      <c r="S41" s="1057">
        <f>VLOOKUP($D$3&amp;"_"&amp;S$3,データシート2!$A:$SI,MATCH($R$2&amp;"_"&amp;$C41,データシート2!$A$1:$SI$1,0),0)</f>
        <v>8.6850000000000005</v>
      </c>
      <c r="T41" s="1057">
        <f>VLOOKUP($D$3&amp;"_"&amp;T$3,データシート2!$A:$SI,MATCH($R$2&amp;"_"&amp;$C41,データシート2!$A$1:$SI$1,0),0)</f>
        <v>10.518000000000001</v>
      </c>
      <c r="U41" s="1057">
        <f>VLOOKUP($D$3&amp;"_"&amp;U$3,データシート2!$A:$SI,MATCH($R$2&amp;"_"&amp;$C41,データシート2!$A$1:$SI$1,0),0)</f>
        <v>12.221</v>
      </c>
      <c r="V41" s="1057">
        <f>VLOOKUP($D$3&amp;"_"&amp;V$3,データシート2!$A:$SI,MATCH($R$2&amp;"_"&amp;$C41,データシート2!$A$1:$SI$1,0),0)</f>
        <v>11.648</v>
      </c>
      <c r="W41" s="1057">
        <f>VLOOKUP($D$3&amp;"_"&amp;W$3,データシート2!$A:$SI,MATCH($R$2&amp;"_"&amp;$C41,データシート2!$A$1:$SI$1,0),0)</f>
        <v>12.016</v>
      </c>
      <c r="X41" s="1057">
        <f>VLOOKUP($D$3&amp;"_"&amp;X$3,データシート2!$A:$SI,MATCH($R$2&amp;"_"&amp;$C41,データシート2!$A$1:$SI$1,0),0)</f>
        <v>10.304</v>
      </c>
      <c r="Y41" s="1057">
        <f>VLOOKUP($D$3&amp;"_"&amp;Y$3,データシート2!$A:$SI,MATCH($R$2&amp;"_"&amp;$C41,データシート2!$A$1:$SI$1,0),0)</f>
        <v>10.473000000000001</v>
      </c>
      <c r="Z41" s="1057">
        <f>VLOOKUP($D$3&amp;"_"&amp;Z$3,データシート2!$A:$SI,MATCH($R$2&amp;"_"&amp;$C41,データシート2!$A$1:$SI$1,0),0)</f>
        <v>9.7330000000000005</v>
      </c>
      <c r="AA41" s="1057">
        <f>VLOOKUP($D$3&amp;"_"&amp;AA$3,データシート2!$A:$SI,MATCH($R$2&amp;"_"&amp;$C41,データシート2!$A$1:$SI$1,0),0)</f>
        <v>5.7729999999999997</v>
      </c>
      <c r="AB41" s="1058">
        <f>VLOOKUP($D$3&amp;"_"&amp;AB$3,データシート2!$A:$SI,MATCH($R$2&amp;"_"&amp;$C41,データシート2!$A$1:$SI$1,0),0)</f>
        <v>5.0279999999999996</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1</v>
      </c>
      <c r="I51" s="866">
        <f>VLOOKUP($D$3&amp;"_"&amp;I$3,データシート2!$A:$SI,MATCH($G$2&amp;"_"&amp;$C51,データシート2!$A$1:$SI$1,0),0)</f>
        <v>1</v>
      </c>
      <c r="J51" s="866">
        <f>VLOOKUP($D$3&amp;"_"&amp;J$3,データシート2!$A:$SI,MATCH($G$2&amp;"_"&amp;$C51,データシート2!$A$1:$SI$1,0),0)</f>
        <v>1</v>
      </c>
      <c r="K51" s="867">
        <f>VLOOKUP($D$3&amp;"_"&amp;K$3,データシート2!$A:$SI,MATCH($G$2&amp;"_"&amp;$C51,データシート2!$A$1:$SI$1,0),0)</f>
        <v>1</v>
      </c>
      <c r="L51" s="867">
        <f>VLOOKUP($D$3&amp;"_"&amp;L$3,データシート2!$A:$SI,MATCH($G$2&amp;"_"&amp;$C51,データシート2!$A$1:$SI$1,0),0)</f>
        <v>1</v>
      </c>
      <c r="M51" s="867">
        <f>VLOOKUP($D$3&amp;"_"&amp;M$3,データシート2!$A:$SI,MATCH($G$2&amp;"_"&amp;$C51,データシート2!$A$1:$SI$1,0),0)</f>
        <v>1</v>
      </c>
      <c r="N51" s="867">
        <f>VLOOKUP($D$3&amp;"_"&amp;N$3,データシート2!$A:$SI,MATCH($G$2&amp;"_"&amp;$C51,データシート2!$A$1:$SI$1,0),0)</f>
        <v>2</v>
      </c>
      <c r="O51" s="867">
        <f>VLOOKUP($D$3&amp;"_"&amp;O$3,データシート2!$A:$SI,MATCH($G$2&amp;"_"&amp;$C51,データシート2!$A$1:$SI$1,0),0)</f>
        <v>2</v>
      </c>
      <c r="P51" s="867">
        <f>VLOOKUP($D$3&amp;"_"&amp;P$3,データシート2!$A:$SI,MATCH($G$2&amp;"_"&amp;$C51,データシート2!$A$1:$SI$1,0),0)</f>
        <v>2</v>
      </c>
      <c r="Q51" s="868">
        <f>VLOOKUP($D$3&amp;"_"&amp;Q$3,データシート2!$A:$SI,MATCH($G$2&amp;"_"&amp;$C51,データシート2!$A$1:$SI$1,0),0)</f>
        <v>2</v>
      </c>
      <c r="R51" s="1056">
        <f>VLOOKUP($D$3&amp;"_"&amp;R$3,データシート2!$A:$SI,MATCH($R$2&amp;"_"&amp;$C51,データシート2!$A$1:$SI$1,0),0)</f>
        <v>27.838000000000001</v>
      </c>
      <c r="S51" s="1057">
        <f>VLOOKUP($D$3&amp;"_"&amp;S$3,データシート2!$A:$SI,MATCH($R$2&amp;"_"&amp;$C51,データシート2!$A$1:$SI$1,0),0)</f>
        <v>27.47</v>
      </c>
      <c r="T51" s="1057">
        <f>VLOOKUP($D$3&amp;"_"&amp;T$3,データシート2!$A:$SI,MATCH($R$2&amp;"_"&amp;$C51,データシート2!$A$1:$SI$1,0),0)</f>
        <v>25.98</v>
      </c>
      <c r="U51" s="1057">
        <f>VLOOKUP($D$3&amp;"_"&amp;U$3,データシート2!$A:$SI,MATCH($R$2&amp;"_"&amp;$C51,データシート2!$A$1:$SI$1,0),0)</f>
        <v>26.582000000000001</v>
      </c>
      <c r="V51" s="1057">
        <f>VLOOKUP($D$3&amp;"_"&amp;V$3,データシート2!$A:$SI,MATCH($R$2&amp;"_"&amp;$C51,データシート2!$A$1:$SI$1,0),0)</f>
        <v>27.105</v>
      </c>
      <c r="W51" s="1057">
        <f>VLOOKUP($D$3&amp;"_"&amp;W$3,データシート2!$A:$SI,MATCH($R$2&amp;"_"&amp;$C51,データシート2!$A$1:$SI$1,0),0)</f>
        <v>28.058</v>
      </c>
      <c r="X51" s="1057">
        <f>VLOOKUP($D$3&amp;"_"&amp;X$3,データシート2!$A:$SI,MATCH($R$2&amp;"_"&amp;$C51,データシート2!$A$1:$SI$1,0),0)</f>
        <v>27.201000000000001</v>
      </c>
      <c r="Y51" s="1057">
        <f>VLOOKUP($D$3&amp;"_"&amp;Y$3,データシート2!$A:$SI,MATCH($R$2&amp;"_"&amp;$C51,データシート2!$A$1:$SI$1,0),0)</f>
        <v>30.125</v>
      </c>
      <c r="Z51" s="1057">
        <f>VLOOKUP($D$3&amp;"_"&amp;Z$3,データシート2!$A:$SI,MATCH($R$2&amp;"_"&amp;$C51,データシート2!$A$1:$SI$1,0),0)</f>
        <v>30.911999999999999</v>
      </c>
      <c r="AA51" s="1057">
        <f>VLOOKUP($D$3&amp;"_"&amp;AA$3,データシート2!$A:$SI,MATCH($R$2&amp;"_"&amp;$C51,データシート2!$A$1:$SI$1,0),0)</f>
        <v>24.847000000000001</v>
      </c>
      <c r="AB51" s="1058">
        <f>VLOOKUP($D$3&amp;"_"&amp;AB$3,データシート2!$A:$SI,MATCH($R$2&amp;"_"&amp;$C51,データシート2!$A$1:$SI$1,0),0)</f>
        <v>23.198</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3</v>
      </c>
      <c r="H53" s="829">
        <f>VLOOKUP($D$3&amp;"_"&amp;H$3,データシート2!$A:$SI,MATCH($G$2&amp;"_"&amp;$B53,データシート2!$A$1:$SI$1,0),0)</f>
        <v>3</v>
      </c>
      <c r="I53" s="829">
        <f>VLOOKUP($D$3&amp;"_"&amp;I$3,データシート2!$A:$SI,MATCH($G$2&amp;"_"&amp;$B53,データシート2!$A$1:$SI$1,0),0)</f>
        <v>3</v>
      </c>
      <c r="J53" s="829">
        <f>VLOOKUP($D$3&amp;"_"&amp;J$3,データシート2!$A:$SI,MATCH($G$2&amp;"_"&amp;$B53,データシート2!$A$1:$SI$1,0),0)</f>
        <v>3</v>
      </c>
      <c r="K53" s="830">
        <f>VLOOKUP($D$3&amp;"_"&amp;K$3,データシート2!$A:$SI,MATCH($G$2&amp;"_"&amp;$B53,データシート2!$A$1:$SI$1,0),0)</f>
        <v>2</v>
      </c>
      <c r="L53" s="830">
        <f>VLOOKUP($D$3&amp;"_"&amp;L$3,データシート2!$A:$SI,MATCH($G$2&amp;"_"&amp;$B53,データシート2!$A$1:$SI$1,0),0)</f>
        <v>2</v>
      </c>
      <c r="M53" s="830">
        <f>VLOOKUP($D$3&amp;"_"&amp;M$3,データシート2!$A:$SI,MATCH($G$2&amp;"_"&amp;$B53,データシート2!$A$1:$SI$1,0),0)</f>
        <v>2</v>
      </c>
      <c r="N53" s="830">
        <f>VLOOKUP($D$3&amp;"_"&amp;N$3,データシート2!$A:$SI,MATCH($G$2&amp;"_"&amp;$B53,データシート2!$A$1:$SI$1,0),0)</f>
        <v>2</v>
      </c>
      <c r="O53" s="830">
        <f>VLOOKUP($D$3&amp;"_"&amp;O$3,データシート2!$A:$SI,MATCH($G$2&amp;"_"&amp;$B53,データシート2!$A$1:$SI$1,0),0)</f>
        <v>1</v>
      </c>
      <c r="P53" s="830">
        <f>VLOOKUP($D$3&amp;"_"&amp;P$3,データシート2!$A:$SI,MATCH($G$2&amp;"_"&amp;$B53,データシート2!$A$1:$SI$1,0),0)</f>
        <v>1</v>
      </c>
      <c r="Q53" s="831">
        <f>VLOOKUP($D$3&amp;"_"&amp;Q$3,データシート2!$A:$SI,MATCH($G$2&amp;"_"&amp;$B53,データシート2!$A$1:$SI$1,0),0)</f>
        <v>1</v>
      </c>
      <c r="R53" s="1043">
        <f>VLOOKUP($D$3&amp;"_"&amp;R$3,データシート2!$A:$SI,MATCH($R$2&amp;"_"&amp;$B53,データシート2!$A$1:$SI$1,0),0)</f>
        <v>31.315000000000001</v>
      </c>
      <c r="S53" s="1044">
        <f>VLOOKUP($D$3&amp;"_"&amp;S$3,データシート2!$A:$SI,MATCH($R$2&amp;"_"&amp;$B53,データシート2!$A$1:$SI$1,0),0)</f>
        <v>84.927999999999997</v>
      </c>
      <c r="T53" s="1044">
        <f>VLOOKUP($D$3&amp;"_"&amp;T$3,データシート2!$A:$SI,MATCH($R$2&amp;"_"&amp;$B53,データシート2!$A$1:$SI$1,0),0)</f>
        <v>118.136</v>
      </c>
      <c r="U53" s="1044">
        <f>VLOOKUP($D$3&amp;"_"&amp;U$3,データシート2!$A:$SI,MATCH($R$2&amp;"_"&amp;$B53,データシート2!$A$1:$SI$1,0),0)</f>
        <v>99.379000000000005</v>
      </c>
      <c r="V53" s="1044">
        <f>VLOOKUP($D$3&amp;"_"&amp;V$3,データシート2!$A:$SI,MATCH($R$2&amp;"_"&amp;$B53,データシート2!$A$1:$SI$1,0),0)</f>
        <v>104.07</v>
      </c>
      <c r="W53" s="1044">
        <f>VLOOKUP($D$3&amp;"_"&amp;W$3,データシート2!$A:$SI,MATCH($R$2&amp;"_"&amp;$B53,データシート2!$A$1:$SI$1,0),0)</f>
        <v>53.305</v>
      </c>
      <c r="X53" s="1044">
        <f>VLOOKUP($D$3&amp;"_"&amp;X$3,データシート2!$A:$SI,MATCH($R$2&amp;"_"&amp;$B53,データシート2!$A$1:$SI$1,0),0)</f>
        <v>9.1170000000000009</v>
      </c>
      <c r="Y53" s="1044">
        <f>VLOOKUP($D$3&amp;"_"&amp;Y$3,データシート2!$A:$SI,MATCH($R$2&amp;"_"&amp;$B53,データシート2!$A$1:$SI$1,0),0)</f>
        <v>8.5719999999999992</v>
      </c>
      <c r="Z53" s="1044">
        <f>VLOOKUP($D$3&amp;"_"&amp;Z$3,データシート2!$A:$SI,MATCH($R$2&amp;"_"&amp;$B53,データシート2!$A$1:$SI$1,0),0)</f>
        <v>0.78800000000000003</v>
      </c>
      <c r="AA53" s="1044">
        <f>VLOOKUP($D$3&amp;"_"&amp;AA$3,データシート2!$A:$SI,MATCH($R$2&amp;"_"&amp;$B53,データシート2!$A$1:$SI$1,0),0)</f>
        <v>0.79700000000000004</v>
      </c>
      <c r="AB53" s="1045">
        <f>VLOOKUP($D$3&amp;"_"&amp;AB$3,データシート2!$A:$SI,MATCH($R$2&amp;"_"&amp;$B53,データシート2!$A$1:$SI$1,0),0)</f>
        <v>0.52</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1</v>
      </c>
      <c r="H54" s="838">
        <f>VLOOKUP($D$3&amp;"_"&amp;H$3,データシート2!$A:$SI,MATCH($G$2&amp;"_"&amp;$C54,データシート2!$A$1:$SI$1,0),0)</f>
        <v>1</v>
      </c>
      <c r="I54" s="838">
        <f>VLOOKUP($D$3&amp;"_"&amp;I$3,データシート2!$A:$SI,MATCH($G$2&amp;"_"&amp;$C54,データシート2!$A$1:$SI$1,0),0)</f>
        <v>1</v>
      </c>
      <c r="J54" s="838">
        <f>VLOOKUP($D$3&amp;"_"&amp;J$3,データシート2!$A:$SI,MATCH($G$2&amp;"_"&amp;$C54,データシート2!$A$1:$SI$1,0),0)</f>
        <v>1</v>
      </c>
      <c r="K54" s="839">
        <f>VLOOKUP($D$3&amp;"_"&amp;K$3,データシート2!$A:$SI,MATCH($G$2&amp;"_"&amp;$C54,データシート2!$A$1:$SI$1,0),0)</f>
        <v>1</v>
      </c>
      <c r="L54" s="839">
        <f>VLOOKUP($D$3&amp;"_"&amp;L$3,データシート2!$A:$SI,MATCH($G$2&amp;"_"&amp;$C54,データシート2!$A$1:$SI$1,0),0)</f>
        <v>1</v>
      </c>
      <c r="M54" s="839">
        <f>VLOOKUP($D$3&amp;"_"&amp;M$3,データシート2!$A:$SI,MATCH($G$2&amp;"_"&amp;$C54,データシート2!$A$1:$SI$1,0),0)</f>
        <v>1</v>
      </c>
      <c r="N54" s="839">
        <f>VLOOKUP($D$3&amp;"_"&amp;N$3,データシート2!$A:$SI,MATCH($G$2&amp;"_"&amp;$C54,データシート2!$A$1:$SI$1,0),0)</f>
        <v>1</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26</v>
      </c>
      <c r="S54" s="1047">
        <f>VLOOKUP($D$3&amp;"_"&amp;S$3,データシート2!$A:$SI,MATCH($R$2&amp;"_"&amp;$C54,データシート2!$A$1:$SI$1,0),0)</f>
        <v>72.388999999999996</v>
      </c>
      <c r="T54" s="1047">
        <f>VLOOKUP($D$3&amp;"_"&amp;T$3,データシート2!$A:$SI,MATCH($R$2&amp;"_"&amp;$C54,データシート2!$A$1:$SI$1,0),0)</f>
        <v>112.05800000000001</v>
      </c>
      <c r="U54" s="1047">
        <f>VLOOKUP($D$3&amp;"_"&amp;U$3,データシート2!$A:$SI,MATCH($R$2&amp;"_"&amp;$C54,データシート2!$A$1:$SI$1,0),0)</f>
        <v>92.126000000000005</v>
      </c>
      <c r="V54" s="1047">
        <f>VLOOKUP($D$3&amp;"_"&amp;V$3,データシート2!$A:$SI,MATCH($R$2&amp;"_"&amp;$C54,データシート2!$A$1:$SI$1,0),0)</f>
        <v>100.65900000000001</v>
      </c>
      <c r="W54" s="1047">
        <f>VLOOKUP($D$3&amp;"_"&amp;W$3,データシート2!$A:$SI,MATCH($R$2&amp;"_"&amp;$C54,データシート2!$A$1:$SI$1,0),0)</f>
        <v>50.68</v>
      </c>
      <c r="X54" s="1047">
        <f>VLOOKUP($D$3&amp;"_"&amp;X$3,データシート2!$A:$SI,MATCH($R$2&amp;"_"&amp;$C54,データシート2!$A$1:$SI$1,0),0)</f>
        <v>7.9089999999999998</v>
      </c>
      <c r="Y54" s="1047">
        <f>VLOOKUP($D$3&amp;"_"&amp;Y$3,データシート2!$A:$SI,MATCH($R$2&amp;"_"&amp;$C54,データシート2!$A$1:$SI$1,0),0)</f>
        <v>7.8730000000000002</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1</v>
      </c>
      <c r="H55" s="1094">
        <f>VLOOKUP($D$3&amp;"_"&amp;H$3,データシート2!$A:$SI,MATCH($G$2&amp;"_"&amp;$E55,データシート2!$A$1:$SI$1,0),0)</f>
        <v>1</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1</v>
      </c>
      <c r="M55" s="1095">
        <f>VLOOKUP($D$3&amp;"_"&amp;M$3,データシート2!$A:$SI,MATCH($G$2&amp;"_"&amp;$E55,データシート2!$A$1:$SI$1,0),0)</f>
        <v>1</v>
      </c>
      <c r="N55" s="1095">
        <f>VLOOKUP($D$3&amp;"_"&amp;N$3,データシート2!$A:$SI,MATCH($G$2&amp;"_"&amp;$E55,データシート2!$A$1:$SI$1,0),0)</f>
        <v>1</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26</v>
      </c>
      <c r="S55" s="1098">
        <f>VLOOKUP($D$3&amp;"_"&amp;S$3,データシート2!$A:$SI,MATCH($R$2&amp;"_"&amp;$E55,データシート2!$A$1:$SI$1,0),0)</f>
        <v>72.388999999999996</v>
      </c>
      <c r="T55" s="1098">
        <f>VLOOKUP($D$3&amp;"_"&amp;T$3,データシート2!$A:$SI,MATCH($R$2&amp;"_"&amp;$E55,データシート2!$A$1:$SI$1,0),0)</f>
        <v>112.05800000000001</v>
      </c>
      <c r="U55" s="1098">
        <f>VLOOKUP($D$3&amp;"_"&amp;U$3,データシート2!$A:$SI,MATCH($R$2&amp;"_"&amp;$E55,データシート2!$A$1:$SI$1,0),0)</f>
        <v>92.126000000000005</v>
      </c>
      <c r="V55" s="1098">
        <f>VLOOKUP($D$3&amp;"_"&amp;V$3,データシート2!$A:$SI,MATCH($R$2&amp;"_"&amp;$E55,データシート2!$A$1:$SI$1,0),0)</f>
        <v>100.65900000000001</v>
      </c>
      <c r="W55" s="1098">
        <f>VLOOKUP($D$3&amp;"_"&amp;W$3,データシート2!$A:$SI,MATCH($R$2&amp;"_"&amp;$E55,データシート2!$A$1:$SI$1,0),0)</f>
        <v>50.68</v>
      </c>
      <c r="X55" s="1098">
        <f>VLOOKUP($D$3&amp;"_"&amp;X$3,データシート2!$A:$SI,MATCH($R$2&amp;"_"&amp;$E55,データシート2!$A$1:$SI$1,0),0)</f>
        <v>7.9089999999999998</v>
      </c>
      <c r="Y55" s="1098">
        <f>VLOOKUP($D$3&amp;"_"&amp;Y$3,データシート2!$A:$SI,MATCH($R$2&amp;"_"&amp;$E55,データシート2!$A$1:$SI$1,0),0)</f>
        <v>7.8730000000000002</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1</v>
      </c>
      <c r="H59" s="866">
        <f>VLOOKUP($D$3&amp;"_"&amp;H$3,データシート2!$A:$SI,MATCH($G$2&amp;"_"&amp;$C59,データシート2!$A$1:$SI$1,0),0)</f>
        <v>1</v>
      </c>
      <c r="I59" s="866">
        <f>VLOOKUP($D$3&amp;"_"&amp;I$3,データシート2!$A:$SI,MATCH($G$2&amp;"_"&amp;$C59,データシート2!$A$1:$SI$1,0),0)</f>
        <v>1</v>
      </c>
      <c r="J59" s="866">
        <f>VLOOKUP($D$3&amp;"_"&amp;J$3,データシート2!$A:$SI,MATCH($G$2&amp;"_"&amp;$C59,データシート2!$A$1:$SI$1,0),0)</f>
        <v>1</v>
      </c>
      <c r="K59" s="867">
        <f>VLOOKUP($D$3&amp;"_"&amp;K$3,データシート2!$A:$SI,MATCH($G$2&amp;"_"&amp;$C59,データシート2!$A$1:$SI$1,0),0)</f>
        <v>1</v>
      </c>
      <c r="L59" s="867">
        <f>VLOOKUP($D$3&amp;"_"&amp;L$3,データシート2!$A:$SI,MATCH($G$2&amp;"_"&amp;$C59,データシート2!$A$1:$SI$1,0),0)</f>
        <v>1</v>
      </c>
      <c r="M59" s="867">
        <f>VLOOKUP($D$3&amp;"_"&amp;M$3,データシート2!$A:$SI,MATCH($G$2&amp;"_"&amp;$C59,データシート2!$A$1:$SI$1,0),0)</f>
        <v>1</v>
      </c>
      <c r="N59" s="867">
        <f>VLOOKUP($D$3&amp;"_"&amp;N$3,データシート2!$A:$SI,MATCH($G$2&amp;"_"&amp;$C59,データシート2!$A$1:$SI$1,0),0)</f>
        <v>1</v>
      </c>
      <c r="O59" s="867">
        <f>VLOOKUP($D$3&amp;"_"&amp;O$3,データシート2!$A:$SI,MATCH($G$2&amp;"_"&amp;$C59,データシート2!$A$1:$SI$1,0),0)</f>
        <v>1</v>
      </c>
      <c r="P59" s="867">
        <f>VLOOKUP($D$3&amp;"_"&amp;P$3,データシート2!$A:$SI,MATCH($G$2&amp;"_"&amp;$C59,データシート2!$A$1:$SI$1,0),0)</f>
        <v>1</v>
      </c>
      <c r="Q59" s="868">
        <f>VLOOKUP($D$3&amp;"_"&amp;Q$3,データシート2!$A:$SI,MATCH($G$2&amp;"_"&amp;$C59,データシート2!$A$1:$SI$1,0),0)</f>
        <v>1</v>
      </c>
      <c r="R59" s="1056">
        <f>VLOOKUP($D$3&amp;"_"&amp;R$3,データシート2!$A:$SI,MATCH($R$2&amp;"_"&amp;$C59,データシート2!$A$1:$SI$1,0),0)</f>
        <v>3.1920000000000002</v>
      </c>
      <c r="S59" s="1057">
        <f>VLOOKUP($D$3&amp;"_"&amp;S$3,データシート2!$A:$SI,MATCH($R$2&amp;"_"&amp;$C59,データシート2!$A$1:$SI$1,0),0)</f>
        <v>2.855</v>
      </c>
      <c r="T59" s="1057">
        <f>VLOOKUP($D$3&amp;"_"&amp;T$3,データシート2!$A:$SI,MATCH($R$2&amp;"_"&amp;$C59,データシート2!$A$1:$SI$1,0),0)</f>
        <v>3.101</v>
      </c>
      <c r="U59" s="1057">
        <f>VLOOKUP($D$3&amp;"_"&amp;U$3,データシート2!$A:$SI,MATCH($R$2&amp;"_"&amp;$C59,データシート2!$A$1:$SI$1,0),0)</f>
        <v>3.8010000000000002</v>
      </c>
      <c r="V59" s="1057">
        <f>VLOOKUP($D$3&amp;"_"&amp;V$3,データシート2!$A:$SI,MATCH($R$2&amp;"_"&amp;$C59,データシート2!$A$1:$SI$1,0),0)</f>
        <v>3.411</v>
      </c>
      <c r="W59" s="1057">
        <f>VLOOKUP($D$3&amp;"_"&amp;W$3,データシート2!$A:$SI,MATCH($R$2&amp;"_"&amp;$C59,データシート2!$A$1:$SI$1,0),0)</f>
        <v>2.625</v>
      </c>
      <c r="X59" s="1057">
        <f>VLOOKUP($D$3&amp;"_"&amp;X$3,データシート2!$A:$SI,MATCH($R$2&amp;"_"&amp;$C59,データシート2!$A$1:$SI$1,0),0)</f>
        <v>1.208</v>
      </c>
      <c r="Y59" s="1057">
        <f>VLOOKUP($D$3&amp;"_"&amp;Y$3,データシート2!$A:$SI,MATCH($R$2&amp;"_"&amp;$C59,データシート2!$A$1:$SI$1,0),0)</f>
        <v>0.69899999999999995</v>
      </c>
      <c r="Z59" s="1057">
        <f>VLOOKUP($D$3&amp;"_"&amp;Z$3,データシート2!$A:$SI,MATCH($R$2&amp;"_"&amp;$C59,データシート2!$A$1:$SI$1,0),0)</f>
        <v>0.78800000000000003</v>
      </c>
      <c r="AA59" s="1057">
        <f>VLOOKUP($D$3&amp;"_"&amp;AA$3,データシート2!$A:$SI,MATCH($R$2&amp;"_"&amp;$C59,データシート2!$A$1:$SI$1,0),0)</f>
        <v>0.79700000000000004</v>
      </c>
      <c r="AB59" s="1058">
        <f>VLOOKUP($D$3&amp;"_"&amp;AB$3,データシート2!$A:$SI,MATCH($R$2&amp;"_"&amp;$C59,データシート2!$A$1:$SI$1,0),0)</f>
        <v>0.52</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1</v>
      </c>
      <c r="H60" s="1087">
        <f>VLOOKUP($D$3&amp;"_"&amp;H$3,データシート2!$A:$SI,MATCH($G$2&amp;"_"&amp;$E60,データシート2!$A$1:$SI$1,0),0)</f>
        <v>1</v>
      </c>
      <c r="I60" s="1087">
        <f>VLOOKUP($D$3&amp;"_"&amp;I$3,データシート2!$A:$SI,MATCH($G$2&amp;"_"&amp;$E60,データシート2!$A$1:$SI$1,0),0)</f>
        <v>1</v>
      </c>
      <c r="J60" s="1087">
        <f>VLOOKUP($D$3&amp;"_"&amp;J$3,データシート2!$A:$SI,MATCH($G$2&amp;"_"&amp;$E60,データシート2!$A$1:$SI$1,0),0)</f>
        <v>1</v>
      </c>
      <c r="K60" s="1088">
        <f>VLOOKUP($D$3&amp;"_"&amp;K$3,データシート2!$A:$SI,MATCH($G$2&amp;"_"&amp;$E60,データシート2!$A$1:$SI$1,0),0)</f>
        <v>1</v>
      </c>
      <c r="L60" s="1088">
        <f>VLOOKUP($D$3&amp;"_"&amp;L$3,データシート2!$A:$SI,MATCH($G$2&amp;"_"&amp;$E60,データシート2!$A$1:$SI$1,0),0)</f>
        <v>1</v>
      </c>
      <c r="M60" s="1088">
        <f>VLOOKUP($D$3&amp;"_"&amp;M$3,データシート2!$A:$SI,MATCH($G$2&amp;"_"&amp;$E60,データシート2!$A$1:$SI$1,0),0)</f>
        <v>1</v>
      </c>
      <c r="N60" s="1088">
        <f>VLOOKUP($D$3&amp;"_"&amp;N$3,データシート2!$A:$SI,MATCH($G$2&amp;"_"&amp;$E60,データシート2!$A$1:$SI$1,0),0)</f>
        <v>1</v>
      </c>
      <c r="O60" s="1088">
        <f>VLOOKUP($D$3&amp;"_"&amp;O$3,データシート2!$A:$SI,MATCH($G$2&amp;"_"&amp;$E60,データシート2!$A$1:$SI$1,0),0)</f>
        <v>1</v>
      </c>
      <c r="P60" s="1088">
        <f>VLOOKUP($D$3&amp;"_"&amp;P$3,データシート2!$A:$SI,MATCH($G$2&amp;"_"&amp;$E60,データシート2!$A$1:$SI$1,0),0)</f>
        <v>1</v>
      </c>
      <c r="Q60" s="1089">
        <f>VLOOKUP($D$3&amp;"_"&amp;Q$3,データシート2!$A:$SI,MATCH($G$2&amp;"_"&amp;$E60,データシート2!$A$1:$SI$1,0),0)</f>
        <v>1</v>
      </c>
      <c r="R60" s="1090">
        <f>VLOOKUP($D$3&amp;"_"&amp;R$3,データシート2!$A:$SI,MATCH($R$2&amp;"_"&amp;$E60,データシート2!$A$1:$SI$1,0),0)</f>
        <v>3.1920000000000002</v>
      </c>
      <c r="S60" s="1091">
        <f>VLOOKUP($D$3&amp;"_"&amp;S$3,データシート2!$A:$SI,MATCH($R$2&amp;"_"&amp;$E60,データシート2!$A$1:$SI$1,0),0)</f>
        <v>2.855</v>
      </c>
      <c r="T60" s="1091">
        <f>VLOOKUP($D$3&amp;"_"&amp;T$3,データシート2!$A:$SI,MATCH($R$2&amp;"_"&amp;$E60,データシート2!$A$1:$SI$1,0),0)</f>
        <v>3.101</v>
      </c>
      <c r="U60" s="1091">
        <f>VLOOKUP($D$3&amp;"_"&amp;U$3,データシート2!$A:$SI,MATCH($R$2&amp;"_"&amp;$E60,データシート2!$A$1:$SI$1,0),0)</f>
        <v>3.8010000000000002</v>
      </c>
      <c r="V60" s="1091">
        <f>VLOOKUP($D$3&amp;"_"&amp;V$3,データシート2!$A:$SI,MATCH($R$2&amp;"_"&amp;$E60,データシート2!$A$1:$SI$1,0),0)</f>
        <v>3.411</v>
      </c>
      <c r="W60" s="1091">
        <f>VLOOKUP($D$3&amp;"_"&amp;W$3,データシート2!$A:$SI,MATCH($R$2&amp;"_"&amp;$E60,データシート2!$A$1:$SI$1,0),0)</f>
        <v>2.625</v>
      </c>
      <c r="X60" s="1091">
        <f>VLOOKUP($D$3&amp;"_"&amp;X$3,データシート2!$A:$SI,MATCH($R$2&amp;"_"&amp;$E60,データシート2!$A$1:$SI$1,0),0)</f>
        <v>1.208</v>
      </c>
      <c r="Y60" s="1091">
        <f>VLOOKUP($D$3&amp;"_"&amp;Y$3,データシート2!$A:$SI,MATCH($R$2&amp;"_"&amp;$E60,データシート2!$A$1:$SI$1,0),0)</f>
        <v>0.69899999999999995</v>
      </c>
      <c r="Z60" s="1091">
        <f>VLOOKUP($D$3&amp;"_"&amp;Z$3,データシート2!$A:$SI,MATCH($R$2&amp;"_"&amp;$E60,データシート2!$A$1:$SI$1,0),0)</f>
        <v>0.78800000000000003</v>
      </c>
      <c r="AA60" s="1091">
        <f>VLOOKUP($D$3&amp;"_"&amp;AA$3,データシート2!$A:$SI,MATCH($R$2&amp;"_"&amp;$E60,データシート2!$A$1:$SI$1,0),0)</f>
        <v>0.79700000000000004</v>
      </c>
      <c r="AB60" s="1092">
        <f>VLOOKUP($D$3&amp;"_"&amp;AB$3,データシート2!$A:$SI,MATCH($R$2&amp;"_"&amp;$E60,データシート2!$A$1:$SI$1,0),0)</f>
        <v>0.52</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1</v>
      </c>
      <c r="H61" s="899">
        <f>VLOOKUP($D$3&amp;"_"&amp;H$3,データシート2!$A:$SI,MATCH($G$2&amp;"_"&amp;$C61,データシート2!$A$1:$SI$1,0),0)</f>
        <v>1</v>
      </c>
      <c r="I61" s="899">
        <f>VLOOKUP($D$3&amp;"_"&amp;I$3,データシート2!$A:$SI,MATCH($G$2&amp;"_"&amp;$C61,データシート2!$A$1:$SI$1,0),0)</f>
        <v>1</v>
      </c>
      <c r="J61" s="899">
        <f>VLOOKUP($D$3&amp;"_"&amp;J$3,データシート2!$A:$SI,MATCH($G$2&amp;"_"&amp;$C61,データシート2!$A$1:$SI$1,0),0)</f>
        <v>1</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2.1230000000000002</v>
      </c>
      <c r="S61" s="1063">
        <f>VLOOKUP($D$3&amp;"_"&amp;S$3,データシート2!$A:$SI,MATCH($R$2&amp;"_"&amp;$C61,データシート2!$A$1:$SI$1,0),0)</f>
        <v>9.6839999999999993</v>
      </c>
      <c r="T61" s="1063">
        <f>VLOOKUP($D$3&amp;"_"&amp;T$3,データシート2!$A:$SI,MATCH($R$2&amp;"_"&amp;$C61,データシート2!$A$1:$SI$1,0),0)</f>
        <v>2.9769999999999999</v>
      </c>
      <c r="U61" s="1063">
        <f>VLOOKUP($D$3&amp;"_"&amp;U$3,データシート2!$A:$SI,MATCH($R$2&amp;"_"&amp;$C61,データシート2!$A$1:$SI$1,0),0)</f>
        <v>3.452</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2</v>
      </c>
      <c r="H77" s="829">
        <f>VLOOKUP($D$3&amp;"_"&amp;H$3,データシート2!$A:$SI,MATCH($G$2&amp;"_"&amp;$B77,データシート2!$A$1:$SI$1,0),0)</f>
        <v>2</v>
      </c>
      <c r="I77" s="829">
        <f>VLOOKUP($D$3&amp;"_"&amp;I$3,データシート2!$A:$SI,MATCH($G$2&amp;"_"&amp;$B77,データシート2!$A$1:$SI$1,0),0)</f>
        <v>2</v>
      </c>
      <c r="J77" s="829">
        <f>VLOOKUP($D$3&amp;"_"&amp;J$3,データシート2!$A:$SI,MATCH($G$2&amp;"_"&amp;$B77,データシート2!$A$1:$SI$1,0),0)</f>
        <v>2</v>
      </c>
      <c r="K77" s="830">
        <f>VLOOKUP($D$3&amp;"_"&amp;K$3,データシート2!$A:$SI,MATCH($G$2&amp;"_"&amp;$B77,データシート2!$A$1:$SI$1,0),0)</f>
        <v>2</v>
      </c>
      <c r="L77" s="830">
        <f>VLOOKUP($D$3&amp;"_"&amp;L$3,データシート2!$A:$SI,MATCH($G$2&amp;"_"&amp;$B77,データシート2!$A$1:$SI$1,0),0)</f>
        <v>2</v>
      </c>
      <c r="M77" s="830">
        <f>VLOOKUP($D$3&amp;"_"&amp;M$3,データシート2!$A:$SI,MATCH($G$2&amp;"_"&amp;$B77,データシート2!$A$1:$SI$1,0),0)</f>
        <v>2</v>
      </c>
      <c r="N77" s="830">
        <f>VLOOKUP($D$3&amp;"_"&amp;N$3,データシート2!$A:$SI,MATCH($G$2&amp;"_"&amp;$B77,データシート2!$A$1:$SI$1,0),0)</f>
        <v>2</v>
      </c>
      <c r="O77" s="830">
        <f>VLOOKUP($D$3&amp;"_"&amp;O$3,データシート2!$A:$SI,MATCH($G$2&amp;"_"&amp;$B77,データシート2!$A$1:$SI$1,0),0)</f>
        <v>1</v>
      </c>
      <c r="P77" s="830">
        <f>VLOOKUP($D$3&amp;"_"&amp;P$3,データシート2!$A:$SI,MATCH($G$2&amp;"_"&amp;$B77,データシート2!$A$1:$SI$1,0),0)</f>
        <v>1</v>
      </c>
      <c r="Q77" s="831">
        <f>VLOOKUP($D$3&amp;"_"&amp;Q$3,データシート2!$A:$SI,MATCH($G$2&amp;"_"&amp;$B77,データシート2!$A$1:$SI$1,0),0)</f>
        <v>1</v>
      </c>
      <c r="R77" s="1043">
        <f>VLOOKUP($D$3&amp;"_"&amp;R$3,データシート2!$A:$SI,MATCH($R$2&amp;"_"&amp;$B77,データシート2!$A$1:$SI$1,0),0)</f>
        <v>5.8410000000000002</v>
      </c>
      <c r="S77" s="1044">
        <f>VLOOKUP($D$3&amp;"_"&amp;S$3,データシート2!$A:$SI,MATCH($R$2&amp;"_"&amp;$B77,データシート2!$A$1:$SI$1,0),0)</f>
        <v>5.4829999999999997</v>
      </c>
      <c r="T77" s="1044">
        <f>VLOOKUP($D$3&amp;"_"&amp;T$3,データシート2!$A:$SI,MATCH($R$2&amp;"_"&amp;$B77,データシート2!$A$1:$SI$1,0),0)</f>
        <v>6.7030000000000003</v>
      </c>
      <c r="U77" s="1044">
        <f>VLOOKUP($D$3&amp;"_"&amp;U$3,データシート2!$A:$SI,MATCH($R$2&amp;"_"&amp;$B77,データシート2!$A$1:$SI$1,0),0)</f>
        <v>7.4539999999999997</v>
      </c>
      <c r="V77" s="1044">
        <f>VLOOKUP($D$3&amp;"_"&amp;V$3,データシート2!$A:$SI,MATCH($R$2&amp;"_"&amp;$B77,データシート2!$A$1:$SI$1,0),0)</f>
        <v>7.2130000000000001</v>
      </c>
      <c r="W77" s="1044">
        <f>VLOOKUP($D$3&amp;"_"&amp;W$3,データシート2!$A:$SI,MATCH($R$2&amp;"_"&amp;$B77,データシート2!$A$1:$SI$1,0),0)</f>
        <v>6.7510000000000003</v>
      </c>
      <c r="X77" s="1044">
        <f>VLOOKUP($D$3&amp;"_"&amp;X$3,データシート2!$A:$SI,MATCH($R$2&amp;"_"&amp;$B77,データシート2!$A$1:$SI$1,0),0)</f>
        <v>5.9370000000000003</v>
      </c>
      <c r="Y77" s="1044">
        <f>VLOOKUP($D$3&amp;"_"&amp;Y$3,データシート2!$A:$SI,MATCH($R$2&amp;"_"&amp;$B77,データシート2!$A$1:$SI$1,0),0)</f>
        <v>5.2329999999999997</v>
      </c>
      <c r="Z77" s="1044">
        <f>VLOOKUP($D$3&amp;"_"&amp;Z$3,データシート2!$A:$SI,MATCH($R$2&amp;"_"&amp;$B77,データシート2!$A$1:$SI$1,0),0)</f>
        <v>2.7829999999999999</v>
      </c>
      <c r="AA77" s="1044">
        <f>VLOOKUP($D$3&amp;"_"&amp;AA$3,データシート2!$A:$SI,MATCH($R$2&amp;"_"&amp;$B77,データシート2!$A$1:$SI$1,0),0)</f>
        <v>2.0249999999999999</v>
      </c>
      <c r="AB77" s="1045">
        <f>VLOOKUP($D$3&amp;"_"&amp;AB$3,データシート2!$A:$SI,MATCH($R$2&amp;"_"&amp;$B77,データシート2!$A$1:$SI$1,0),0)</f>
        <v>2.097</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2</v>
      </c>
      <c r="H84" s="866">
        <f>VLOOKUP($D$3&amp;"_"&amp;H$3,データシート2!$A:$SI,MATCH($G$2&amp;"_"&amp;$C84,データシート2!$A$1:$SI$1,0),0)</f>
        <v>2</v>
      </c>
      <c r="I84" s="866">
        <f>VLOOKUP($D$3&amp;"_"&amp;I$3,データシート2!$A:$SI,MATCH($G$2&amp;"_"&amp;$C84,データシート2!$A$1:$SI$1,0),0)</f>
        <v>2</v>
      </c>
      <c r="J84" s="866">
        <f>VLOOKUP($D$3&amp;"_"&amp;J$3,データシート2!$A:$SI,MATCH($G$2&amp;"_"&amp;$C84,データシート2!$A$1:$SI$1,0),0)</f>
        <v>2</v>
      </c>
      <c r="K84" s="867">
        <f>VLOOKUP($D$3&amp;"_"&amp;K$3,データシート2!$A:$SI,MATCH($G$2&amp;"_"&amp;$C84,データシート2!$A$1:$SI$1,0),0)</f>
        <v>2</v>
      </c>
      <c r="L84" s="867">
        <f>VLOOKUP($D$3&amp;"_"&amp;L$3,データシート2!$A:$SI,MATCH($G$2&amp;"_"&amp;$C84,データシート2!$A$1:$SI$1,0),0)</f>
        <v>2</v>
      </c>
      <c r="M84" s="867">
        <f>VLOOKUP($D$3&amp;"_"&amp;M$3,データシート2!$A:$SI,MATCH($G$2&amp;"_"&amp;$C84,データシート2!$A$1:$SI$1,0),0)</f>
        <v>2</v>
      </c>
      <c r="N84" s="867">
        <f>VLOOKUP($D$3&amp;"_"&amp;N$3,データシート2!$A:$SI,MATCH($G$2&amp;"_"&amp;$C84,データシート2!$A$1:$SI$1,0),0)</f>
        <v>2</v>
      </c>
      <c r="O84" s="867">
        <f>VLOOKUP($D$3&amp;"_"&amp;O$3,データシート2!$A:$SI,MATCH($G$2&amp;"_"&amp;$C84,データシート2!$A$1:$SI$1,0),0)</f>
        <v>1</v>
      </c>
      <c r="P84" s="867">
        <f>VLOOKUP($D$3&amp;"_"&amp;P$3,データシート2!$A:$SI,MATCH($G$2&amp;"_"&amp;$C84,データシート2!$A$1:$SI$1,0),0)</f>
        <v>1</v>
      </c>
      <c r="Q84" s="868">
        <f>VLOOKUP($D$3&amp;"_"&amp;Q$3,データシート2!$A:$SI,MATCH($G$2&amp;"_"&amp;$C84,データシート2!$A$1:$SI$1,0),0)</f>
        <v>1</v>
      </c>
      <c r="R84" s="1056">
        <f>VLOOKUP($D$3&amp;"_"&amp;R$3,データシート2!$A:$SI,MATCH($R$2&amp;"_"&amp;$C84,データシート2!$A$1:$SI$1,0),0)</f>
        <v>5.8410000000000002</v>
      </c>
      <c r="S84" s="1057">
        <f>VLOOKUP($D$3&amp;"_"&amp;S$3,データシート2!$A:$SI,MATCH($R$2&amp;"_"&amp;$C84,データシート2!$A$1:$SI$1,0),0)</f>
        <v>5.4829999999999997</v>
      </c>
      <c r="T84" s="1057">
        <f>VLOOKUP($D$3&amp;"_"&amp;T$3,データシート2!$A:$SI,MATCH($R$2&amp;"_"&amp;$C84,データシート2!$A$1:$SI$1,0),0)</f>
        <v>6.7030000000000003</v>
      </c>
      <c r="U84" s="1057">
        <f>VLOOKUP($D$3&amp;"_"&amp;U$3,データシート2!$A:$SI,MATCH($R$2&amp;"_"&amp;$C84,データシート2!$A$1:$SI$1,0),0)</f>
        <v>7.4539999999999997</v>
      </c>
      <c r="V84" s="1057">
        <f>VLOOKUP($D$3&amp;"_"&amp;V$3,データシート2!$A:$SI,MATCH($R$2&amp;"_"&amp;$C84,データシート2!$A$1:$SI$1,0),0)</f>
        <v>7.2130000000000001</v>
      </c>
      <c r="W84" s="1057">
        <f>VLOOKUP($D$3&amp;"_"&amp;W$3,データシート2!$A:$SI,MATCH($R$2&amp;"_"&amp;$C84,データシート2!$A$1:$SI$1,0),0)</f>
        <v>6.7510000000000003</v>
      </c>
      <c r="X84" s="1057">
        <f>VLOOKUP($D$3&amp;"_"&amp;X$3,データシート2!$A:$SI,MATCH($R$2&amp;"_"&amp;$C84,データシート2!$A$1:$SI$1,0),0)</f>
        <v>5.9370000000000003</v>
      </c>
      <c r="Y84" s="1057">
        <f>VLOOKUP($D$3&amp;"_"&amp;Y$3,データシート2!$A:$SI,MATCH($R$2&amp;"_"&amp;$C84,データシート2!$A$1:$SI$1,0),0)</f>
        <v>5.2329999999999997</v>
      </c>
      <c r="Z84" s="1057">
        <f>VLOOKUP($D$3&amp;"_"&amp;Z$3,データシート2!$A:$SI,MATCH($R$2&amp;"_"&amp;$C84,データシート2!$A$1:$SI$1,0),0)</f>
        <v>2.7829999999999999</v>
      </c>
      <c r="AA84" s="1057">
        <f>VLOOKUP($D$3&amp;"_"&amp;AA$3,データシート2!$A:$SI,MATCH($R$2&amp;"_"&amp;$C84,データシート2!$A$1:$SI$1,0),0)</f>
        <v>2.0249999999999999</v>
      </c>
      <c r="AB84" s="1058">
        <f>VLOOKUP($D$3&amp;"_"&amp;AB$3,データシート2!$A:$SI,MATCH($R$2&amp;"_"&amp;$C84,データシート2!$A$1:$SI$1,0),0)</f>
        <v>2.097</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1</v>
      </c>
      <c r="J106" s="829">
        <f>VLOOKUP($D$3&amp;"_"&amp;J$3,データシート2!$A:$SI,MATCH($G$2&amp;"_"&amp;$B106,データシート2!$A$1:$SI$1,0),0)</f>
        <v>0</v>
      </c>
      <c r="K106" s="830">
        <f>VLOOKUP($D$3&amp;"_"&amp;K$3,データシート2!$A:$SI,MATCH($G$2&amp;"_"&amp;$B106,データシート2!$A$1:$SI$1,0),0)</f>
        <v>1</v>
      </c>
      <c r="L106" s="830">
        <f>VLOOKUP($D$3&amp;"_"&amp;L$3,データシート2!$A:$SI,MATCH($G$2&amp;"_"&amp;$B106,データシート2!$A$1:$SI$1,0),0)</f>
        <v>1</v>
      </c>
      <c r="M106" s="830">
        <f>VLOOKUP($D$3&amp;"_"&amp;M$3,データシート2!$A:$SI,MATCH($G$2&amp;"_"&amp;$B106,データシート2!$A$1:$SI$1,0),0)</f>
        <v>1</v>
      </c>
      <c r="N106" s="830">
        <f>VLOOKUP($D$3&amp;"_"&amp;N$3,データシート2!$A:$SI,MATCH($G$2&amp;"_"&amp;$B106,データシート2!$A$1:$SI$1,0),0)</f>
        <v>1</v>
      </c>
      <c r="O106" s="830">
        <f>VLOOKUP($D$3&amp;"_"&amp;O$3,データシート2!$A:$SI,MATCH($G$2&amp;"_"&amp;$B106,データシート2!$A$1:$SI$1,0),0)</f>
        <v>1</v>
      </c>
      <c r="P106" s="830">
        <f>VLOOKUP($D$3&amp;"_"&amp;P$3,データシート2!$A:$SI,MATCH($G$2&amp;"_"&amp;$B106,データシート2!$A$1:$SI$1,0),0)</f>
        <v>1</v>
      </c>
      <c r="Q106" s="831">
        <f>VLOOKUP($D$3&amp;"_"&amp;Q$3,データシート2!$A:$SI,MATCH($G$2&amp;"_"&amp;$B106,データシート2!$A$1:$SI$1,0),0)</f>
        <v>1</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6.9809999999999999</v>
      </c>
      <c r="U106" s="1044">
        <f>VLOOKUP($D$3&amp;"_"&amp;U$3,データシート2!$A:$SI,MATCH($R$2&amp;"_"&amp;$B106,データシート2!$A$1:$SI$1,0),0)</f>
        <v>0</v>
      </c>
      <c r="V106" s="1044">
        <f>VLOOKUP($D$3&amp;"_"&amp;V$3,データシート2!$A:$SI,MATCH($R$2&amp;"_"&amp;$B106,データシート2!$A$1:$SI$1,0),0)</f>
        <v>6.11</v>
      </c>
      <c r="W106" s="1044">
        <f>VLOOKUP($D$3&amp;"_"&amp;W$3,データシート2!$A:$SI,MATCH($R$2&amp;"_"&amp;$B106,データシート2!$A$1:$SI$1,0),0)</f>
        <v>5.7770000000000001</v>
      </c>
      <c r="X106" s="1044">
        <f>VLOOKUP($D$3&amp;"_"&amp;X$3,データシート2!$A:$SI,MATCH($R$2&amp;"_"&amp;$B106,データシート2!$A$1:$SI$1,0),0)</f>
        <v>5.33</v>
      </c>
      <c r="Y106" s="1044">
        <f>VLOOKUP($D$3&amp;"_"&amp;Y$3,データシート2!$A:$SI,MATCH($R$2&amp;"_"&amp;$B106,データシート2!$A$1:$SI$1,0),0)</f>
        <v>5.3550000000000004</v>
      </c>
      <c r="Z106" s="1044">
        <f>VLOOKUP($D$3&amp;"_"&amp;Z$3,データシート2!$A:$SI,MATCH($R$2&amp;"_"&amp;$B106,データシート2!$A$1:$SI$1,0),0)</f>
        <v>4.6230000000000002</v>
      </c>
      <c r="AA106" s="1044">
        <f>VLOOKUP($D$3&amp;"_"&amp;AA$3,データシート2!$A:$SI,MATCH($R$2&amp;"_"&amp;$B106,データシート2!$A$1:$SI$1,0),0)</f>
        <v>3.4940000000000002</v>
      </c>
      <c r="AB106" s="1045">
        <f>VLOOKUP($D$3&amp;"_"&amp;AB$3,データシート2!$A:$SI,MATCH($R$2&amp;"_"&amp;$B106,データシート2!$A$1:$SI$1,0),0)</f>
        <v>2.78</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1</v>
      </c>
      <c r="J107" s="866">
        <f>VLOOKUP($D$3&amp;"_"&amp;J$3,データシート2!$A:$SI,MATCH($G$2&amp;"_"&amp;$C107,データシート2!$A$1:$SI$1,0),0)</f>
        <v>0</v>
      </c>
      <c r="K107" s="867">
        <f>VLOOKUP($D$3&amp;"_"&amp;K$3,データシート2!$A:$SI,MATCH($G$2&amp;"_"&amp;$C107,データシート2!$A$1:$SI$1,0),0)</f>
        <v>1</v>
      </c>
      <c r="L107" s="867">
        <f>VLOOKUP($D$3&amp;"_"&amp;L$3,データシート2!$A:$SI,MATCH($G$2&amp;"_"&amp;$C107,データシート2!$A$1:$SI$1,0),0)</f>
        <v>1</v>
      </c>
      <c r="M107" s="867">
        <f>VLOOKUP($D$3&amp;"_"&amp;M$3,データシート2!$A:$SI,MATCH($G$2&amp;"_"&amp;$C107,データシート2!$A$1:$SI$1,0),0)</f>
        <v>1</v>
      </c>
      <c r="N107" s="867">
        <f>VLOOKUP($D$3&amp;"_"&amp;N$3,データシート2!$A:$SI,MATCH($G$2&amp;"_"&amp;$C107,データシート2!$A$1:$SI$1,0),0)</f>
        <v>1</v>
      </c>
      <c r="O107" s="867">
        <f>VLOOKUP($D$3&amp;"_"&amp;O$3,データシート2!$A:$SI,MATCH($G$2&amp;"_"&amp;$C107,データシート2!$A$1:$SI$1,0),0)</f>
        <v>1</v>
      </c>
      <c r="P107" s="867">
        <f>VLOOKUP($D$3&amp;"_"&amp;P$3,データシート2!$A:$SI,MATCH($G$2&amp;"_"&amp;$C107,データシート2!$A$1:$SI$1,0),0)</f>
        <v>1</v>
      </c>
      <c r="Q107" s="868">
        <f>VLOOKUP($D$3&amp;"_"&amp;Q$3,データシート2!$A:$SI,MATCH($G$2&amp;"_"&amp;$C107,データシート2!$A$1:$SI$1,0),0)</f>
        <v>1</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6.9809999999999999</v>
      </c>
      <c r="U107" s="1057">
        <f>VLOOKUP($D$3&amp;"_"&amp;U$3,データシート2!$A:$SI,MATCH($R$2&amp;"_"&amp;$C107,データシート2!$A$1:$SI$1,0),0)</f>
        <v>0</v>
      </c>
      <c r="V107" s="1057">
        <f>VLOOKUP($D$3&amp;"_"&amp;V$3,データシート2!$A:$SI,MATCH($R$2&amp;"_"&amp;$C107,データシート2!$A$1:$SI$1,0),0)</f>
        <v>6.11</v>
      </c>
      <c r="W107" s="1057">
        <f>VLOOKUP($D$3&amp;"_"&amp;W$3,データシート2!$A:$SI,MATCH($R$2&amp;"_"&amp;$C107,データシート2!$A$1:$SI$1,0),0)</f>
        <v>5.7770000000000001</v>
      </c>
      <c r="X107" s="1057">
        <f>VLOOKUP($D$3&amp;"_"&amp;X$3,データシート2!$A:$SI,MATCH($R$2&amp;"_"&amp;$C107,データシート2!$A$1:$SI$1,0),0)</f>
        <v>5.33</v>
      </c>
      <c r="Y107" s="1057">
        <f>VLOOKUP($D$3&amp;"_"&amp;Y$3,データシート2!$A:$SI,MATCH($R$2&amp;"_"&amp;$C107,データシート2!$A$1:$SI$1,0),0)</f>
        <v>5.3550000000000004</v>
      </c>
      <c r="Z107" s="1057">
        <f>VLOOKUP($D$3&amp;"_"&amp;Z$3,データシート2!$A:$SI,MATCH($R$2&amp;"_"&amp;$C107,データシート2!$A$1:$SI$1,0),0)</f>
        <v>4.6230000000000002</v>
      </c>
      <c r="AA107" s="1057">
        <f>VLOOKUP($D$3&amp;"_"&amp;AA$3,データシート2!$A:$SI,MATCH($R$2&amp;"_"&amp;$C107,データシート2!$A$1:$SI$1,0),0)</f>
        <v>3.4940000000000002</v>
      </c>
      <c r="AB107" s="1058">
        <f>VLOOKUP($D$3&amp;"_"&amp;AB$3,データシート2!$A:$SI,MATCH($R$2&amp;"_"&amp;$C107,データシート2!$A$1:$SI$1,0),0)</f>
        <v>2.78</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1</v>
      </c>
      <c r="K110" s="830">
        <f>VLOOKUP($D$3&amp;"_"&amp;K$3,データシート2!$A:$SI,MATCH($G$2&amp;"_"&amp;$B110,データシート2!$A$1:$SI$1,0),0)</f>
        <v>1</v>
      </c>
      <c r="L110" s="830">
        <f>VLOOKUP($D$3&amp;"_"&amp;L$3,データシート2!$A:$SI,MATCH($G$2&amp;"_"&amp;$B110,データシート2!$A$1:$SI$1,0),0)</f>
        <v>1</v>
      </c>
      <c r="M110" s="830">
        <f>VLOOKUP($D$3&amp;"_"&amp;M$3,データシート2!$A:$SI,MATCH($G$2&amp;"_"&amp;$B110,データシート2!$A$1:$SI$1,0),0)</f>
        <v>1</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18.048999999999999</v>
      </c>
      <c r="S110" s="1044">
        <f>VLOOKUP($D$3&amp;"_"&amp;S$3,データシート2!$A:$SI,MATCH($R$2&amp;"_"&amp;$B110,データシート2!$A$1:$SI$1,0),0)</f>
        <v>17.626999999999999</v>
      </c>
      <c r="T110" s="1044">
        <f>VLOOKUP($D$3&amp;"_"&amp;T$3,データシート2!$A:$SI,MATCH($R$2&amp;"_"&amp;$B110,データシート2!$A$1:$SI$1,0),0)</f>
        <v>21.879000000000001</v>
      </c>
      <c r="U110" s="1044">
        <f>VLOOKUP($D$3&amp;"_"&amp;U$3,データシート2!$A:$SI,MATCH($R$2&amp;"_"&amp;$B110,データシート2!$A$1:$SI$1,0),0)</f>
        <v>25.105</v>
      </c>
      <c r="V110" s="1044">
        <f>VLOOKUP($D$3&amp;"_"&amp;V$3,データシート2!$A:$SI,MATCH($R$2&amp;"_"&amp;$B110,データシート2!$A$1:$SI$1,0),0)</f>
        <v>24.873000000000001</v>
      </c>
      <c r="W110" s="1044">
        <f>VLOOKUP($D$3&amp;"_"&amp;W$3,データシート2!$A:$SI,MATCH($R$2&amp;"_"&amp;$B110,データシート2!$A$1:$SI$1,0),0)</f>
        <v>25.199000000000002</v>
      </c>
      <c r="X110" s="1044">
        <f>VLOOKUP($D$3&amp;"_"&amp;X$3,データシート2!$A:$SI,MATCH($R$2&amp;"_"&amp;$B110,データシート2!$A$1:$SI$1,0),0)</f>
        <v>24.321000000000002</v>
      </c>
      <c r="Y110" s="1044">
        <f>VLOOKUP($D$3&amp;"_"&amp;Y$3,データシート2!$A:$SI,MATCH($R$2&amp;"_"&amp;$B110,データシート2!$A$1:$SI$1,0),0)</f>
        <v>23.474</v>
      </c>
      <c r="Z110" s="1044">
        <f>VLOOKUP($D$3&amp;"_"&amp;Z$3,データシート2!$A:$SI,MATCH($R$2&amp;"_"&amp;$B110,データシート2!$A$1:$SI$1,0),0)</f>
        <v>20.888999999999999</v>
      </c>
      <c r="AA110" s="1044">
        <f>VLOOKUP($D$3&amp;"_"&amp;AA$3,データシート2!$A:$SI,MATCH($R$2&amp;"_"&amp;$B110,データシート2!$A$1:$SI$1,0),0)</f>
        <v>18.509</v>
      </c>
      <c r="AB110" s="1045">
        <f>VLOOKUP($D$3&amp;"_"&amp;AB$3,データシート2!$A:$SI,MATCH($R$2&amp;"_"&amp;$B110,データシート2!$A$1:$SI$1,0),0)</f>
        <v>15.143000000000001</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1</v>
      </c>
      <c r="H113" s="849">
        <f>VLOOKUP($D$3&amp;"_"&amp;H$3,データシート2!$A:$SI,MATCH($G$2&amp;"_"&amp;$C113,データシート2!$A$1:$SI$1,0),0)</f>
        <v>1</v>
      </c>
      <c r="I113" s="849">
        <f>VLOOKUP($D$3&amp;"_"&amp;I$3,データシート2!$A:$SI,MATCH($G$2&amp;"_"&amp;$C113,データシート2!$A$1:$SI$1,0),0)</f>
        <v>1</v>
      </c>
      <c r="J113" s="849">
        <f>VLOOKUP($D$3&amp;"_"&amp;J$3,データシート2!$A:$SI,MATCH($G$2&amp;"_"&amp;$C113,データシート2!$A$1:$SI$1,0),0)</f>
        <v>1</v>
      </c>
      <c r="K113" s="850">
        <f>VLOOKUP($D$3&amp;"_"&amp;K$3,データシート2!$A:$SI,MATCH($G$2&amp;"_"&amp;$C113,データシート2!$A$1:$SI$1,0),0)</f>
        <v>1</v>
      </c>
      <c r="L113" s="850">
        <f>VLOOKUP($D$3&amp;"_"&amp;L$3,データシート2!$A:$SI,MATCH($G$2&amp;"_"&amp;$C113,データシート2!$A$1:$SI$1,0),0)</f>
        <v>1</v>
      </c>
      <c r="M113" s="850">
        <f>VLOOKUP($D$3&amp;"_"&amp;M$3,データシート2!$A:$SI,MATCH($G$2&amp;"_"&amp;$C113,データシート2!$A$1:$SI$1,0),0)</f>
        <v>1</v>
      </c>
      <c r="N113" s="850">
        <f>VLOOKUP($D$3&amp;"_"&amp;N$3,データシート2!$A:$SI,MATCH($G$2&amp;"_"&amp;$C113,データシート2!$A$1:$SI$1,0),0)</f>
        <v>1</v>
      </c>
      <c r="O113" s="850">
        <f>VLOOKUP($D$3&amp;"_"&amp;O$3,データシート2!$A:$SI,MATCH($G$2&amp;"_"&amp;$C113,データシート2!$A$1:$SI$1,0),0)</f>
        <v>1</v>
      </c>
      <c r="P113" s="850">
        <f>VLOOKUP($D$3&amp;"_"&amp;P$3,データシート2!$A:$SI,MATCH($G$2&amp;"_"&amp;$C113,データシート2!$A$1:$SI$1,0),0)</f>
        <v>1</v>
      </c>
      <c r="Q113" s="851">
        <f>VLOOKUP($D$3&amp;"_"&amp;Q$3,データシート2!$A:$SI,MATCH($G$2&amp;"_"&amp;$C113,データシート2!$A$1:$SI$1,0),0)</f>
        <v>1</v>
      </c>
      <c r="R113" s="1049">
        <f>VLOOKUP($D$3&amp;"_"&amp;R$3,データシート2!$A:$SI,MATCH($R$2&amp;"_"&amp;$C113,データシート2!$A$1:$SI$1,0),0)</f>
        <v>18.048999999999999</v>
      </c>
      <c r="S113" s="1050">
        <f>VLOOKUP($D$3&amp;"_"&amp;S$3,データシート2!$A:$SI,MATCH($R$2&amp;"_"&amp;$C113,データシート2!$A$1:$SI$1,0),0)</f>
        <v>17.626999999999999</v>
      </c>
      <c r="T113" s="1050">
        <f>VLOOKUP($D$3&amp;"_"&amp;T$3,データシート2!$A:$SI,MATCH($R$2&amp;"_"&amp;$C113,データシート2!$A$1:$SI$1,0),0)</f>
        <v>21.879000000000001</v>
      </c>
      <c r="U113" s="1050">
        <f>VLOOKUP($D$3&amp;"_"&amp;U$3,データシート2!$A:$SI,MATCH($R$2&amp;"_"&amp;$C113,データシート2!$A$1:$SI$1,0),0)</f>
        <v>25.105</v>
      </c>
      <c r="V113" s="1050">
        <f>VLOOKUP($D$3&amp;"_"&amp;V$3,データシート2!$A:$SI,MATCH($R$2&amp;"_"&amp;$C113,データシート2!$A$1:$SI$1,0),0)</f>
        <v>24.873000000000001</v>
      </c>
      <c r="W113" s="1050">
        <f>VLOOKUP($D$3&amp;"_"&amp;W$3,データシート2!$A:$SI,MATCH($R$2&amp;"_"&amp;$C113,データシート2!$A$1:$SI$1,0),0)</f>
        <v>25.199000000000002</v>
      </c>
      <c r="X113" s="1050">
        <f>VLOOKUP($D$3&amp;"_"&amp;X$3,データシート2!$A:$SI,MATCH($R$2&amp;"_"&amp;$C113,データシート2!$A$1:$SI$1,0),0)</f>
        <v>24.321000000000002</v>
      </c>
      <c r="Y113" s="1050">
        <f>VLOOKUP($D$3&amp;"_"&amp;Y$3,データシート2!$A:$SI,MATCH($R$2&amp;"_"&amp;$C113,データシート2!$A$1:$SI$1,0),0)</f>
        <v>23.474</v>
      </c>
      <c r="Z113" s="1050">
        <f>VLOOKUP($D$3&amp;"_"&amp;Z$3,データシート2!$A:$SI,MATCH($R$2&amp;"_"&amp;$C113,データシート2!$A$1:$SI$1,0),0)</f>
        <v>20.888999999999999</v>
      </c>
      <c r="AA113" s="1050">
        <f>VLOOKUP($D$3&amp;"_"&amp;AA$3,データシート2!$A:$SI,MATCH($R$2&amp;"_"&amp;$C113,データシート2!$A$1:$SI$1,0),0)</f>
        <v>18.509</v>
      </c>
      <c r="AB113" s="1051">
        <f>VLOOKUP($D$3&amp;"_"&amp;AB$3,データシート2!$A:$SI,MATCH($R$2&amp;"_"&amp;$C113,データシート2!$A$1:$SI$1,0),0)</f>
        <v>15.143000000000001</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4</v>
      </c>
      <c r="H117" s="829">
        <f>VLOOKUP($D$3&amp;"_"&amp;H$3,データシート2!$A:$SI,MATCH($G$2&amp;"_"&amp;$B117,データシート2!$A$1:$SI$1,0),0)</f>
        <v>3</v>
      </c>
      <c r="I117" s="829">
        <f>VLOOKUP($D$3&amp;"_"&amp;I$3,データシート2!$A:$SI,MATCH($G$2&amp;"_"&amp;$B117,データシート2!$A$1:$SI$1,0),0)</f>
        <v>4</v>
      </c>
      <c r="J117" s="829">
        <f>VLOOKUP($D$3&amp;"_"&amp;J$3,データシート2!$A:$SI,MATCH($G$2&amp;"_"&amp;$B117,データシート2!$A$1:$SI$1,0),0)</f>
        <v>4</v>
      </c>
      <c r="K117" s="830">
        <f>VLOOKUP($D$3&amp;"_"&amp;K$3,データシート2!$A:$SI,MATCH($G$2&amp;"_"&amp;$B117,データシート2!$A$1:$SI$1,0),0)</f>
        <v>4</v>
      </c>
      <c r="L117" s="830">
        <f>VLOOKUP($D$3&amp;"_"&amp;L$3,データシート2!$A:$SI,MATCH($G$2&amp;"_"&amp;$B117,データシート2!$A$1:$SI$1,0),0)</f>
        <v>4</v>
      </c>
      <c r="M117" s="830">
        <f>VLOOKUP($D$3&amp;"_"&amp;M$3,データシート2!$A:$SI,MATCH($G$2&amp;"_"&amp;$B117,データシート2!$A$1:$SI$1,0),0)</f>
        <v>4</v>
      </c>
      <c r="N117" s="830">
        <f>VLOOKUP($D$3&amp;"_"&amp;N$3,データシート2!$A:$SI,MATCH($G$2&amp;"_"&amp;$B117,データシート2!$A$1:$SI$1,0),0)</f>
        <v>4</v>
      </c>
      <c r="O117" s="830">
        <f>VLOOKUP($D$3&amp;"_"&amp;O$3,データシート2!$A:$SI,MATCH($G$2&amp;"_"&amp;$B117,データシート2!$A$1:$SI$1,0),0)</f>
        <v>4</v>
      </c>
      <c r="P117" s="830">
        <f>VLOOKUP($D$3&amp;"_"&amp;P$3,データシート2!$A:$SI,MATCH($G$2&amp;"_"&amp;$B117,データシート2!$A$1:$SI$1,0),0)</f>
        <v>4</v>
      </c>
      <c r="Q117" s="831">
        <f>VLOOKUP($D$3&amp;"_"&amp;Q$3,データシート2!$A:$SI,MATCH($G$2&amp;"_"&amp;$B117,データシート2!$A$1:$SI$1,0),0)</f>
        <v>4</v>
      </c>
      <c r="R117" s="1043">
        <f>VLOOKUP($D$3&amp;"_"&amp;R$3,データシート2!$A:$SI,MATCH($R$2&amp;"_"&amp;$B117,データシート2!$A$1:$SI$1,0),0)</f>
        <v>13.127000000000001</v>
      </c>
      <c r="S117" s="1044">
        <f>VLOOKUP($D$3&amp;"_"&amp;S$3,データシート2!$A:$SI,MATCH($R$2&amp;"_"&amp;$B117,データシート2!$A$1:$SI$1,0),0)</f>
        <v>10.56</v>
      </c>
      <c r="T117" s="1044">
        <f>VLOOKUP($D$3&amp;"_"&amp;T$3,データシート2!$A:$SI,MATCH($R$2&amp;"_"&amp;$B117,データシート2!$A$1:$SI$1,0),0)</f>
        <v>15.933999999999999</v>
      </c>
      <c r="U117" s="1044">
        <f>VLOOKUP($D$3&amp;"_"&amp;U$3,データシート2!$A:$SI,MATCH($R$2&amp;"_"&amp;$B117,データシート2!$A$1:$SI$1,0),0)</f>
        <v>17.253</v>
      </c>
      <c r="V117" s="1044">
        <f>VLOOKUP($D$3&amp;"_"&amp;V$3,データシート2!$A:$SI,MATCH($R$2&amp;"_"&amp;$B117,データシート2!$A$1:$SI$1,0),0)</f>
        <v>23.890999999999998</v>
      </c>
      <c r="W117" s="1044">
        <f>VLOOKUP($D$3&amp;"_"&amp;W$3,データシート2!$A:$SI,MATCH($R$2&amp;"_"&amp;$B117,データシート2!$A$1:$SI$1,0),0)</f>
        <v>17.843</v>
      </c>
      <c r="X117" s="1044">
        <f>VLOOKUP($D$3&amp;"_"&amp;X$3,データシート2!$A:$SI,MATCH($R$2&amp;"_"&amp;$B117,データシート2!$A$1:$SI$1,0),0)</f>
        <v>16.635000000000002</v>
      </c>
      <c r="Y117" s="1044">
        <f>VLOOKUP($D$3&amp;"_"&amp;Y$3,データシート2!$A:$SI,MATCH($R$2&amp;"_"&amp;$B117,データシート2!$A$1:$SI$1,0),0)</f>
        <v>15.826000000000001</v>
      </c>
      <c r="Z117" s="1044">
        <f>VLOOKUP($D$3&amp;"_"&amp;Z$3,データシート2!$A:$SI,MATCH($R$2&amp;"_"&amp;$B117,データシート2!$A$1:$SI$1,0),0)</f>
        <v>14.715999999999999</v>
      </c>
      <c r="AA117" s="1044">
        <f>VLOOKUP($D$3&amp;"_"&amp;AA$3,データシート2!$A:$SI,MATCH($R$2&amp;"_"&amp;$B117,データシート2!$A$1:$SI$1,0),0)</f>
        <v>11.739000000000001</v>
      </c>
      <c r="AB117" s="1045">
        <f>VLOOKUP($D$3&amp;"_"&amp;AB$3,データシート2!$A:$SI,MATCH($R$2&amp;"_"&amp;$B117,データシート2!$A$1:$SI$1,0),0)</f>
        <v>12.757</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4</v>
      </c>
      <c r="H118" s="838">
        <f>VLOOKUP($D$3&amp;"_"&amp;H$3,データシート2!$A:$SI,MATCH($G$2&amp;"_"&amp;$C118,データシート2!$A$1:$SI$1,0),0)</f>
        <v>3</v>
      </c>
      <c r="I118" s="838">
        <f>VLOOKUP($D$3&amp;"_"&amp;I$3,データシート2!$A:$SI,MATCH($G$2&amp;"_"&amp;$C118,データシート2!$A$1:$SI$1,0),0)</f>
        <v>3</v>
      </c>
      <c r="J118" s="838">
        <f>VLOOKUP($D$3&amp;"_"&amp;J$3,データシート2!$A:$SI,MATCH($G$2&amp;"_"&amp;$C118,データシート2!$A$1:$SI$1,0),0)</f>
        <v>4</v>
      </c>
      <c r="K118" s="839">
        <f>VLOOKUP($D$3&amp;"_"&amp;K$3,データシート2!$A:$SI,MATCH($G$2&amp;"_"&amp;$C118,データシート2!$A$1:$SI$1,0),0)</f>
        <v>4</v>
      </c>
      <c r="L118" s="839">
        <f>VLOOKUP($D$3&amp;"_"&amp;L$3,データシート2!$A:$SI,MATCH($G$2&amp;"_"&amp;$C118,データシート2!$A$1:$SI$1,0),0)</f>
        <v>4</v>
      </c>
      <c r="M118" s="839">
        <f>VLOOKUP($D$3&amp;"_"&amp;M$3,データシート2!$A:$SI,MATCH($G$2&amp;"_"&amp;$C118,データシート2!$A$1:$SI$1,0),0)</f>
        <v>4</v>
      </c>
      <c r="N118" s="839">
        <f>VLOOKUP($D$3&amp;"_"&amp;N$3,データシート2!$A:$SI,MATCH($G$2&amp;"_"&amp;$C118,データシート2!$A$1:$SI$1,0),0)</f>
        <v>4</v>
      </c>
      <c r="O118" s="839">
        <f>VLOOKUP($D$3&amp;"_"&amp;O$3,データシート2!$A:$SI,MATCH($G$2&amp;"_"&amp;$C118,データシート2!$A$1:$SI$1,0),0)</f>
        <v>4</v>
      </c>
      <c r="P118" s="839">
        <f>VLOOKUP($D$3&amp;"_"&amp;P$3,データシート2!$A:$SI,MATCH($G$2&amp;"_"&amp;$C118,データシート2!$A$1:$SI$1,0),0)</f>
        <v>3</v>
      </c>
      <c r="Q118" s="840">
        <f>VLOOKUP($D$3&amp;"_"&amp;Q$3,データシート2!$A:$SI,MATCH($G$2&amp;"_"&amp;$C118,データシート2!$A$1:$SI$1,0),0)</f>
        <v>4</v>
      </c>
      <c r="R118" s="1052">
        <f>VLOOKUP($D$3&amp;"_"&amp;R$3,データシート2!$A:$SI,MATCH($R$2&amp;"_"&amp;$C118,データシート2!$A$1:$SI$1,0),0)</f>
        <v>13.127000000000001</v>
      </c>
      <c r="S118" s="1047">
        <f>VLOOKUP($D$3&amp;"_"&amp;S$3,データシート2!$A:$SI,MATCH($R$2&amp;"_"&amp;$C118,データシート2!$A$1:$SI$1,0),0)</f>
        <v>10.56</v>
      </c>
      <c r="T118" s="1047">
        <f>VLOOKUP($D$3&amp;"_"&amp;T$3,データシート2!$A:$SI,MATCH($R$2&amp;"_"&amp;$C118,データシート2!$A$1:$SI$1,0),0)</f>
        <v>12.577</v>
      </c>
      <c r="U118" s="1047">
        <f>VLOOKUP($D$3&amp;"_"&amp;U$3,データシート2!$A:$SI,MATCH($R$2&amp;"_"&amp;$C118,データシート2!$A$1:$SI$1,0),0)</f>
        <v>17.253</v>
      </c>
      <c r="V118" s="1047">
        <f>VLOOKUP($D$3&amp;"_"&amp;V$3,データシート2!$A:$SI,MATCH($R$2&amp;"_"&amp;$C118,データシート2!$A$1:$SI$1,0),0)</f>
        <v>23.890999999999998</v>
      </c>
      <c r="W118" s="1047">
        <f>VLOOKUP($D$3&amp;"_"&amp;W$3,データシート2!$A:$SI,MATCH($R$2&amp;"_"&amp;$C118,データシート2!$A$1:$SI$1,0),0)</f>
        <v>17.843</v>
      </c>
      <c r="X118" s="1047">
        <f>VLOOKUP($D$3&amp;"_"&amp;X$3,データシート2!$A:$SI,MATCH($R$2&amp;"_"&amp;$C118,データシート2!$A$1:$SI$1,0),0)</f>
        <v>16.635000000000002</v>
      </c>
      <c r="Y118" s="1047">
        <f>VLOOKUP($D$3&amp;"_"&amp;Y$3,データシート2!$A:$SI,MATCH($R$2&amp;"_"&amp;$C118,データシート2!$A$1:$SI$1,0),0)</f>
        <v>15.826000000000001</v>
      </c>
      <c r="Z118" s="1047">
        <f>VLOOKUP($D$3&amp;"_"&amp;Z$3,データシート2!$A:$SI,MATCH($R$2&amp;"_"&amp;$C118,データシート2!$A$1:$SI$1,0),0)</f>
        <v>14.715999999999999</v>
      </c>
      <c r="AA118" s="1047">
        <f>VLOOKUP($D$3&amp;"_"&amp;AA$3,データシート2!$A:$SI,MATCH($R$2&amp;"_"&amp;$C118,データシート2!$A$1:$SI$1,0),0)</f>
        <v>9.3119999999999994</v>
      </c>
      <c r="AB118" s="1048">
        <f>VLOOKUP($D$3&amp;"_"&amp;AB$3,データシート2!$A:$SI,MATCH($R$2&amp;"_"&amp;$C118,データシート2!$A$1:$SI$1,0),0)</f>
        <v>12.757</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1</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1</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3.3570000000000002</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2.427</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2</v>
      </c>
      <c r="H124" s="829">
        <f>VLOOKUP($D$3&amp;"_"&amp;H$3,データシート2!$A:$SI,MATCH($G$2&amp;"_"&amp;$B124,データシート2!$A$1:$SI$1,0),0)</f>
        <v>2</v>
      </c>
      <c r="I124" s="829">
        <f>VLOOKUP($D$3&amp;"_"&amp;I$3,データシート2!$A:$SI,MATCH($G$2&amp;"_"&amp;$B124,データシート2!$A$1:$SI$1,0),0)</f>
        <v>2</v>
      </c>
      <c r="J124" s="829">
        <f>VLOOKUP($D$3&amp;"_"&amp;J$3,データシート2!$A:$SI,MATCH($G$2&amp;"_"&amp;$B124,データシート2!$A$1:$SI$1,0),0)</f>
        <v>2</v>
      </c>
      <c r="K124" s="830">
        <f>VLOOKUP($D$3&amp;"_"&amp;K$3,データシート2!$A:$SI,MATCH($G$2&amp;"_"&amp;$B124,データシート2!$A$1:$SI$1,0),0)</f>
        <v>2</v>
      </c>
      <c r="L124" s="830">
        <f>VLOOKUP($D$3&amp;"_"&amp;L$3,データシート2!$A:$SI,MATCH($G$2&amp;"_"&amp;$B124,データシート2!$A$1:$SI$1,0),0)</f>
        <v>2</v>
      </c>
      <c r="M124" s="830">
        <f>VLOOKUP($D$3&amp;"_"&amp;M$3,データシート2!$A:$SI,MATCH($G$2&amp;"_"&amp;$B124,データシート2!$A$1:$SI$1,0),0)</f>
        <v>4</v>
      </c>
      <c r="N124" s="830">
        <f>VLOOKUP($D$3&amp;"_"&amp;N$3,データシート2!$A:$SI,MATCH($G$2&amp;"_"&amp;$B124,データシート2!$A$1:$SI$1,0),0)</f>
        <v>4</v>
      </c>
      <c r="O124" s="830">
        <f>VLOOKUP($D$3&amp;"_"&amp;O$3,データシート2!$A:$SI,MATCH($G$2&amp;"_"&amp;$B124,データシート2!$A$1:$SI$1,0),0)</f>
        <v>3</v>
      </c>
      <c r="P124" s="830">
        <f>VLOOKUP($D$3&amp;"_"&amp;P$3,データシート2!$A:$SI,MATCH($G$2&amp;"_"&amp;$B124,データシート2!$A$1:$SI$1,0),0)</f>
        <v>0</v>
      </c>
      <c r="Q124" s="831">
        <f>VLOOKUP($D$3&amp;"_"&amp;Q$3,データシート2!$A:$SI,MATCH($G$2&amp;"_"&amp;$B124,データシート2!$A$1:$SI$1,0),0)</f>
        <v>2</v>
      </c>
      <c r="R124" s="1043">
        <f>VLOOKUP($D$3&amp;"_"&amp;R$3,データシート2!$A:$SI,MATCH($R$2&amp;"_"&amp;$B124,データシート2!$A$1:$SI$1,0),0)</f>
        <v>7.65</v>
      </c>
      <c r="S124" s="1044">
        <f>VLOOKUP($D$3&amp;"_"&amp;S$3,データシート2!$A:$SI,MATCH($R$2&amp;"_"&amp;$B124,データシート2!$A$1:$SI$1,0),0)</f>
        <v>7.859</v>
      </c>
      <c r="T124" s="1044">
        <f>VLOOKUP($D$3&amp;"_"&amp;T$3,データシート2!$A:$SI,MATCH($R$2&amp;"_"&amp;$B124,データシート2!$A$1:$SI$1,0),0)</f>
        <v>9.798</v>
      </c>
      <c r="U124" s="1044">
        <f>VLOOKUP($D$3&amp;"_"&amp;U$3,データシート2!$A:$SI,MATCH($R$2&amp;"_"&amp;$B124,データシート2!$A$1:$SI$1,0),0)</f>
        <v>11.137</v>
      </c>
      <c r="V124" s="1044">
        <f>VLOOKUP($D$3&amp;"_"&amp;V$3,データシート2!$A:$SI,MATCH($R$2&amp;"_"&amp;$B124,データシート2!$A$1:$SI$1,0),0)</f>
        <v>10.81</v>
      </c>
      <c r="W124" s="1044">
        <f>VLOOKUP($D$3&amp;"_"&amp;W$3,データシート2!$A:$SI,MATCH($R$2&amp;"_"&amp;$B124,データシート2!$A$1:$SI$1,0),0)</f>
        <v>10.881</v>
      </c>
      <c r="X124" s="1044">
        <f>VLOOKUP($D$3&amp;"_"&amp;X$3,データシート2!$A:$SI,MATCH($R$2&amp;"_"&amp;$B124,データシート2!$A$1:$SI$1,0),0)</f>
        <v>60.521000000000001</v>
      </c>
      <c r="Y124" s="1044">
        <f>VLOOKUP($D$3&amp;"_"&amp;Y$3,データシート2!$A:$SI,MATCH($R$2&amp;"_"&amp;$B124,データシート2!$A$1:$SI$1,0),0)</f>
        <v>39.225000000000001</v>
      </c>
      <c r="Z124" s="1044">
        <f>VLOOKUP($D$3&amp;"_"&amp;Z$3,データシート2!$A:$SI,MATCH($R$2&amp;"_"&amp;$B124,データシート2!$A$1:$SI$1,0),0)</f>
        <v>46.064999999999998</v>
      </c>
      <c r="AA124" s="1044">
        <f>VLOOKUP($D$3&amp;"_"&amp;AA$3,データシート2!$A:$SI,MATCH($R$2&amp;"_"&amp;$B124,データシート2!$A$1:$SI$1,0),0)</f>
        <v>0</v>
      </c>
      <c r="AB124" s="1045">
        <f>VLOOKUP($D$3&amp;"_"&amp;AB$3,データシート2!$A:$SI,MATCH($R$2&amp;"_"&amp;$B124,データシート2!$A$1:$SI$1,0),0)</f>
        <v>42.634</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2</v>
      </c>
      <c r="H125" s="888">
        <f>VLOOKUP($D$3&amp;"_"&amp;H$3,データシート2!$A:$SI,MATCH($G$2&amp;"_"&amp;$C125,データシート2!$A$1:$SI$1,0),0)</f>
        <v>2</v>
      </c>
      <c r="I125" s="888">
        <f>VLOOKUP($D$3&amp;"_"&amp;I$3,データシート2!$A:$SI,MATCH($G$2&amp;"_"&amp;$C125,データシート2!$A$1:$SI$1,0),0)</f>
        <v>2</v>
      </c>
      <c r="J125" s="888">
        <f>VLOOKUP($D$3&amp;"_"&amp;J$3,データシート2!$A:$SI,MATCH($G$2&amp;"_"&amp;$C125,データシート2!$A$1:$SI$1,0),0)</f>
        <v>2</v>
      </c>
      <c r="K125" s="889">
        <f>VLOOKUP($D$3&amp;"_"&amp;K$3,データシート2!$A:$SI,MATCH($G$2&amp;"_"&amp;$C125,データシート2!$A$1:$SI$1,0),0)</f>
        <v>2</v>
      </c>
      <c r="L125" s="889">
        <f>VLOOKUP($D$3&amp;"_"&amp;L$3,データシート2!$A:$SI,MATCH($G$2&amp;"_"&amp;$C125,データシート2!$A$1:$SI$1,0),0)</f>
        <v>2</v>
      </c>
      <c r="M125" s="889">
        <f>VLOOKUP($D$3&amp;"_"&amp;M$3,データシート2!$A:$SI,MATCH($G$2&amp;"_"&amp;$C125,データシート2!$A$1:$SI$1,0),0)</f>
        <v>4</v>
      </c>
      <c r="N125" s="889">
        <f>VLOOKUP($D$3&amp;"_"&amp;N$3,データシート2!$A:$SI,MATCH($G$2&amp;"_"&amp;$C125,データシート2!$A$1:$SI$1,0),0)</f>
        <v>4</v>
      </c>
      <c r="O125" s="889">
        <f>VLOOKUP($D$3&amp;"_"&amp;O$3,データシート2!$A:$SI,MATCH($G$2&amp;"_"&amp;$C125,データシート2!$A$1:$SI$1,0),0)</f>
        <v>3</v>
      </c>
      <c r="P125" s="889">
        <f>VLOOKUP($D$3&amp;"_"&amp;P$3,データシート2!$A:$SI,MATCH($G$2&amp;"_"&amp;$C125,データシート2!$A$1:$SI$1,0),0)</f>
        <v>0</v>
      </c>
      <c r="Q125" s="890">
        <f>VLOOKUP($D$3&amp;"_"&amp;Q$3,データシート2!$A:$SI,MATCH($G$2&amp;"_"&amp;$C125,データシート2!$A$1:$SI$1,0),0)</f>
        <v>2</v>
      </c>
      <c r="R125" s="1059">
        <f>VLOOKUP($D$3&amp;"_"&amp;R$3,データシート2!$A:$SI,MATCH($R$2&amp;"_"&amp;$C125,データシート2!$A$1:$SI$1,0),0)</f>
        <v>7.65</v>
      </c>
      <c r="S125" s="1060">
        <f>VLOOKUP($D$3&amp;"_"&amp;S$3,データシート2!$A:$SI,MATCH($R$2&amp;"_"&amp;$C125,データシート2!$A$1:$SI$1,0),0)</f>
        <v>7.859</v>
      </c>
      <c r="T125" s="1060">
        <f>VLOOKUP($D$3&amp;"_"&amp;T$3,データシート2!$A:$SI,MATCH($R$2&amp;"_"&amp;$C125,データシート2!$A$1:$SI$1,0),0)</f>
        <v>9.798</v>
      </c>
      <c r="U125" s="1060">
        <f>VLOOKUP($D$3&amp;"_"&amp;U$3,データシート2!$A:$SI,MATCH($R$2&amp;"_"&amp;$C125,データシート2!$A$1:$SI$1,0),0)</f>
        <v>11.137</v>
      </c>
      <c r="V125" s="1060">
        <f>VLOOKUP($D$3&amp;"_"&amp;V$3,データシート2!$A:$SI,MATCH($R$2&amp;"_"&amp;$C125,データシート2!$A$1:$SI$1,0),0)</f>
        <v>10.81</v>
      </c>
      <c r="W125" s="1060">
        <f>VLOOKUP($D$3&amp;"_"&amp;W$3,データシート2!$A:$SI,MATCH($R$2&amp;"_"&amp;$C125,データシート2!$A$1:$SI$1,0),0)</f>
        <v>10.881</v>
      </c>
      <c r="X125" s="1060">
        <f>VLOOKUP($D$3&amp;"_"&amp;X$3,データシート2!$A:$SI,MATCH($R$2&amp;"_"&amp;$C125,データシート2!$A$1:$SI$1,0),0)</f>
        <v>60.521000000000001</v>
      </c>
      <c r="Y125" s="1060">
        <f>VLOOKUP($D$3&amp;"_"&amp;Y$3,データシート2!$A:$SI,MATCH($R$2&amp;"_"&amp;$C125,データシート2!$A$1:$SI$1,0),0)</f>
        <v>39.225000000000001</v>
      </c>
      <c r="Z125" s="1060">
        <f>VLOOKUP($D$3&amp;"_"&amp;Z$3,データシート2!$A:$SI,MATCH($R$2&amp;"_"&amp;$C125,データシート2!$A$1:$SI$1,0),0)</f>
        <v>46.064999999999998</v>
      </c>
      <c r="AA125" s="1060">
        <f>VLOOKUP($D$3&amp;"_"&amp;AA$3,データシート2!$A:$SI,MATCH($R$2&amp;"_"&amp;$C125,データシート2!$A$1:$SI$1,0),0)</f>
        <v>0</v>
      </c>
      <c r="AB125" s="1061">
        <f>VLOOKUP($D$3&amp;"_"&amp;AB$3,データシート2!$A:$SI,MATCH($R$2&amp;"_"&amp;$C125,データシート2!$A$1:$SI$1,0),0)</f>
        <v>42.634</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2</v>
      </c>
      <c r="H133" s="829">
        <f>VLOOKUP($D$3&amp;"_"&amp;H$3,データシート2!$A:$SI,MATCH($G$2&amp;"_"&amp;$B133,データシート2!$A$1:$SI$1,0),0)</f>
        <v>2</v>
      </c>
      <c r="I133" s="829">
        <f>VLOOKUP($D$3&amp;"_"&amp;I$3,データシート2!$A:$SI,MATCH($G$2&amp;"_"&amp;$B133,データシート2!$A$1:$SI$1,0),0)</f>
        <v>2</v>
      </c>
      <c r="J133" s="829">
        <f>VLOOKUP($D$3&amp;"_"&amp;J$3,データシート2!$A:$SI,MATCH($G$2&amp;"_"&amp;$B133,データシート2!$A$1:$SI$1,0),0)</f>
        <v>2</v>
      </c>
      <c r="K133" s="830">
        <f>VLOOKUP($D$3&amp;"_"&amp;K$3,データシート2!$A:$SI,MATCH($G$2&amp;"_"&amp;$B133,データシート2!$A$1:$SI$1,0),0)</f>
        <v>2</v>
      </c>
      <c r="L133" s="830">
        <f>VLOOKUP($D$3&amp;"_"&amp;L$3,データシート2!$A:$SI,MATCH($G$2&amp;"_"&amp;$B133,データシート2!$A$1:$SI$1,0),0)</f>
        <v>2</v>
      </c>
      <c r="M133" s="830">
        <f>VLOOKUP($D$3&amp;"_"&amp;M$3,データシート2!$A:$SI,MATCH($G$2&amp;"_"&amp;$B133,データシート2!$A$1:$SI$1,0),0)</f>
        <v>2</v>
      </c>
      <c r="N133" s="830">
        <f>VLOOKUP($D$3&amp;"_"&amp;N$3,データシート2!$A:$SI,MATCH($G$2&amp;"_"&amp;$B133,データシート2!$A$1:$SI$1,0),0)</f>
        <v>2</v>
      </c>
      <c r="O133" s="830">
        <f>VLOOKUP($D$3&amp;"_"&amp;O$3,データシート2!$A:$SI,MATCH($G$2&amp;"_"&amp;$B133,データシート2!$A$1:$SI$1,0),0)</f>
        <v>2</v>
      </c>
      <c r="P133" s="830">
        <f>VLOOKUP($D$3&amp;"_"&amp;P$3,データシート2!$A:$SI,MATCH($G$2&amp;"_"&amp;$B133,データシート2!$A$1:$SI$1,0),0)</f>
        <v>4</v>
      </c>
      <c r="Q133" s="831">
        <f>VLOOKUP($D$3&amp;"_"&amp;Q$3,データシート2!$A:$SI,MATCH($G$2&amp;"_"&amp;$B133,データシート2!$A$1:$SI$1,0),0)</f>
        <v>2</v>
      </c>
      <c r="R133" s="1067">
        <f>VLOOKUP($D$3&amp;"_"&amp;R$3,データシート2!$A:$SI,MATCH($R$2&amp;"_"&amp;$B133,データシート2!$A$1:$SI$1,0),0)</f>
        <v>7.7030000000000003</v>
      </c>
      <c r="S133" s="1044">
        <f>VLOOKUP($D$3&amp;"_"&amp;S$3,データシート2!$A:$SI,MATCH($R$2&amp;"_"&amp;$B133,データシート2!$A$1:$SI$1,0),0)</f>
        <v>6.23</v>
      </c>
      <c r="T133" s="1044">
        <f>VLOOKUP($D$3&amp;"_"&amp;T$3,データシート2!$A:$SI,MATCH($R$2&amp;"_"&amp;$B133,データシート2!$A$1:$SI$1,0),0)</f>
        <v>7.5990000000000002</v>
      </c>
      <c r="U133" s="1044">
        <f>VLOOKUP($D$3&amp;"_"&amp;U$3,データシート2!$A:$SI,MATCH($R$2&amp;"_"&amp;$B133,データシート2!$A$1:$SI$1,0),0)</f>
        <v>8.4770000000000003</v>
      </c>
      <c r="V133" s="1044">
        <f>VLOOKUP($D$3&amp;"_"&amp;V$3,データシート2!$A:$SI,MATCH($R$2&amp;"_"&amp;$B133,データシート2!$A$1:$SI$1,0),0)</f>
        <v>8.3119999999999994</v>
      </c>
      <c r="W133" s="1044">
        <f>VLOOKUP($D$3&amp;"_"&amp;W$3,データシート2!$A:$SI,MATCH($R$2&amp;"_"&amp;$B133,データシート2!$A$1:$SI$1,0),0)</f>
        <v>7.3819999999999997</v>
      </c>
      <c r="X133" s="1044">
        <f>VLOOKUP($D$3&amp;"_"&amp;X$3,データシート2!$A:$SI,MATCH($R$2&amp;"_"&amp;$B133,データシート2!$A$1:$SI$1,0),0)</f>
        <v>6.7359999999999998</v>
      </c>
      <c r="Y133" s="1044">
        <f>VLOOKUP($D$3&amp;"_"&amp;Y$3,データシート2!$A:$SI,MATCH($R$2&amp;"_"&amp;$B133,データシート2!$A$1:$SI$1,0),0)</f>
        <v>7.3680000000000003</v>
      </c>
      <c r="Z133" s="1044">
        <f>VLOOKUP($D$3&amp;"_"&amp;Z$3,データシート2!$A:$SI,MATCH($R$2&amp;"_"&amp;$B133,データシート2!$A$1:$SI$1,0),0)</f>
        <v>7.9080000000000004</v>
      </c>
      <c r="AA133" s="1044">
        <f>VLOOKUP($D$3&amp;"_"&amp;AA$3,データシート2!$A:$SI,MATCH($R$2&amp;"_"&amp;$B133,データシート2!$A$1:$SI$1,0),0)</f>
        <v>47.593000000000004</v>
      </c>
      <c r="AB133" s="1045">
        <f>VLOOKUP($D$3&amp;"_"&amp;AB$3,データシート2!$A:$SI,MATCH($R$2&amp;"_"&amp;$B133,データシート2!$A$1:$SI$1,0),0)</f>
        <v>7.3239999999999998</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2</v>
      </c>
      <c r="H135" s="866">
        <f>VLOOKUP($D$3&amp;"_"&amp;H$3,データシート2!$A:$SI,MATCH($G$2&amp;"_"&amp;$C135,データシート2!$A$1:$SI$1,0),0)</f>
        <v>2</v>
      </c>
      <c r="I135" s="866">
        <f>VLOOKUP($D$3&amp;"_"&amp;I$3,データシート2!$A:$SI,MATCH($G$2&amp;"_"&amp;$C135,データシート2!$A$1:$SI$1,0),0)</f>
        <v>2</v>
      </c>
      <c r="J135" s="866">
        <f>VLOOKUP($D$3&amp;"_"&amp;J$3,データシート2!$A:$SI,MATCH($G$2&amp;"_"&amp;$C135,データシート2!$A$1:$SI$1,0),0)</f>
        <v>2</v>
      </c>
      <c r="K135" s="867">
        <f>VLOOKUP($D$3&amp;"_"&amp;K$3,データシート2!$A:$SI,MATCH($G$2&amp;"_"&amp;$C135,データシート2!$A$1:$SI$1,0),0)</f>
        <v>2</v>
      </c>
      <c r="L135" s="867">
        <f>VLOOKUP($D$3&amp;"_"&amp;L$3,データシート2!$A:$SI,MATCH($G$2&amp;"_"&amp;$C135,データシート2!$A$1:$SI$1,0),0)</f>
        <v>2</v>
      </c>
      <c r="M135" s="867">
        <f>VLOOKUP($D$3&amp;"_"&amp;M$3,データシート2!$A:$SI,MATCH($G$2&amp;"_"&amp;$C135,データシート2!$A$1:$SI$1,0),0)</f>
        <v>2</v>
      </c>
      <c r="N135" s="867">
        <f>VLOOKUP($D$3&amp;"_"&amp;N$3,データシート2!$A:$SI,MATCH($G$2&amp;"_"&amp;$C135,データシート2!$A$1:$SI$1,0),0)</f>
        <v>2</v>
      </c>
      <c r="O135" s="867">
        <f>VLOOKUP($D$3&amp;"_"&amp;O$3,データシート2!$A:$SI,MATCH($G$2&amp;"_"&amp;$C135,データシート2!$A$1:$SI$1,0),0)</f>
        <v>2</v>
      </c>
      <c r="P135" s="867">
        <f>VLOOKUP($D$3&amp;"_"&amp;P$3,データシート2!$A:$SI,MATCH($G$2&amp;"_"&amp;$C135,データシート2!$A$1:$SI$1,0),0)</f>
        <v>2</v>
      </c>
      <c r="Q135" s="868">
        <f>VLOOKUP($D$3&amp;"_"&amp;Q$3,データシート2!$A:$SI,MATCH($G$2&amp;"_"&amp;$C135,データシート2!$A$1:$SI$1,0),0)</f>
        <v>2</v>
      </c>
      <c r="R135" s="1065">
        <f>VLOOKUP($D$3&amp;"_"&amp;R$3,データシート2!$A:$SI,MATCH($R$2&amp;"_"&amp;$C135,データシート2!$A$1:$SI$1,0),0)</f>
        <v>7.7030000000000003</v>
      </c>
      <c r="S135" s="1057">
        <f>VLOOKUP($D$3&amp;"_"&amp;S$3,データシート2!$A:$SI,MATCH($R$2&amp;"_"&amp;$C135,データシート2!$A$1:$SI$1,0),0)</f>
        <v>6.23</v>
      </c>
      <c r="T135" s="1057">
        <f>VLOOKUP($D$3&amp;"_"&amp;T$3,データシート2!$A:$SI,MATCH($R$2&amp;"_"&amp;$C135,データシート2!$A$1:$SI$1,0),0)</f>
        <v>7.5990000000000002</v>
      </c>
      <c r="U135" s="1057">
        <f>VLOOKUP($D$3&amp;"_"&amp;U$3,データシート2!$A:$SI,MATCH($R$2&amp;"_"&amp;$C135,データシート2!$A$1:$SI$1,0),0)</f>
        <v>8.4770000000000003</v>
      </c>
      <c r="V135" s="1057">
        <f>VLOOKUP($D$3&amp;"_"&amp;V$3,データシート2!$A:$SI,MATCH($R$2&amp;"_"&amp;$C135,データシート2!$A$1:$SI$1,0),0)</f>
        <v>8.3119999999999994</v>
      </c>
      <c r="W135" s="1057">
        <f>VLOOKUP($D$3&amp;"_"&amp;W$3,データシート2!$A:$SI,MATCH($R$2&amp;"_"&amp;$C135,データシート2!$A$1:$SI$1,0),0)</f>
        <v>7.3819999999999997</v>
      </c>
      <c r="X135" s="1057">
        <f>VLOOKUP($D$3&amp;"_"&amp;X$3,データシート2!$A:$SI,MATCH($R$2&amp;"_"&amp;$C135,データシート2!$A$1:$SI$1,0),0)</f>
        <v>6.7359999999999998</v>
      </c>
      <c r="Y135" s="1057">
        <f>VLOOKUP($D$3&amp;"_"&amp;Y$3,データシート2!$A:$SI,MATCH($R$2&amp;"_"&amp;$C135,データシート2!$A$1:$SI$1,0),0)</f>
        <v>7.3680000000000003</v>
      </c>
      <c r="Z135" s="1057">
        <f>VLOOKUP($D$3&amp;"_"&amp;Z$3,データシート2!$A:$SI,MATCH($R$2&amp;"_"&amp;$C135,データシート2!$A$1:$SI$1,0),0)</f>
        <v>7.9080000000000004</v>
      </c>
      <c r="AA135" s="1057">
        <f>VLOOKUP($D$3&amp;"_"&amp;AA$3,データシート2!$A:$SI,MATCH($R$2&amp;"_"&amp;$C135,データシート2!$A$1:$SI$1,0),0)</f>
        <v>6.9109999999999996</v>
      </c>
      <c r="AB135" s="1058">
        <f>VLOOKUP($D$3&amp;"_"&amp;AB$3,データシート2!$A:$SI,MATCH($R$2&amp;"_"&amp;$C135,データシート2!$A$1:$SI$1,0),0)</f>
        <v>7.3239999999999998</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2</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40.682000000000002</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2024-03-14T13:58:25Z</dcterms:created>
  <dcterms:modified xsi:type="dcterms:W3CDTF">2024-03-14T13:58:26Z</dcterms:modified>
  <cp:category/>
  <cp:contentStatus/>
</cp:coreProperties>
</file>